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ueil" sheetId="1" r:id="rId5"/>
    <sheet state="visible" name="Feuil2" sheetId="2" r:id="rId6"/>
    <sheet state="visible" name="Feuil1" sheetId="3" r:id="rId7"/>
    <sheet state="visible" name="TDB" sheetId="4" r:id="rId8"/>
    <sheet state="visible" name="Choix" sheetId="5" r:id="rId9"/>
    <sheet state="visible" name="test" sheetId="6" r:id="rId10"/>
    <sheet state="visible" name="PLM" sheetId="7" r:id="rId11"/>
    <sheet state="visible" name="CTT" sheetId="8" r:id="rId12"/>
    <sheet state="visible" name="FC" sheetId="9" r:id="rId13"/>
    <sheet state="visible" name="BVO" sheetId="10" r:id="rId14"/>
    <sheet state="visible" name="tableau" sheetId="11" r:id="rId15"/>
    <sheet state="visible" name="Référencement" sheetId="12" r:id="rId16"/>
  </sheets>
  <definedNames>
    <definedName name="les_donnees">Feuil2!$A$1:$R$1705</definedName>
    <definedName hidden="1" localSheetId="2" name="_xlnm._FilterDatabase">Feuil1!$C$1:$D$1175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Ce chiffre correspond à votre nombre de barquettes prévisionnelles par rapport au nombre de barquette que la machine peut réaliser
</t>
      </text>
    </comment>
    <comment authorId="0" ref="D49">
      <text>
        <t xml:space="preserve">Ce chiffre correspond à votre nombre de barquettes prévisionnelles par rapport au nombre de barquette que la machine peut réaliser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Ce chiffre correspond à votre nombre de barquettes prévisionnelles par rapport au nombre de barquette que la machine peut réaliser</t>
      </text>
    </comment>
    <comment authorId="0" ref="D49">
      <text>
        <t xml:space="preserve">Ce chiffre correspond à votre nombre de barquettes prévisionnelles par rapport au nombre de barquette que la machine peut réaliser</t>
      </text>
    </comment>
    <comment authorId="0" ref="D80">
      <text>
        <t xml:space="preserve">Ce chiffre correspond à votre nombre de barquettes prévisionnelles par rapport au nombre de barquette que la machine peut réaliser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Ce chiffre correspond à votre nombre de barquettes prévisionnelles par rapport au nombre de barquette que la machine peut réaliser</t>
      </text>
    </comment>
    <comment authorId="0" ref="D49">
      <text>
        <t xml:space="preserve">Ce chiffre correspond à votre nombre de barquettes prévisionnelles par rapport au nombre de barquette que la machine peut réaliser</t>
      </text>
    </comment>
    <comment authorId="0" ref="D80">
      <text>
        <t xml:space="preserve">Ce chiffre correspond à votre nombre de barquettes prévisionnelles par rapport au nombre de barquette que la machine peut réaliser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Ce chiffre correspond à votre nombre de barquettes prévisionnelles par rapport au nombre de barquette que la machine peut réaliser</t>
      </text>
    </comment>
    <comment authorId="0" ref="D48">
      <text>
        <t xml:space="preserve">Ce chiffre correspond à votre nombre de barquettes prévisionnelles par rapport au nombre de barquette que la machine peut réaliser</t>
      </text>
    </comment>
    <comment authorId="0" ref="D79">
      <text>
        <t xml:space="preserve">Ce chiffre correspond à votre nombre de barquettes prévisionnelles par rapport au nombre de barquette que la machine peut réaliser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Ce chiffre correspond à votre nombre de barquettes prévisionnelles par rapport au nombre de barquette que la machine peut réaliser</t>
      </text>
    </comment>
    <comment authorId="0" ref="D49">
      <text>
        <t xml:space="preserve">Ce chiffre correspond à votre nombre de barquettes prévisionnelles par rapport au nombre de barquette que la machine peut réaliser
</t>
      </text>
    </comment>
    <comment authorId="0" ref="D80">
      <text>
        <t xml:space="preserve">Ce chiffre correspond à votre nombre de barquettes prévisionnelles par rapport au nombre de barquette que la machine peut réaliser</t>
      </text>
    </comment>
  </commentList>
</comments>
</file>

<file path=xl/sharedStrings.xml><?xml version="1.0" encoding="utf-8"?>
<sst xmlns="http://schemas.openxmlformats.org/spreadsheetml/2006/main" count="13827" uniqueCount="2187">
  <si>
    <t>Outil pour préconisation des machines d'emballage en UVCM</t>
  </si>
  <si>
    <t xml:space="preserve">Cet outil a pour but de vous présenter les solutions les plus adaptées à votre ou vos rayons selon que le conditionnement soit réalisé au sein de chaque laboratoire ou dans un laboratoire mutualisé. En fonction de votre CA Prévisionnel, vous aurez 0, 2 ou 3 machines présentées par technologie. </t>
  </si>
  <si>
    <t xml:space="preserve">Pour chaque machine, sur la 3ième ligne vous aurez le SKU de la machine, en cliquant dessus vous serez dirigés sur </t>
  </si>
  <si>
    <t>Contacter un moniteur pour organiser le travail et affiner votre choix, particulièrement pour la mise en place</t>
  </si>
  <si>
    <t xml:space="preserve">Pour les durées de vie de chaque produit, il est primordial de consulter les fiches PMS qui sont disponible sur Unisvers en cliquant sur le lien suivant </t>
  </si>
  <si>
    <t>Fiche PMS</t>
  </si>
  <si>
    <t>Est</t>
  </si>
  <si>
    <t>Nord-Ouest</t>
  </si>
  <si>
    <t>Ouest</t>
  </si>
  <si>
    <t>Sud</t>
  </si>
  <si>
    <t xml:space="preserve">Contact en Boucherie : </t>
  </si>
  <si>
    <t>Patrik Fullemann : 04-74-45-69-86</t>
  </si>
  <si>
    <t>Nicolas Chenu : 02-31-54-15-58</t>
  </si>
  <si>
    <t>Guillaume Rochard : 02-28-22-66-93</t>
  </si>
  <si>
    <t>Jean-Luc Claudios : 06-42-06-42-42</t>
  </si>
  <si>
    <t>Contact en Charcuterie, Traiteur / Fromage</t>
  </si>
  <si>
    <t>Bruno Aubert : 03-89-32-53-05</t>
  </si>
  <si>
    <t>Mickael LEBRET : 02-31-54-15-15</t>
  </si>
  <si>
    <t>Tanguy BABIN GUIHARD  :                                  02-40-68-46-50</t>
  </si>
  <si>
    <t>Léane MORLAT : 07-86-91-26-95</t>
  </si>
  <si>
    <t>Contact en Poissonnerie :</t>
  </si>
  <si>
    <t>Jean Michel Formwald : 03-89-32-48-41</t>
  </si>
  <si>
    <t>Valérie Jacquin : 02-31-54-15-89</t>
  </si>
  <si>
    <t>Thibaut Marion : 02-40-68-44-57</t>
  </si>
  <si>
    <t>Léa Hure : 04-67-87-89-83</t>
  </si>
  <si>
    <t>PDV</t>
  </si>
  <si>
    <t>2 - Secteur d'activité</t>
  </si>
  <si>
    <t>0220</t>
  </si>
  <si>
    <t>0245</t>
  </si>
  <si>
    <t>0260</t>
  </si>
  <si>
    <t>0265</t>
  </si>
  <si>
    <t>FROMAGE A LA COUPE</t>
  </si>
  <si>
    <t>CHARCT.TRAIT.TRADT.</t>
  </si>
  <si>
    <t>BOUCH.VOL.ATELIER</t>
  </si>
  <si>
    <t>POISSONNERIE</t>
  </si>
  <si>
    <t>PLM</t>
  </si>
  <si>
    <t>BOUCHERIE</t>
  </si>
  <si>
    <t>Oui</t>
  </si>
  <si>
    <t>3 - Rayon</t>
  </si>
  <si>
    <t>022027</t>
  </si>
  <si>
    <t>024543</t>
  </si>
  <si>
    <t>024545</t>
  </si>
  <si>
    <t>026049</t>
  </si>
  <si>
    <t>026552</t>
  </si>
  <si>
    <t>FROMAGE COUPE EMBALLE</t>
  </si>
  <si>
    <t>CHARCUTERIE FRAICH EMBALLE PDV</t>
  </si>
  <si>
    <t>TRAITEUR FRAIS EMBALLE</t>
  </si>
  <si>
    <t>BOUCHERIE FRAICHE PREEMBALLEE</t>
  </si>
  <si>
    <t>POISSON FRAIS PREEMBALLE</t>
  </si>
  <si>
    <t>Fromage</t>
  </si>
  <si>
    <t>Charcuterie</t>
  </si>
  <si>
    <t>Traiteur</t>
  </si>
  <si>
    <t>Boucherie</t>
  </si>
  <si>
    <t>Poissonnerie</t>
  </si>
  <si>
    <t>Enseigne</t>
  </si>
  <si>
    <t>CA TTC</t>
  </si>
  <si>
    <t>Nb d'UVC vendus</t>
  </si>
  <si>
    <t>Panier moyen</t>
  </si>
  <si>
    <t>SU PARIS CUSTINE</t>
  </si>
  <si>
    <t>Super U</t>
  </si>
  <si>
    <t>UE ST SAUVEUR LE VICOMTE</t>
  </si>
  <si>
    <t>U Express</t>
  </si>
  <si>
    <t>UE AGON COUTAINVILLE UE</t>
  </si>
  <si>
    <t>SU PUTEAUX</t>
  </si>
  <si>
    <t>UE PARIS POTEAU</t>
  </si>
  <si>
    <t>UE CUINCY</t>
  </si>
  <si>
    <t/>
  </si>
  <si>
    <t>SU 02-RD-21-479</t>
  </si>
  <si>
    <t>UE LILLE ISLY</t>
  </si>
  <si>
    <t>SU DIVES-SUR-MER</t>
  </si>
  <si>
    <t>UE COURBEVOIE</t>
  </si>
  <si>
    <t>UE MEUDON Verdun</t>
  </si>
  <si>
    <t>UE PARIS SECRETAN</t>
  </si>
  <si>
    <t>SU MARLY LE ROI</t>
  </si>
  <si>
    <t>SU DEUIL LA BARRE</t>
  </si>
  <si>
    <t>UE PARIS CHEMIN VERT</t>
  </si>
  <si>
    <t>UE LEVALLOIS-PERRET Wilson</t>
  </si>
  <si>
    <t>SU 02-RD-24-738</t>
  </si>
  <si>
    <t>UE 02-RP-19-336</t>
  </si>
  <si>
    <t>UE 02-RP-23-698</t>
  </si>
  <si>
    <t>UE BRETTEVILLE SUR LAIZE</t>
  </si>
  <si>
    <t>SU MAGNY-LE-HONGRE</t>
  </si>
  <si>
    <t>SU 02-RD-24-715</t>
  </si>
  <si>
    <t>SU AUCHEL</t>
  </si>
  <si>
    <t>SU LE HAVRE Paul Verlaine</t>
  </si>
  <si>
    <t>SU STE MERE EGLISE</t>
  </si>
  <si>
    <t>UE ANDRESY</t>
  </si>
  <si>
    <t>UE TORCY LE PETIT</t>
  </si>
  <si>
    <t>UE 02 RP 24 770</t>
  </si>
  <si>
    <t>UE 02-RP-22-624</t>
  </si>
  <si>
    <t>SU LA CHAPELLE-LA-REINE</t>
  </si>
  <si>
    <t>UE LILLE Kennedy</t>
  </si>
  <si>
    <t>SU COUPVRAY</t>
  </si>
  <si>
    <t>HU 02-RD-25-840</t>
  </si>
  <si>
    <t>Hyper U</t>
  </si>
  <si>
    <t>SU 02-RD-25-839</t>
  </si>
  <si>
    <t>SU 02-RD-25-838</t>
  </si>
  <si>
    <t>HU CORBEHEM</t>
  </si>
  <si>
    <t>SU 02 RD 25 873</t>
  </si>
  <si>
    <t>UE 02 RP 25 826</t>
  </si>
  <si>
    <t>UE CORMEILLES-EN-PARISIS</t>
  </si>
  <si>
    <t>UE 02 RP 24 810</t>
  </si>
  <si>
    <t>UE CHARTRES</t>
  </si>
  <si>
    <t>UE DÉVILLE-LÈS-ROUEN</t>
  </si>
  <si>
    <t>UE 02 RP 25 836</t>
  </si>
  <si>
    <t>UE 02 RP 25 860</t>
  </si>
  <si>
    <t>SU BREHAL</t>
  </si>
  <si>
    <t>SU CLAMART V. HUGO SU</t>
  </si>
  <si>
    <t>HU VERNOUILLET HU</t>
  </si>
  <si>
    <t>HU VITRY EN ARTOIS</t>
  </si>
  <si>
    <t>SU LES PIEUX</t>
  </si>
  <si>
    <t>UE JULLOUVILLE LES PINS</t>
  </si>
  <si>
    <t>UE CREANCES  F</t>
  </si>
  <si>
    <t>UE GOUVILLE-SUR-MER</t>
  </si>
  <si>
    <t>UE EQUEURDREVILLE</t>
  </si>
  <si>
    <t>SU BRECEY SU</t>
  </si>
  <si>
    <t>UE GAVRAY SUR SIENNE</t>
  </si>
  <si>
    <t>HU PROJET 27</t>
  </si>
  <si>
    <t>SU ST VAAST LA HOUGUE  F</t>
  </si>
  <si>
    <t>UE TOURLAVILLE</t>
  </si>
  <si>
    <t>SU MONTEBOURG</t>
  </si>
  <si>
    <t>UE SOURDEVAL</t>
  </si>
  <si>
    <t>SU BRICQUEBEC-EN-COTENTIN</t>
  </si>
  <si>
    <t>SU DOZULE</t>
  </si>
  <si>
    <t>UE U DRIVE LE  GRAND QUEVILLY</t>
  </si>
  <si>
    <t>HU DOUVRES LA DELIVRANDE</t>
  </si>
  <si>
    <t>SU LE MOLAY LITTRY</t>
  </si>
  <si>
    <t>UE BAYEUX</t>
  </si>
  <si>
    <t>SU BLANGY/BRESLE</t>
  </si>
  <si>
    <t>SU FAUVILLE EN CAUX SU</t>
  </si>
  <si>
    <t>SU CAEN BEAULIEU SU</t>
  </si>
  <si>
    <t>UE NOGENT LE ROTROU  F</t>
  </si>
  <si>
    <t>SU PACY SUR EURE</t>
  </si>
  <si>
    <t>SU BROU</t>
  </si>
  <si>
    <t>SU CLAMART GARE SU</t>
  </si>
  <si>
    <t>SU CHATOU BERTEAUX</t>
  </si>
  <si>
    <t>HU HANCHES HU</t>
  </si>
  <si>
    <t>UE GARCHES</t>
  </si>
  <si>
    <t>UE VILLE D AVRAY</t>
  </si>
  <si>
    <t>UE ROCQUENCOURT</t>
  </si>
  <si>
    <t>SU WORMHOUT</t>
  </si>
  <si>
    <t>SU PARIS CLICHY</t>
  </si>
  <si>
    <t>SU FERE EN TARDENOIS SU</t>
  </si>
  <si>
    <t>SU CHARLY/MARNE</t>
  </si>
  <si>
    <t>UE ST QUENTIN</t>
  </si>
  <si>
    <t>SU SA NOGENT DISTRIBUTION</t>
  </si>
  <si>
    <t>UE DIVES-SUR-MER</t>
  </si>
  <si>
    <t>UE LILLE BUISSON</t>
  </si>
  <si>
    <t>SU CONDE EN NORMANDIE</t>
  </si>
  <si>
    <t>UE BRETTEVILLE L'ORGUEILLEUSE</t>
  </si>
  <si>
    <t>SU MAROMME SU</t>
  </si>
  <si>
    <t>SU LE HOM (THURY) SU</t>
  </si>
  <si>
    <t>SU ST CONTEST</t>
  </si>
  <si>
    <t>SU SALINE TROARN</t>
  </si>
  <si>
    <t>UE LA HAYE PESNEL</t>
  </si>
  <si>
    <t>SU COLOMBELLES</t>
  </si>
  <si>
    <t>UE BLAINVILLE</t>
  </si>
  <si>
    <t>UE GACE</t>
  </si>
  <si>
    <t>SU ALENCON</t>
  </si>
  <si>
    <t>SU ETREPAGNY</t>
  </si>
  <si>
    <t>SU MONDEVILLE</t>
  </si>
  <si>
    <t>UE BAGNOLES DE L'ORNE</t>
  </si>
  <si>
    <t>SU ST LANGIS LES MORTAGNE</t>
  </si>
  <si>
    <t>SU DRAVEIL</t>
  </si>
  <si>
    <t>HU DIVES SUR MER</t>
  </si>
  <si>
    <t>SU MONTREUIL NVLE FRANCE</t>
  </si>
  <si>
    <t>SU NOISIEL</t>
  </si>
  <si>
    <t>SU FLIXECOURT</t>
  </si>
  <si>
    <t>SU FONTENAY LE FLEURY SU</t>
  </si>
  <si>
    <t>UE PORT EN BESSIN HUPPAIN</t>
  </si>
  <si>
    <t>UE PARIS SOULT</t>
  </si>
  <si>
    <t>UE PARIS CHAMPIONNET</t>
  </si>
  <si>
    <t>UE PARIS MONGE F</t>
  </si>
  <si>
    <t>UE PARIS TEMPLE F</t>
  </si>
  <si>
    <t>SU PARIS ORNANO  SU</t>
  </si>
  <si>
    <t>UE PARIS ZOLA</t>
  </si>
  <si>
    <t>UE PARIS CLERY</t>
  </si>
  <si>
    <t>UE PARIS FEDERATION</t>
  </si>
  <si>
    <t>UE PARIS ST DIDIER   F</t>
  </si>
  <si>
    <t>UE PARIS ASSAS</t>
  </si>
  <si>
    <t>UE 02RP21493</t>
  </si>
  <si>
    <t>UE PARIS DUFRENOY</t>
  </si>
  <si>
    <t>UE PARIS LAFAYETTE</t>
  </si>
  <si>
    <t>UE LE BOURGET</t>
  </si>
  <si>
    <t>UE MONTREUIL ROBESPIERRE</t>
  </si>
  <si>
    <t>SU LE PLESSIS ROBINSON</t>
  </si>
  <si>
    <t>UE POISSY</t>
  </si>
  <si>
    <t>HU PERSAN TOMAT'CERIZ F</t>
  </si>
  <si>
    <t>SU BEAUMONT HAGUE</t>
  </si>
  <si>
    <t>SU JUZIERS</t>
  </si>
  <si>
    <t>UE CONDE SUR VIRE</t>
  </si>
  <si>
    <t>SU LE HAVRE OCEANE</t>
  </si>
  <si>
    <t>SU ATHIS MONS</t>
  </si>
  <si>
    <t>SU SARTILLY BAIE BOCAGE</t>
  </si>
  <si>
    <t>SU MONTGERON SU</t>
  </si>
  <si>
    <t>UE PARIS TOMBE ISSOIRE</t>
  </si>
  <si>
    <t>SU SAVIGNY SUR ORGE</t>
  </si>
  <si>
    <t>UE SURESNES</t>
  </si>
  <si>
    <t>UE PARIS ORFILA</t>
  </si>
  <si>
    <t>SU HERBLAY SU</t>
  </si>
  <si>
    <t>UE MEUDON LA FORET</t>
  </si>
  <si>
    <t>UE ROSNY SUR SEINE UE</t>
  </si>
  <si>
    <t>UE LEVALLOIS-PERRET A.France</t>
  </si>
  <si>
    <t>UE 02RP1737</t>
  </si>
  <si>
    <t>UE RUEIL MALMAISON</t>
  </si>
  <si>
    <t>UE MONTREUIL SIGNAC UE</t>
  </si>
  <si>
    <t>UE NEUILLY/MARNE PATINOIRE</t>
  </si>
  <si>
    <t>SU BESSANCOURT  MEUNIERS</t>
  </si>
  <si>
    <t>SU GOMETZ- LA-VILLE</t>
  </si>
  <si>
    <t>UE GUYANCOURT UE</t>
  </si>
  <si>
    <t>UE PONT AUDEMER</t>
  </si>
  <si>
    <t>UE ST MAUR DES FOSSES</t>
  </si>
  <si>
    <t>UE VINCENNES MONTREUIL</t>
  </si>
  <si>
    <t>UE ABLIS</t>
  </si>
  <si>
    <t>UE PARIS Montreuil</t>
  </si>
  <si>
    <t>SU NEUILLY/MARNE PTE GOURNAY</t>
  </si>
  <si>
    <t>UE MERIEL UE</t>
  </si>
  <si>
    <t>SU ROISSY EN BRIE</t>
  </si>
  <si>
    <t>SU LA FERTE GAUCHER</t>
  </si>
  <si>
    <t>UE ST ARNOULT EN YVELINES</t>
  </si>
  <si>
    <t>UE PARIS DELAMBRE  F</t>
  </si>
  <si>
    <t>UE NEUILLY/SEINE</t>
  </si>
  <si>
    <t>SU LE PORT MARLY SU</t>
  </si>
  <si>
    <t>UE LA FRETTE SUR SEINE UE</t>
  </si>
  <si>
    <t>SU COUILLY PONT AUX DAMES</t>
  </si>
  <si>
    <t>SU 02RD18116</t>
  </si>
  <si>
    <t>SU 02RD18117</t>
  </si>
  <si>
    <t>UE NOGENT LE ROTROU</t>
  </si>
  <si>
    <t>UE PARIS - R. OBERKAMPF</t>
  </si>
  <si>
    <t>SU MAGNY EN VEXIN  F</t>
  </si>
  <si>
    <t>UE VINCENNES DEFRANCE</t>
  </si>
  <si>
    <t>SU VIROFLAY SU</t>
  </si>
  <si>
    <t>SU VAUCRESSON</t>
  </si>
  <si>
    <t>UE PARIS JEMMAPES</t>
  </si>
  <si>
    <t>UE PARIS MOUTON DUVERNET  F</t>
  </si>
  <si>
    <t>UE LE MESNIL LE ROI UE</t>
  </si>
  <si>
    <t>SU PARIS PAUL BERT</t>
  </si>
  <si>
    <t>UE MONTROUGE</t>
  </si>
  <si>
    <t>UE PARIS PETITS CARREAUX</t>
  </si>
  <si>
    <t>UE LE HAVRE  HALLES CENTRALES</t>
  </si>
  <si>
    <t>UE PARIS MONTORGUEIL</t>
  </si>
  <si>
    <t>UE ROUEN CAUCHOISE</t>
  </si>
  <si>
    <t>HU BARALLE MARQUION HU</t>
  </si>
  <si>
    <t>SU HEROUVILLE</t>
  </si>
  <si>
    <t>SU YERVILLE</t>
  </si>
  <si>
    <t>SU STE GENEVIEVE SU</t>
  </si>
  <si>
    <t>UE LES ESSARTS LE ROI</t>
  </si>
  <si>
    <t>UE ST SEBASTIEN DE MORSENT</t>
  </si>
  <si>
    <t>HU BRETIGNY SUR ORGE F</t>
  </si>
  <si>
    <t>HU CORBEIL ESSONNES  F</t>
  </si>
  <si>
    <t>SU LE HAVRE VERLAINE  F</t>
  </si>
  <si>
    <t>SU AULNOYE AYMERIES</t>
  </si>
  <si>
    <t>SU LUMBRES</t>
  </si>
  <si>
    <t>HU COIGNIERES LFPL F</t>
  </si>
  <si>
    <t>UE PARIS OBERKAMPF</t>
  </si>
  <si>
    <t>SU PICAUVILLE</t>
  </si>
  <si>
    <t>SU IGOVILLE SU</t>
  </si>
  <si>
    <t>HU CORBEIL ESSONNES F</t>
  </si>
  <si>
    <t>SU FERRIERES EN BRAY</t>
  </si>
  <si>
    <t>UE YVETOT</t>
  </si>
  <si>
    <t>UE AILLY/SOMME</t>
  </si>
  <si>
    <t>SU ANNAY SOUS LENS  F</t>
  </si>
  <si>
    <t>HU TOUQUES - HU</t>
  </si>
  <si>
    <t>UE LE CHESNAY LOUVECIENNES</t>
  </si>
  <si>
    <t>SU LE CHESNAY POTTIER SU</t>
  </si>
  <si>
    <t>HU LA COURNEUVE F</t>
  </si>
  <si>
    <t>UE VERSAILLES</t>
  </si>
  <si>
    <t>HU BEAUVAIS  F</t>
  </si>
  <si>
    <t>SU OUILLY LE VICOMTE</t>
  </si>
  <si>
    <t>UE ST JEAN DU CARDONNAY</t>
  </si>
  <si>
    <t>UE MARTAINVILLE</t>
  </si>
  <si>
    <t>UE BARENTIN UE</t>
  </si>
  <si>
    <t>UE LE HAVRE - SEMARD</t>
  </si>
  <si>
    <t>UE LE  HAVRE - DRIVE</t>
  </si>
  <si>
    <t>HU BLAINVILLE/ORNE</t>
  </si>
  <si>
    <t>UE 02RP18118</t>
  </si>
  <si>
    <t>SU EVREUX SU</t>
  </si>
  <si>
    <t>UE LILLEBONNE</t>
  </si>
  <si>
    <t>SU FECAMP</t>
  </si>
  <si>
    <t>SU AUNEAU-BLEURY-ST-SYMPHORIE</t>
  </si>
  <si>
    <t>HU FRANQUEVILLE ST PIERRE</t>
  </si>
  <si>
    <t>UE ROUEN DE GAULLE</t>
  </si>
  <si>
    <t>SU BIHOREL</t>
  </si>
  <si>
    <t>SU BONSECOURS</t>
  </si>
  <si>
    <t>SU DARNETAL  F</t>
  </si>
  <si>
    <t>UE ST AUBIN LES ELBEUF</t>
  </si>
  <si>
    <t>UE GD QUEVILLY PROVINCE</t>
  </si>
  <si>
    <t>SU MONT ST AIGNAN</t>
  </si>
  <si>
    <t>SU OISSEL</t>
  </si>
  <si>
    <t>SU ST PIERRE LES ELBEUF</t>
  </si>
  <si>
    <t>HU LE GRAND QUEVILLY BOISCANY</t>
  </si>
  <si>
    <t>UE CAUDEBEC LES ELBEUF- UE</t>
  </si>
  <si>
    <t>UE ROUEN EUROPE - UE</t>
  </si>
  <si>
    <t>UE BERNAY</t>
  </si>
  <si>
    <t>SU NEUVILLE FERRIERES SU   F</t>
  </si>
  <si>
    <t>SU FRESNOY LE GRAND  F</t>
  </si>
  <si>
    <t>HU BIACHE ST VAAST</t>
  </si>
  <si>
    <t>UE GRAVELINES</t>
  </si>
  <si>
    <t>SU AMIENS SU</t>
  </si>
  <si>
    <t>SU ALBERT</t>
  </si>
  <si>
    <t>SU DOULLENS  F</t>
  </si>
  <si>
    <t>HU ABBEVILLE</t>
  </si>
  <si>
    <t>SU LA MADELEINE</t>
  </si>
  <si>
    <t>SU HOUPLINES</t>
  </si>
  <si>
    <t>SU HAZEBROUCK</t>
  </si>
  <si>
    <t>UE REIMS</t>
  </si>
  <si>
    <t>UE LILLE ST SEBASTIEN</t>
  </si>
  <si>
    <t>SU MERVILLE</t>
  </si>
  <si>
    <t>SU TERDEGHEM SU</t>
  </si>
  <si>
    <t>HU NIEPPE</t>
  </si>
  <si>
    <t>SU CAMPHIN-EN-PEVELE</t>
  </si>
  <si>
    <t>UE VILLIERS/MARNE</t>
  </si>
  <si>
    <t>SU NOISY LE GRAND COSSONNEAU</t>
  </si>
  <si>
    <t>HU 02RD1730</t>
  </si>
  <si>
    <t>SU 02RD14130</t>
  </si>
  <si>
    <t>SU THOUROTTE</t>
  </si>
  <si>
    <t>SU NOISY LE GRAND PERI</t>
  </si>
  <si>
    <t>HU 02RD19233</t>
  </si>
  <si>
    <t>SU NOISY LE GRAND CHAMPY</t>
  </si>
  <si>
    <t>SU 02RD1732</t>
  </si>
  <si>
    <t>SU LE PLESSIS TREVISE</t>
  </si>
  <si>
    <t>HU 02RD1731</t>
  </si>
  <si>
    <t>SU 02RD1733</t>
  </si>
  <si>
    <t>SU ST PYTHON SU</t>
  </si>
  <si>
    <t>HU BRIE COMTE ROBERT HU</t>
  </si>
  <si>
    <t>SU COURVILLE SUR EURE SU</t>
  </si>
  <si>
    <t>SU HERMES</t>
  </si>
  <si>
    <t>SU IFS</t>
  </si>
  <si>
    <t>SU LE THILLAY SU</t>
  </si>
  <si>
    <t>UE LONDINIERES</t>
  </si>
  <si>
    <t>SU NOISY LE ROI SU</t>
  </si>
  <si>
    <t>UE BOLBEC</t>
  </si>
  <si>
    <t>UE CHATOU MAUPASSANT</t>
  </si>
  <si>
    <t>SU ECOUEN</t>
  </si>
  <si>
    <t>SU ORCHIES JEAN</t>
  </si>
  <si>
    <t>UE DOURDAN</t>
  </si>
  <si>
    <t>SU ROSNY SOUS BOIS  F</t>
  </si>
  <si>
    <t>UE GRANVILLE  F</t>
  </si>
  <si>
    <t>SU LA COURNEUVE</t>
  </si>
  <si>
    <t>UE VIRE NORMANDIE</t>
  </si>
  <si>
    <t>UE ST JACQUES SUR DARNETAL</t>
  </si>
  <si>
    <t>SU ERAGNY-SUR-OISE</t>
  </si>
  <si>
    <t>HU ST ROMAIN DE COLBOSC</t>
  </si>
  <si>
    <t>HU TELEMARKET</t>
  </si>
  <si>
    <t>SU *</t>
  </si>
  <si>
    <t>SU SERQUEUX SU</t>
  </si>
  <si>
    <t>SU GRAND FORT PHILIPPE SU</t>
  </si>
  <si>
    <t>SU BRUAY/L'ESCAUT</t>
  </si>
  <si>
    <t>SU LA FERTE-ST-AUBIN</t>
  </si>
  <si>
    <t>SU ST-PIERRE</t>
  </si>
  <si>
    <t>SU LE MORNE ROUGE SOMADI</t>
  </si>
  <si>
    <t>UE LA TESSOUALLE</t>
  </si>
  <si>
    <t>SU JARD-SUR-MER</t>
  </si>
  <si>
    <t>HU CABO NUEVO</t>
  </si>
  <si>
    <t>SU CORZE</t>
  </si>
  <si>
    <t>HU CASABLANCA ZENATA</t>
  </si>
  <si>
    <t>SU GETIGNE</t>
  </si>
  <si>
    <t>HU ST-HILAIRE-DE-RIEZ</t>
  </si>
  <si>
    <t>SU MER</t>
  </si>
  <si>
    <t>SU LA CHAPELLE-DES-MARAIS</t>
  </si>
  <si>
    <t>SU POITIERS DEMI-LUNE</t>
  </si>
  <si>
    <t>UE GOURBEYRE</t>
  </si>
  <si>
    <t>SU BREST KERICHEN</t>
  </si>
  <si>
    <t>UE LIMOGES CEREZ</t>
  </si>
  <si>
    <t>UE ST-PERE-EN-RETZ</t>
  </si>
  <si>
    <t>SU BEAUVOIR/MER</t>
  </si>
  <si>
    <t>SU JAUNAY-MARIGNY</t>
  </si>
  <si>
    <t>SU LES ESSARTS</t>
  </si>
  <si>
    <t>SU CRAON-ST-CLEMENT</t>
  </si>
  <si>
    <t>UE MATHA    1.793</t>
  </si>
  <si>
    <t>UE SEMUSSAC</t>
  </si>
  <si>
    <t>UE LES MATHES</t>
  </si>
  <si>
    <t>UE VERN-SUR-SEICHE</t>
  </si>
  <si>
    <t>UE LE GUA</t>
  </si>
  <si>
    <t>HU SAVENAY</t>
  </si>
  <si>
    <t>UE BAIE-MAHAULT LA JAILLE</t>
  </si>
  <si>
    <t>SU OUAGADOUGOU Zad</t>
  </si>
  <si>
    <t>UE RENNES GROS CHENE DEM</t>
  </si>
  <si>
    <t>SU LOUDEAC</t>
  </si>
  <si>
    <t>UE STE-MARIE</t>
  </si>
  <si>
    <t>SU BRETEIL</t>
  </si>
  <si>
    <t>SU ST-LEGER-DE-LA MARTINIERE</t>
  </si>
  <si>
    <t>UE TAIARAPU-EST Tautira</t>
  </si>
  <si>
    <t>SU VARADES</t>
  </si>
  <si>
    <t>UE CARANTEC</t>
  </si>
  <si>
    <t>SU ERNEE</t>
  </si>
  <si>
    <t>SU ST-GEORGES-LES BAILLARGEAU</t>
  </si>
  <si>
    <t>UE ST GEORGES DU BOIS</t>
  </si>
  <si>
    <t>SU CHALETTE/LOING</t>
  </si>
  <si>
    <t>SU ST-BRICE-EN-COGLES</t>
  </si>
  <si>
    <t>SU BEAUMONT/SARTHE</t>
  </si>
  <si>
    <t>HU FONTENAY-LE COMTE</t>
  </si>
  <si>
    <t>SU LUCON</t>
  </si>
  <si>
    <t>HU ECOMMOY</t>
  </si>
  <si>
    <t>SU ST-MICHEL-CHEF-CHEF</t>
  </si>
  <si>
    <t>UE PLOUGASNOU</t>
  </si>
  <si>
    <t>SU VOUILLE</t>
  </si>
  <si>
    <t>SU ST-GILLES-CROIX-DE-VIE</t>
  </si>
  <si>
    <t>SU ARTHON-EN-RETZ</t>
  </si>
  <si>
    <t>UE SAINT-MATHIEU</t>
  </si>
  <si>
    <t>UE 03-RP-09-16</t>
  </si>
  <si>
    <t>UE PLOUIGNEAU</t>
  </si>
  <si>
    <t>UE 03-RP-09-19</t>
  </si>
  <si>
    <t>SU CHANGE</t>
  </si>
  <si>
    <t>UE 03-RP-23-657</t>
  </si>
  <si>
    <t>UE 03-RP-24-712</t>
  </si>
  <si>
    <t>UE BOUSSAC</t>
  </si>
  <si>
    <t>SU LA BRUFFIÈRE</t>
  </si>
  <si>
    <t>UE LA FERTE BERNARD</t>
  </si>
  <si>
    <t>HU ST-LAURENT-DU-MARONI</t>
  </si>
  <si>
    <t>SU ST-GILDAS-DES-BOIS</t>
  </si>
  <si>
    <t>UE 03-RP-09-15</t>
  </si>
  <si>
    <t>UE PLOUDALMEZEAU</t>
  </si>
  <si>
    <t>UE 03-RP-09-12</t>
  </si>
  <si>
    <t>SU MAZE</t>
  </si>
  <si>
    <t>SU ST LAURENT NOUAN</t>
  </si>
  <si>
    <t>SU LE MORNE ROUGE</t>
  </si>
  <si>
    <t>UE CHATEAUROUX  MARINS</t>
  </si>
  <si>
    <t>SU ABIDJAN Vallon</t>
  </si>
  <si>
    <t>SU ST SYLVAIN D'ANJOU</t>
  </si>
  <si>
    <t>SU RUAUDIN</t>
  </si>
  <si>
    <t>UE BORA BORA Vaitape</t>
  </si>
  <si>
    <t>SU PUNAAUIA   TAHITI TAMANU</t>
  </si>
  <si>
    <t>SU TAHITI-MAHINA MER</t>
  </si>
  <si>
    <t>UE TAHITI-FAA A MER</t>
  </si>
  <si>
    <t>HU TAHITI-PIRAE MER</t>
  </si>
  <si>
    <t>SU HUAHINE Fare</t>
  </si>
  <si>
    <t>SU PAPARA    TAHITI Papara</t>
  </si>
  <si>
    <t>UE TAHITI-PAPEETE CECILE MER</t>
  </si>
  <si>
    <t>UE MOOREA-MAHAREPA MER</t>
  </si>
  <si>
    <t>UE COEX</t>
  </si>
  <si>
    <t>SU MOOREA-PAOPAO MER</t>
  </si>
  <si>
    <t>UE TAHITI-PUNAAUIA LS WE MER</t>
  </si>
  <si>
    <t>UE RAIATEA-UTUROA MER</t>
  </si>
  <si>
    <t>SU TAHITI-TARAVAO MER</t>
  </si>
  <si>
    <t>SU DUMBEA-AUTEUIL MER</t>
  </si>
  <si>
    <t>UE KONÉ   NELLE CALÉDONIE</t>
  </si>
  <si>
    <t>UE BORA BORA Anau</t>
  </si>
  <si>
    <t>SU SAUTRON</t>
  </si>
  <si>
    <t>SU OLONNE-SUR-MER</t>
  </si>
  <si>
    <t>SU KOUMAC MER</t>
  </si>
  <si>
    <t>SU CAPESTERRE-BELLE-EAU Zac D</t>
  </si>
  <si>
    <t>HU PAITA  Mer</t>
  </si>
  <si>
    <t>HU 03 ANSE UARE MER 30756</t>
  </si>
  <si>
    <t>UE 03-RP-09-23</t>
  </si>
  <si>
    <t>UE 03-RP-09-22</t>
  </si>
  <si>
    <t>SU NOUMEA KAMERE MER</t>
  </si>
  <si>
    <t>SU NOUMEA-MAGECO MER</t>
  </si>
  <si>
    <t>UE NOUMEA RIVIERE SALEE MER</t>
  </si>
  <si>
    <t>SU IMPORDIS MER</t>
  </si>
  <si>
    <t>UE CASE PILOTE MER</t>
  </si>
  <si>
    <t>UE ST JOSEPH</t>
  </si>
  <si>
    <t>SU MUZILLAC</t>
  </si>
  <si>
    <t>HU CHANTONNAY</t>
  </si>
  <si>
    <t>UE CHÂTEAUNEUF-DU-FAOU</t>
  </si>
  <si>
    <t>SU CHISSAY EN TOURAINE</t>
  </si>
  <si>
    <t>UE LE DIAMANT La Cherry</t>
  </si>
  <si>
    <t>UE TROIS ILETS MER</t>
  </si>
  <si>
    <t>UE BELLEVUE FDF MER</t>
  </si>
  <si>
    <t>UE RIVIERE SALEE MER</t>
  </si>
  <si>
    <t>SU BASSE-TERRE</t>
  </si>
  <si>
    <t>SU ST-FRANCOIS</t>
  </si>
  <si>
    <t>SU ST-PIERRE ET MIQUELON</t>
  </si>
  <si>
    <t>SU PAIMBOEUF</t>
  </si>
  <si>
    <t>UE ST PIERRE</t>
  </si>
  <si>
    <t>SU NOUMEA  Tontouta</t>
  </si>
  <si>
    <t>UE LE DIAMANT MER</t>
  </si>
  <si>
    <t>UE CESSON-SÉVIGNÉ</t>
  </si>
  <si>
    <t>SU FOURAS</t>
  </si>
  <si>
    <t>UE TARAVAO TAIARAPU NUI MER</t>
  </si>
  <si>
    <t>SU BRETIGNOLLES/MER</t>
  </si>
  <si>
    <t>UE NOUMEA Quartier Latin</t>
  </si>
  <si>
    <t>UE NOUMEA Alma</t>
  </si>
  <si>
    <t>SU CARQUEFOU</t>
  </si>
  <si>
    <t>HU AGADIR</t>
  </si>
  <si>
    <t>SU DAKAR Sea Plaza</t>
  </si>
  <si>
    <t>UE NOTRE-DAME-DE-MONTS</t>
  </si>
  <si>
    <t>SU MORDELLES</t>
  </si>
  <si>
    <t>SU 03-RD-07-05</t>
  </si>
  <si>
    <t>UE COTONOU Ganhi</t>
  </si>
  <si>
    <t>UE PAEA Ue - Tahiti</t>
  </si>
  <si>
    <t>SU FAA'A Su - Tahiti</t>
  </si>
  <si>
    <t>UE VOUVRAY</t>
  </si>
  <si>
    <t>HU ST AVE</t>
  </si>
  <si>
    <t>SU POINTE NOIRE Charles De Ga</t>
  </si>
  <si>
    <t>HU AIZENAY</t>
  </si>
  <si>
    <t>SU BRAZZAVILLE Grand Fleuve</t>
  </si>
  <si>
    <t>UE LES ABYMES Dothemare</t>
  </si>
  <si>
    <t>SU KIGALI Inzovu</t>
  </si>
  <si>
    <t>SU LIGNÉ</t>
  </si>
  <si>
    <t>UE LES SORINIÈRES</t>
  </si>
  <si>
    <t>SU ABIDJAN Cocody Sol Beni</t>
  </si>
  <si>
    <t>SU ABIDJAN Yopougon Dialogue</t>
  </si>
  <si>
    <t>UE KINSHASA</t>
  </si>
  <si>
    <t>SU MAGASIN SECOURS 31011</t>
  </si>
  <si>
    <t>SU MAGASIN SECOURS 31012</t>
  </si>
  <si>
    <t>SU PONT-SCORFF</t>
  </si>
  <si>
    <t>UE 03-RP-25-886</t>
  </si>
  <si>
    <t>SU OUAGADOUGOU 2000</t>
  </si>
  <si>
    <t>UE ORLEANS DROITS DE L'HOMME</t>
  </si>
  <si>
    <t>UE 03-RP-25-899</t>
  </si>
  <si>
    <t>SU CHATEAUNEUF/LOIRE</t>
  </si>
  <si>
    <t>SU DRIVE SENE   DÉMISSION</t>
  </si>
  <si>
    <t>SU CASABLANCA Ain Sebaa</t>
  </si>
  <si>
    <t>UE LES MARINES-ST-HILAIRE</t>
  </si>
  <si>
    <t>SU NEUVILLE-AUX-BOIS</t>
  </si>
  <si>
    <t>SU LANDUDEC</t>
  </si>
  <si>
    <t>UE PONT-L'ABBE</t>
  </si>
  <si>
    <t>SU BREST KEREDERN</t>
  </si>
  <si>
    <t>SU CHATEAUBRIANT</t>
  </si>
  <si>
    <t>SU MONCOUTANT</t>
  </si>
  <si>
    <t>SU BAUGE</t>
  </si>
  <si>
    <t>SU CHATEAUBOURG</t>
  </si>
  <si>
    <t>UE BOUGUENAIS</t>
  </si>
  <si>
    <t>SU ST-BREVIN-LES PINS</t>
  </si>
  <si>
    <t>HU LA ROCHE SUR YON</t>
  </si>
  <si>
    <t>HU LA ROCHELLE  1.A700</t>
  </si>
  <si>
    <t>SU LIMOGES CORGNAC      4.A71</t>
  </si>
  <si>
    <t>HU BOULAZAC</t>
  </si>
  <si>
    <t>HU SAINTES    1A708</t>
  </si>
  <si>
    <t>HU ST-JUNIEN  4.A713</t>
  </si>
  <si>
    <t>SU VIERZON</t>
  </si>
  <si>
    <t>SU PONT-ST-MARTIN</t>
  </si>
  <si>
    <t>SU ST-BENOIT-DU-SAULT</t>
  </si>
  <si>
    <t>SU EGUZON</t>
  </si>
  <si>
    <t>UE SAUMUR  BAGNEUX</t>
  </si>
  <si>
    <t>HU BAULE</t>
  </si>
  <si>
    <t>SU PLOUER SUR RANCE</t>
  </si>
  <si>
    <t>SU PIPRIAC</t>
  </si>
  <si>
    <t>UE ROMILLE</t>
  </si>
  <si>
    <t>SU LOURY</t>
  </si>
  <si>
    <t>SU CANDE</t>
  </si>
  <si>
    <t>SU SEGRE EN ANJOU BLEU</t>
  </si>
  <si>
    <t>SU BELLEVIGNY</t>
  </si>
  <si>
    <t>SU NOYAL CHATILLON/SEICHE</t>
  </si>
  <si>
    <t>SU TREGASTEL</t>
  </si>
  <si>
    <t>SU STE-JAMME-SUR-SARTHE</t>
  </si>
  <si>
    <t>SU ROSPORDEN</t>
  </si>
  <si>
    <t>UE LA ROCHELLE MIREUIL</t>
  </si>
  <si>
    <t>SU SABLE-SUR-SARTHE</t>
  </si>
  <si>
    <t>UE STE-LUCE-SUR-LOIRE</t>
  </si>
  <si>
    <t>SU ST-JEAN-DE-MONTS</t>
  </si>
  <si>
    <t>SU AMBAZAC</t>
  </si>
  <si>
    <t>SU ARVERT    1B749</t>
  </si>
  <si>
    <t>SU CHATELLERAULT SU</t>
  </si>
  <si>
    <t>UE CHAUVIGNY</t>
  </si>
  <si>
    <t>SU CIVRAY</t>
  </si>
  <si>
    <t>SU COZES</t>
  </si>
  <si>
    <t>SU EGLETONS</t>
  </si>
  <si>
    <t>SU MAMERS</t>
  </si>
  <si>
    <t>UE JARNAC SU    1B740</t>
  </si>
  <si>
    <t>SU LA COURONNE</t>
  </si>
  <si>
    <t>UE LE BLANC</t>
  </si>
  <si>
    <t>SU LEVROUX SU   2B751</t>
  </si>
  <si>
    <t>SU LIMOGES Perrin</t>
  </si>
  <si>
    <t>SU MANSLE</t>
  </si>
  <si>
    <t>UE MONTENDRE</t>
  </si>
  <si>
    <t>SU MONTMOREAU</t>
  </si>
  <si>
    <t>SU MONTMORILLON</t>
  </si>
  <si>
    <t>UE MONTOIRE SUR LE LOIR</t>
  </si>
  <si>
    <t>SU NIORT</t>
  </si>
  <si>
    <t>SU ROYAN</t>
  </si>
  <si>
    <t>SU ST-GEORGES-DE-DIDONNE</t>
  </si>
  <si>
    <t>SU ST MARTIAL D'ALBAREDE</t>
  </si>
  <si>
    <t>SU ST-PALAIS-SUR-MER</t>
  </si>
  <si>
    <t>SU ST PIERRE D OLERON</t>
  </si>
  <si>
    <t>SU ST SAVINIEN SUR CHARENTE</t>
  </si>
  <si>
    <t>SU ST JEAN ANGELY  1.792</t>
  </si>
  <si>
    <t>SU ST-MARS-LA-JAILLE</t>
  </si>
  <si>
    <t>SU NEUVILLE DE-POITOU</t>
  </si>
  <si>
    <t>UE BOURGNEUF-EN-RETZ</t>
  </si>
  <si>
    <t>SU NANTES DALBY</t>
  </si>
  <si>
    <t>UE MONTARGIS</t>
  </si>
  <si>
    <t>SU QUIBERON</t>
  </si>
  <si>
    <t>HU LES HERBIERS</t>
  </si>
  <si>
    <t>SU DERVAL</t>
  </si>
  <si>
    <t>HU HERBIGNAC</t>
  </si>
  <si>
    <t>SU AURAY</t>
  </si>
  <si>
    <t>SU L AIGUILLON SUR MER</t>
  </si>
  <si>
    <t>SU LA ROCHE/YON  ZAC OUDAIRIE</t>
  </si>
  <si>
    <t>SU SAUZE-VAUSSAIS</t>
  </si>
  <si>
    <t>SU CONLIE</t>
  </si>
  <si>
    <t>SU ST SEBASTIEN/LOIRE</t>
  </si>
  <si>
    <t>SU NOIRMOUTIER L EPINE</t>
  </si>
  <si>
    <t>SU THOUARE-SUR-LOIRE</t>
  </si>
  <si>
    <t>HU LA MONTAGNE</t>
  </si>
  <si>
    <t>UE CHATEAU-D'OLONNE DEM</t>
  </si>
  <si>
    <t>SU CERIZAY</t>
  </si>
  <si>
    <t>SU PLOUGASTEL</t>
  </si>
  <si>
    <t>SU RETIERS</t>
  </si>
  <si>
    <t>SU MONTOIR-DE-BRETAGNE</t>
  </si>
  <si>
    <t>UE BREST RECOUVRANCE</t>
  </si>
  <si>
    <t>UE CLEDER</t>
  </si>
  <si>
    <t>SU GORRON</t>
  </si>
  <si>
    <t>UE CAMARET</t>
  </si>
  <si>
    <t>SU ST-PERE-SUR-LOIRE</t>
  </si>
  <si>
    <t>SU CARENTOIR</t>
  </si>
  <si>
    <t>SU LA CHAPELLE-BASSE-MER</t>
  </si>
  <si>
    <t>SU NORT-SUR-ERDRE</t>
  </si>
  <si>
    <t>SU COULONGES-SUR-L'AUTIZE</t>
  </si>
  <si>
    <t>SU MAULEON</t>
  </si>
  <si>
    <t>SU LUYNES</t>
  </si>
  <si>
    <t>SU SALBRIS</t>
  </si>
  <si>
    <t>SU GUEMENE PENFAO</t>
  </si>
  <si>
    <t>SU LEGE</t>
  </si>
  <si>
    <t>SU ST-HERBLAIN</t>
  </si>
  <si>
    <t>SU COUERON LA CHABOSSIERE</t>
  </si>
  <si>
    <t>SU LE BOURGNEUF-LA FORET</t>
  </si>
  <si>
    <t>SU MERDRIGNAC</t>
  </si>
  <si>
    <t>HU CARQUEFOU</t>
  </si>
  <si>
    <t>SU LA CHATAIGNERAIE</t>
  </si>
  <si>
    <t>SU MORTAGNE-SUR-SEVRE</t>
  </si>
  <si>
    <t>HU VALLET</t>
  </si>
  <si>
    <t>HU ST-PHILBERT-DE-GRANDLIEU</t>
  </si>
  <si>
    <t>SU PLELAN-LE GRAND</t>
  </si>
  <si>
    <t>SU RENNES SARAH BERNHARDT</t>
  </si>
  <si>
    <t>SU VERTOU</t>
  </si>
  <si>
    <t>SU BELZ</t>
  </si>
  <si>
    <t>UE PORNIC  CENTRE</t>
  </si>
  <si>
    <t>SU SAVIGNE-LATHAN</t>
  </si>
  <si>
    <t>SU TALMONT-ST-HILAIRE</t>
  </si>
  <si>
    <t>SU POUZAUGES</t>
  </si>
  <si>
    <t>SU LES SABLES LA CHAUME</t>
  </si>
  <si>
    <t>SU PLIANE LE GOSIER  MER</t>
  </si>
  <si>
    <t>SU L'ILE D'YEU</t>
  </si>
  <si>
    <t>SU BONNETABLE</t>
  </si>
  <si>
    <t>SU MACHECOUL</t>
  </si>
  <si>
    <t>SU JANZE</t>
  </si>
  <si>
    <t>SU STE-PAZANNE</t>
  </si>
  <si>
    <t>UE CESSON-ST-BRIEUC</t>
  </si>
  <si>
    <t>SU PORNIC OUEST</t>
  </si>
  <si>
    <t>SU NOZAY</t>
  </si>
  <si>
    <t>SU BOUAYE</t>
  </si>
  <si>
    <t>UE ST BARTH Oasis</t>
  </si>
  <si>
    <t>SU LA CHARTRE-SUR-LE-LOIR  72</t>
  </si>
  <si>
    <t>SU NEUILLE-PONT-PIERRE</t>
  </si>
  <si>
    <t>SU VERNOU SUR BRENNE</t>
  </si>
  <si>
    <t>SU BRUZ</t>
  </si>
  <si>
    <t>UE TOURS Jemmapes</t>
  </si>
  <si>
    <t>SU LOCHES</t>
  </si>
  <si>
    <t>SU CHATEAU LA VALLIERE</t>
  </si>
  <si>
    <t>SU KOUROU</t>
  </si>
  <si>
    <t>SU CHAMPDENIERS</t>
  </si>
  <si>
    <t>UE LA ROCHE/YON  IENA</t>
  </si>
  <si>
    <t>SU DESCARTES</t>
  </si>
  <si>
    <t>SU L ILE BOUCHARD</t>
  </si>
  <si>
    <t>SU MONTS</t>
  </si>
  <si>
    <t>SU MONTJOLY AIR DEM</t>
  </si>
  <si>
    <t>SU ST JACQUES DE LA LANDE</t>
  </si>
  <si>
    <t>SU PLEURTUIT</t>
  </si>
  <si>
    <t>SU BEAUNE-LA-ROLANDE</t>
  </si>
  <si>
    <t>SU VILLAINES LA JUHEL</t>
  </si>
  <si>
    <t>SU PLABENNEC</t>
  </si>
  <si>
    <t>SU PARIGNE-LEVEQUE</t>
  </si>
  <si>
    <t>SU POUANCE</t>
  </si>
  <si>
    <t>UE GUERLESQUIN</t>
  </si>
  <si>
    <t>HU YFFINIAC</t>
  </si>
  <si>
    <t>HU PLANCOET</t>
  </si>
  <si>
    <t>SU ERQUY</t>
  </si>
  <si>
    <t>SU PLESTIN LES GREVES</t>
  </si>
  <si>
    <t>SU ST NICOLAS DU PELEM</t>
  </si>
  <si>
    <t>SU LANVALLAY</t>
  </si>
  <si>
    <t>SU LANDIVISIAU</t>
  </si>
  <si>
    <t>SU PLEYBER-CHRIST</t>
  </si>
  <si>
    <t>UE EVAUX-LES-BAINS</t>
  </si>
  <si>
    <t>UE LE MANS DE GAULLE</t>
  </si>
  <si>
    <t>SU ST MARTIN Hope Estate MER</t>
  </si>
  <si>
    <t>SU PLOUHARNEL</t>
  </si>
  <si>
    <t>SU CHATILLON-COLIGNY</t>
  </si>
  <si>
    <t>UE CHEF BOUTONNE</t>
  </si>
  <si>
    <t>UE ISLE</t>
  </si>
  <si>
    <t>UE LA TREMBLADE</t>
  </si>
  <si>
    <t>UE LIMOGES Gare</t>
  </si>
  <si>
    <t>UE POITIERS Mermoz</t>
  </si>
  <si>
    <t>UE POITIERS Couronnerie</t>
  </si>
  <si>
    <t>UE TERRES DE HAUTE CHARENTE</t>
  </si>
  <si>
    <t>UE ST AIGULIN</t>
  </si>
  <si>
    <t>UE ST-CYR-SUR-LOIRE</t>
  </si>
  <si>
    <t>SU ST-YRIEIX-SUR-CHARENTE</t>
  </si>
  <si>
    <t>UE SURGÈRES</t>
  </si>
  <si>
    <t>UE LENCLOITRE</t>
  </si>
  <si>
    <t>UE MARSILLY</t>
  </si>
  <si>
    <t>HU 03 R.D 12 01     34331</t>
  </si>
  <si>
    <t>HU 03 R.D 12 02     34333</t>
  </si>
  <si>
    <t>HU 03 R.D 12 03     34336</t>
  </si>
  <si>
    <t>HU 03 R.D 12 04     34338</t>
  </si>
  <si>
    <t>HU 03 R.D 12 05     34342</t>
  </si>
  <si>
    <t>UE 03 R.P. 12-106 ABANDON</t>
  </si>
  <si>
    <t>HU 03 R.D 12 06     34444</t>
  </si>
  <si>
    <t>SU TREGUIER</t>
  </si>
  <si>
    <t>SU SANDILLON</t>
  </si>
  <si>
    <t>SU CHANCEAUX/CHOISILLE</t>
  </si>
  <si>
    <t>HU FORT DE FRANCE MER</t>
  </si>
  <si>
    <t>SU ABIDJAN CIVADIS MER</t>
  </si>
  <si>
    <t>SU LA ROCHE POSAY</t>
  </si>
  <si>
    <t>SU LE HAVRE</t>
  </si>
  <si>
    <t>SU CHABRIS</t>
  </si>
  <si>
    <t>UE BREHAN</t>
  </si>
  <si>
    <t>SU VIVONNE</t>
  </si>
  <si>
    <t>SU TINTENIAC</t>
  </si>
  <si>
    <t>SU LA TURBALLE</t>
  </si>
  <si>
    <t>SU ROUILLAC</t>
  </si>
  <si>
    <t>SU ST AUBIN D AUBIGNÉ</t>
  </si>
  <si>
    <t>SU PORT GENTIL</t>
  </si>
  <si>
    <t>UE CONAKRY BELLEVUE MER</t>
  </si>
  <si>
    <t>UE SALY</t>
  </si>
  <si>
    <t>SU DOL-DE-BRETAGNE</t>
  </si>
  <si>
    <t>UE DAKAR YOFF</t>
  </si>
  <si>
    <t>SU MALANSAC</t>
  </si>
  <si>
    <t>HU ABIDJAN LATRILLE</t>
  </si>
  <si>
    <t>UE KAMSAR MER</t>
  </si>
  <si>
    <t>SU ST-GEORGES-SUR-LOIRE</t>
  </si>
  <si>
    <t>UE RABAT-RYAD SQUARE MER</t>
  </si>
  <si>
    <t>UE CASABLANCA TACHFINE MER</t>
  </si>
  <si>
    <t>SU ABIDJAN PLATEAU</t>
  </si>
  <si>
    <t>SU POINTE A PITRE Bergevin</t>
  </si>
  <si>
    <t>SU NANTES ST JACQUES</t>
  </si>
  <si>
    <t>SU CHATEAUNEUF/CHARENTE</t>
  </si>
  <si>
    <t>SU LE MANS LIBERATION</t>
  </si>
  <si>
    <t>SU CHATEAUNEUF-LA FORET</t>
  </si>
  <si>
    <t>SU BEAUCOUZE</t>
  </si>
  <si>
    <t>HU GUICHEN</t>
  </si>
  <si>
    <t>SU SAUJON</t>
  </si>
  <si>
    <t>SU PLEMET</t>
  </si>
  <si>
    <t>SU MELESSE</t>
  </si>
  <si>
    <t>SU CANCALE</t>
  </si>
  <si>
    <t>SU LES ABYMES Rocade MER</t>
  </si>
  <si>
    <t>SU GEMOZAC</t>
  </si>
  <si>
    <t>SU MAGNE</t>
  </si>
  <si>
    <t>SU ANCENIS</t>
  </si>
  <si>
    <t>SU CARNAC</t>
  </si>
  <si>
    <t>SU FEYTIAT</t>
  </si>
  <si>
    <t>SU GUIPRY MESSAC</t>
  </si>
  <si>
    <t>SU PLUVIGNER</t>
  </si>
  <si>
    <t>SU NEXON</t>
  </si>
  <si>
    <t>UE ST-BRIEUC BENOIT</t>
  </si>
  <si>
    <t>SU LIFFRE</t>
  </si>
  <si>
    <t>UE ST LAURENT DU MARONI</t>
  </si>
  <si>
    <t>UE PLEUBIAN</t>
  </si>
  <si>
    <t>SU ST-MEEN-LE-GRAND</t>
  </si>
  <si>
    <t>SU TONNAY-CHARENTE</t>
  </si>
  <si>
    <t>UE NANTES LAFAYETTE</t>
  </si>
  <si>
    <t>HU COMBOURG</t>
  </si>
  <si>
    <t>SU ECHIRE</t>
  </si>
  <si>
    <t>UE MESCHERS</t>
  </si>
  <si>
    <t>SU BROONS</t>
  </si>
  <si>
    <t>SU MIRAMBEAU</t>
  </si>
  <si>
    <t>SU ARGENT/SAULDRE</t>
  </si>
  <si>
    <t>UE ORLÉANS</t>
  </si>
  <si>
    <t>UE DOMPIERRE-SUR-MER</t>
  </si>
  <si>
    <t>UE NANTES LELASSEUR</t>
  </si>
  <si>
    <t>SU LA GUERCHE-DE-BRETAGNE</t>
  </si>
  <si>
    <t>SU VILLEBOIS-LAVALETTE</t>
  </si>
  <si>
    <t>UE SABLES D'OR LES PINS</t>
  </si>
  <si>
    <t>SU SELLES-SUR-CHER</t>
  </si>
  <si>
    <t>SU BOUFFERE</t>
  </si>
  <si>
    <t>UE NANTES SCHUMAN</t>
  </si>
  <si>
    <t>HU CHATEAUGIRON</t>
  </si>
  <si>
    <t>SU ECHILLAIS</t>
  </si>
  <si>
    <t>SU LIMOGES Labussière</t>
  </si>
  <si>
    <t>HU CHALLANS</t>
  </si>
  <si>
    <t>SU CHABANAIS</t>
  </si>
  <si>
    <t>SU BINIC</t>
  </si>
  <si>
    <t>UE PLOUARET</t>
  </si>
  <si>
    <t>UE GRAND-VILLAGE</t>
  </si>
  <si>
    <t>SU CHEMILLE EN ANJOU</t>
  </si>
  <si>
    <t>UE NIEUL-LE DOLENT</t>
  </si>
  <si>
    <t>SU COMBRIT</t>
  </si>
  <si>
    <t>SU PLOBANNALEC</t>
  </si>
  <si>
    <t>SU THOUARCE</t>
  </si>
  <si>
    <t>SU DOUE-LA-FONTAINE</t>
  </si>
  <si>
    <t>SU L HERMITAGE</t>
  </si>
  <si>
    <t>UE VIGNEUX-DE-BRETAGNE</t>
  </si>
  <si>
    <t>UE MAROLLES-LES-BRAULTS</t>
  </si>
  <si>
    <t>HU EVRON Rte Laval</t>
  </si>
  <si>
    <t>SU HERIC</t>
  </si>
  <si>
    <t>SU MAURON</t>
  </si>
  <si>
    <t>SU LONGUE-JUMELLES</t>
  </si>
  <si>
    <t>SU ST-ETIENNE-DE-MONTLUC</t>
  </si>
  <si>
    <t>SU SECONDIGNY</t>
  </si>
  <si>
    <t>SU MONTFORT-LE GESNOIS</t>
  </si>
  <si>
    <t>SU ST-AIGNAN</t>
  </si>
  <si>
    <t>HU MAYENNE</t>
  </si>
  <si>
    <t>SU ARNAGE</t>
  </si>
  <si>
    <t>HU BLAIN</t>
  </si>
  <si>
    <t>UE ARGENTRE</t>
  </si>
  <si>
    <t>UE NIEUL</t>
  </si>
  <si>
    <t>SU BAIN DE BRETAGNE</t>
  </si>
  <si>
    <t>SU JOUE-LES-TOURS</t>
  </si>
  <si>
    <t>UE LE MANS BOLLEE</t>
  </si>
  <si>
    <t>SU LA CHATRE</t>
  </si>
  <si>
    <t>SU CONTRES</t>
  </si>
  <si>
    <t>HU PARTHENAY</t>
  </si>
  <si>
    <t>UE MESANGER</t>
  </si>
  <si>
    <t>SU LA RICHE</t>
  </si>
  <si>
    <t>UE ROYAN LES TILLEULS</t>
  </si>
  <si>
    <t>SU ST-BARTHELEMY  VERDUN</t>
  </si>
  <si>
    <t>SU DURTAL</t>
  </si>
  <si>
    <t>UE VAUX-SUR-MER</t>
  </si>
  <si>
    <t>SU LE CHATEAU-D'OLERON</t>
  </si>
  <si>
    <t>UE COMMEQUIERS</t>
  </si>
  <si>
    <t>UE PONT PEAN</t>
  </si>
  <si>
    <t>SU GENNES</t>
  </si>
  <si>
    <t>SU LANVOLLON</t>
  </si>
  <si>
    <t>SU MARENNES</t>
  </si>
  <si>
    <t>SU LA TREMBLADE     DÉMISSION</t>
  </si>
  <si>
    <t>SU PETIT BOURG MER</t>
  </si>
  <si>
    <t>SU LANMEUR</t>
  </si>
  <si>
    <t>SU ST-BARTHELEMY BANCHAIS</t>
  </si>
  <si>
    <t>UE RENNES BEAUREGARD</t>
  </si>
  <si>
    <t>UE RENNES LA COURROUZE</t>
  </si>
  <si>
    <t>UE RENNES BREST</t>
  </si>
  <si>
    <t>SU LE FAOU</t>
  </si>
  <si>
    <t>UE PLOUENAN</t>
  </si>
  <si>
    <t>SU BECON-LES-GRANITS</t>
  </si>
  <si>
    <t>SU LA SUZE-SUR-SARTHE</t>
  </si>
  <si>
    <t>SU ST-FULGENT</t>
  </si>
  <si>
    <t>SU AIXE/VIENNE GD RIEUX</t>
  </si>
  <si>
    <t>UE CHATEAU GONTIER</t>
  </si>
  <si>
    <t>SU GUIPAVAS</t>
  </si>
  <si>
    <t>SU MARANS</t>
  </si>
  <si>
    <t>HU MURS-ERIGNE</t>
  </si>
  <si>
    <t>UE LIMOGES</t>
  </si>
  <si>
    <t>UE ST-LÉONARD-DE-NOBLAT</t>
  </si>
  <si>
    <t>UE GOUESNOU</t>
  </si>
  <si>
    <t>HU BOURGUEIL</t>
  </si>
  <si>
    <t>SU SAUMUR CHATEAU</t>
  </si>
  <si>
    <t>SU ST-POL-DE-LEON</t>
  </si>
  <si>
    <t>UE ST-HERBLAIN  BEAUSEJOUR</t>
  </si>
  <si>
    <t>SU DAOULAS</t>
  </si>
  <si>
    <t>UE TRELAZE</t>
  </si>
  <si>
    <t>UE CHAMPIGNE</t>
  </si>
  <si>
    <t>SU LA TRANCHE-SUR-MER</t>
  </si>
  <si>
    <t>SU CHATEAUNEUF-SUR-SARTHE</t>
  </si>
  <si>
    <t>UE ANGERS BEAUSSIER</t>
  </si>
  <si>
    <t>SU PRUNIERS-EN-SOLOGNE</t>
  </si>
  <si>
    <t>UE LA ROCHE/YON HALLES</t>
  </si>
  <si>
    <t>SU ANDARD</t>
  </si>
  <si>
    <t>SU POITIERS Sud</t>
  </si>
  <si>
    <t>UE STE-GEMMES-SUR-LOIRE</t>
  </si>
  <si>
    <t>UE ST-DENIS-DE-L'HOTEL</t>
  </si>
  <si>
    <t>SU 03 R.D. 10 33   37849</t>
  </si>
  <si>
    <t>SU BELLE ILE EN MER Le Palais</t>
  </si>
  <si>
    <t>UE LORIENT KERVENANEC DÉMISSI</t>
  </si>
  <si>
    <t>SU BEAUPREAU</t>
  </si>
  <si>
    <t>UE RENNES LIBERTE</t>
  </si>
  <si>
    <t>UE 03 R.P. 11 58  37912</t>
  </si>
  <si>
    <t>SU ARZON</t>
  </si>
  <si>
    <t>SU 03 R.D. 11 57   37921</t>
  </si>
  <si>
    <t>SU GUIDEL</t>
  </si>
  <si>
    <t>UE VANNES</t>
  </si>
  <si>
    <t>HU PLACE D ARMES MER</t>
  </si>
  <si>
    <t>SU LONG PRE</t>
  </si>
  <si>
    <t>UE CAPESTERRE BELLE EAU Lacav</t>
  </si>
  <si>
    <t>SU SUO  R 56     37962</t>
  </si>
  <si>
    <t>UE LE MOULE MER</t>
  </si>
  <si>
    <t>UE MORNE A L'EAU MER</t>
  </si>
  <si>
    <t>SU PETIT CANAL MER</t>
  </si>
  <si>
    <t>SU BAILLIF MER</t>
  </si>
  <si>
    <t>UE PLERGUER</t>
  </si>
  <si>
    <t>SU COTONOU AEROPORT MER</t>
  </si>
  <si>
    <t>SU TRELAZE Pyramide</t>
  </si>
  <si>
    <t>SU LOUVIGNE DU DESERT</t>
  </si>
  <si>
    <t>UE ORADOUR-SUR-VAYRES</t>
  </si>
  <si>
    <t>SU SUO 03.R.11.81    38026</t>
  </si>
  <si>
    <t>SU JOSSELIN</t>
  </si>
  <si>
    <t>SU X 03 R.D. 10 21  ABANDON</t>
  </si>
  <si>
    <t>UE HAUTE-GOULAINE</t>
  </si>
  <si>
    <t>UE LA GARNACHE</t>
  </si>
  <si>
    <t>UE CHATEAU-RENARD</t>
  </si>
  <si>
    <t>SU CHINON</t>
  </si>
  <si>
    <t>SU POINTE/PITRE St Jules MER</t>
  </si>
  <si>
    <t>SU PRE-EN-PAIL</t>
  </si>
  <si>
    <t>SU COTONOU AKPAKPA</t>
  </si>
  <si>
    <t>UE COTONOU BENIN GANHI</t>
  </si>
  <si>
    <t>SU COTONOU BENIN CALAVI</t>
  </si>
  <si>
    <t>SU ST MARTIN Howell</t>
  </si>
  <si>
    <t>SU ST MARTIN AIR</t>
  </si>
  <si>
    <t>UE RIVEDOUX PLAGE</t>
  </si>
  <si>
    <t>SU SARZEAU</t>
  </si>
  <si>
    <t>SU MAULEVRIER</t>
  </si>
  <si>
    <t>UE ST-CAST-LE-GUILDO</t>
  </si>
  <si>
    <t>SU BOULOIRE</t>
  </si>
  <si>
    <t>UE BARBATRE</t>
  </si>
  <si>
    <t>SU ST-NAZAIRE</t>
  </si>
  <si>
    <t>UE MACOURIA</t>
  </si>
  <si>
    <t>SU ABIDJAN CURIE MER</t>
  </si>
  <si>
    <t>SU STE ROSE MER</t>
  </si>
  <si>
    <t>UE NANTIAT</t>
  </si>
  <si>
    <t>SU MALESTROIT</t>
  </si>
  <si>
    <t>UE FOUESNANT</t>
  </si>
  <si>
    <t>UE LA FLECHE</t>
  </si>
  <si>
    <t>SU TRELAZE LA QUANTINIERE</t>
  </si>
  <si>
    <t>SU LOUDUN  LES LANDES</t>
  </si>
  <si>
    <t>SU DOUALA BALI MER</t>
  </si>
  <si>
    <t>SU MATA UTU MER</t>
  </si>
  <si>
    <t>SU NIEUL-SUR-MER</t>
  </si>
  <si>
    <t>UE EVRON JOFFRE</t>
  </si>
  <si>
    <t>UE ST LOUIS MER</t>
  </si>
  <si>
    <t>UE ST-MARS-DU-DESERT</t>
  </si>
  <si>
    <t>UE LE MANS République</t>
  </si>
  <si>
    <t>SU LE PALAIS-SUR-VIENNE</t>
  </si>
  <si>
    <t>SU SAINT-ROGATIEN</t>
  </si>
  <si>
    <t>SU FRESNAY-SUR-SARTHE</t>
  </si>
  <si>
    <t>SU ST-PRYVE-ST-MESMIN</t>
  </si>
  <si>
    <t>UE MORNE A L EAU Centre Ville</t>
  </si>
  <si>
    <t>UE ANGERS UNIVERSITE</t>
  </si>
  <si>
    <t>UE EGREVILLE</t>
  </si>
  <si>
    <t>UE CROZON</t>
  </si>
  <si>
    <t>SU TIERCE</t>
  </si>
  <si>
    <t>SU LA CHAPELLE DES MARAIS DÉM</t>
  </si>
  <si>
    <t>UE POINTE/PITRE CHANZY MER</t>
  </si>
  <si>
    <t>UE RENNES St-Hélier</t>
  </si>
  <si>
    <t>UE BRIARE</t>
  </si>
  <si>
    <t>UE FOUGERES DEM</t>
  </si>
  <si>
    <t>UE LOIRON</t>
  </si>
  <si>
    <t>SU VERNEUIL-SUR-VIENNE</t>
  </si>
  <si>
    <t>UE XX 03 R.P. 10 32 38261  AB</t>
  </si>
  <si>
    <t>UE LA BAZOGE</t>
  </si>
  <si>
    <t>UE TOURS Gare</t>
  </si>
  <si>
    <t>UE ORADOUR-SUR-GLANE</t>
  </si>
  <si>
    <t>SU DUN-SUR-AURON</t>
  </si>
  <si>
    <t>SU DOUALA BONAMOUSSADI</t>
  </si>
  <si>
    <t>HU CAYENNE</t>
  </si>
  <si>
    <t>SU NANTES CHENAIE</t>
  </si>
  <si>
    <t>UE QUINTIN</t>
  </si>
  <si>
    <t>UE TOURY</t>
  </si>
  <si>
    <t>UE NANTES BEAUJOIRE</t>
  </si>
  <si>
    <t>SU CHATEAU D'OLONNE</t>
  </si>
  <si>
    <t>SU RENNES FOUGERES</t>
  </si>
  <si>
    <t>SU ST BARTHELEMY</t>
  </si>
  <si>
    <t>HU LA CHAPELLE-SUR-ERDRE</t>
  </si>
  <si>
    <t>SU LE LION-D'ANGERS GREZ-NEUV</t>
  </si>
  <si>
    <t>SU LE RHEU SU</t>
  </si>
  <si>
    <t>SU ABIDJAN LA DJIBI</t>
  </si>
  <si>
    <t>UE TELGRUC-SUR-MER</t>
  </si>
  <si>
    <t>UE ANGERS CAPUCINS</t>
  </si>
  <si>
    <t>UE AYTRE</t>
  </si>
  <si>
    <t>UE LOCMARIA PLOUZANE DEMISSIO</t>
  </si>
  <si>
    <t>UE CRAON CENTRE</t>
  </si>
  <si>
    <t>SU OUAGADOUGOU PISSY MER</t>
  </si>
  <si>
    <t>SU 03 RD 20 426  38497 DEM</t>
  </si>
  <si>
    <t>HU CAYENNE AIR NANTEUIL</t>
  </si>
  <si>
    <t>UE LE CARBET MER</t>
  </si>
  <si>
    <t>SU MAREIL-EN-CHAMPAGNE</t>
  </si>
  <si>
    <t>UE PAPEETE CEDEX Hamuta</t>
  </si>
  <si>
    <t>SU DEMISSION  PLOUZANE</t>
  </si>
  <si>
    <t>UE LORIENT</t>
  </si>
  <si>
    <t>SU RENNES ST GREGOIRE</t>
  </si>
  <si>
    <t>SU LA POMMERAYE</t>
  </si>
  <si>
    <t>SU YAOUNDE CAMEROUN</t>
  </si>
  <si>
    <t>UE ARS-EN-RÉ</t>
  </si>
  <si>
    <t>UE ST-HILAIRE-BONNEVAL</t>
  </si>
  <si>
    <t>UE CONAKRY COLEAH MER</t>
  </si>
  <si>
    <t>UE SALE-BAB EL BAHR MER</t>
  </si>
  <si>
    <t>UE RABAT ENNAKHIL MER</t>
  </si>
  <si>
    <t>UE CASABLANCA ANAFEE MER</t>
  </si>
  <si>
    <t>UE RABAT-MEGA MALL MER</t>
  </si>
  <si>
    <t>SU VIHIERS</t>
  </si>
  <si>
    <t>SU DAKAR SENEGAL Hypersahm</t>
  </si>
  <si>
    <t>SU DAKAR KEUR MASSAR MER</t>
  </si>
  <si>
    <t>SU DEMISSION ST RENAN</t>
  </si>
  <si>
    <t>UE NOIRMOUTIER PREE AUX DUCS</t>
  </si>
  <si>
    <t>SU ST-FLORENT-SUR-CHER</t>
  </si>
  <si>
    <t>SU ST-MACAIRE-EN-MAUGES</t>
  </si>
  <si>
    <t>UE RENNES HOCHE</t>
  </si>
  <si>
    <t>SU CHALONNES/LOIRE</t>
  </si>
  <si>
    <t>SU BESSE/BRAYE</t>
  </si>
  <si>
    <t>SU MONTREUIL BELLAY</t>
  </si>
  <si>
    <t>SU PONTIVY</t>
  </si>
  <si>
    <t>SU ST REMY DE SILLE</t>
  </si>
  <si>
    <t>SU ANGERS LES JUSTICES</t>
  </si>
  <si>
    <t>SU MESLAY-DU-MAINE</t>
  </si>
  <si>
    <t>UE REDON</t>
  </si>
  <si>
    <t>SU PLOERMEL</t>
  </si>
  <si>
    <t>SU MONDOUBLEAU</t>
  </si>
  <si>
    <t>SU BONNY/LOIRE</t>
  </si>
  <si>
    <t>UE NANTES PETIT PORT</t>
  </si>
  <si>
    <t>SU PLOGONNEC</t>
  </si>
  <si>
    <t>HU LE LAMENTIN MER</t>
  </si>
  <si>
    <t>UE CHOLET</t>
  </si>
  <si>
    <t>SU BUXEROLLES</t>
  </si>
  <si>
    <t>SU REZE GALARNIERE</t>
  </si>
  <si>
    <t>SU ST-JAMES</t>
  </si>
  <si>
    <t>SU ARRADON</t>
  </si>
  <si>
    <t>SU PONT-CROIX</t>
  </si>
  <si>
    <t>HU VITRE</t>
  </si>
  <si>
    <t>SU LA MOTHE-ACHARD</t>
  </si>
  <si>
    <t>SU TREILLIERES</t>
  </si>
  <si>
    <t>UE LE-CHATELET-EN-BERRY</t>
  </si>
  <si>
    <t>SU MONTLOUIS-SUR-LOIRE</t>
  </si>
  <si>
    <t>UE GRAND-FOUGERAY</t>
  </si>
  <si>
    <t>SU MATIGNON</t>
  </si>
  <si>
    <t>SU PLOUARZEL</t>
  </si>
  <si>
    <t>SU THOUARS BD DIEPHOLZ</t>
  </si>
  <si>
    <t>UE NEUVY-ST-SEPULCHRE</t>
  </si>
  <si>
    <t>SU VERNOIL-LE FOURRIER</t>
  </si>
  <si>
    <t>UE L'HUISSERIE</t>
  </si>
  <si>
    <t>SU TRUCHTERSHEIM</t>
  </si>
  <si>
    <t>SU MULHOUSE TESTIBAN</t>
  </si>
  <si>
    <t>HU COLMAR HU</t>
  </si>
  <si>
    <t>UE HERBITZHEIM</t>
  </si>
  <si>
    <t>SU ESCHAU</t>
  </si>
  <si>
    <t>SU BOLLWILLER</t>
  </si>
  <si>
    <t>UE STRASBOURG STOCKFELD</t>
  </si>
  <si>
    <t>SU ROHRBACH LES BITCHE</t>
  </si>
  <si>
    <t>SU DANNEMARIE</t>
  </si>
  <si>
    <t>SU GERARDMER</t>
  </si>
  <si>
    <t>SU HUNINGUE</t>
  </si>
  <si>
    <t>SU HOENHEIM</t>
  </si>
  <si>
    <t>UE SUNDHOUSE</t>
  </si>
  <si>
    <t>HU BURNHAUPT LE HAUT</t>
  </si>
  <si>
    <t>SU MUNSTER SU ZI</t>
  </si>
  <si>
    <t>SU MUTZIG</t>
  </si>
  <si>
    <t>SU MOLSHEIM</t>
  </si>
  <si>
    <t>SU ALTKIRCH</t>
  </si>
  <si>
    <t>UE STRASBOURG BOUCHERS</t>
  </si>
  <si>
    <t>SU WITTENHEIM</t>
  </si>
  <si>
    <t>SU GAMBSHEIM</t>
  </si>
  <si>
    <t>SU LA BRESSE</t>
  </si>
  <si>
    <t>UE MULHOUSE LA TUILERIE</t>
  </si>
  <si>
    <t>SU SAVERNE</t>
  </si>
  <si>
    <t>SU COLMAR BOIS FLEURI</t>
  </si>
  <si>
    <t>UE GUEBWILLER UE 17 NOVEMBRE</t>
  </si>
  <si>
    <t>UE STRASBOURG YSER</t>
  </si>
  <si>
    <t>SU MASEVAUX</t>
  </si>
  <si>
    <t>SU WOLFISHEIM</t>
  </si>
  <si>
    <t>SU LINGOLSHEIM</t>
  </si>
  <si>
    <t>UE FELLERING</t>
  </si>
  <si>
    <t>SU RIEDISHEIM</t>
  </si>
  <si>
    <t>UE GENEVE ST-GEORGES</t>
  </si>
  <si>
    <t>UE GENEVE PAQUIS</t>
  </si>
  <si>
    <t>SU BRUNSTATT DIDENHEIM</t>
  </si>
  <si>
    <t>HU SIERENTZ</t>
  </si>
  <si>
    <t>HU SIERENTZ DRIVE U</t>
  </si>
  <si>
    <t>SU WITTELSHEIM</t>
  </si>
  <si>
    <t>SU GUEBWILLER SU</t>
  </si>
  <si>
    <t>SU FESSENHEIM</t>
  </si>
  <si>
    <t>UE STRASBOURG ROBERTSAU</t>
  </si>
  <si>
    <t>UE STE MARIE AUX MINES</t>
  </si>
  <si>
    <t>SU SELTZ</t>
  </si>
  <si>
    <t>SU INGWILLER</t>
  </si>
  <si>
    <t>SU BISCHWILLER</t>
  </si>
  <si>
    <t>SU BERNOLSHEIM</t>
  </si>
  <si>
    <t>SU RUSS SCHIRMECK</t>
  </si>
  <si>
    <t>SU MARCKOLSHEIM</t>
  </si>
  <si>
    <t>SU GERTWILLER</t>
  </si>
  <si>
    <t>SU BOOFZHEIM</t>
  </si>
  <si>
    <t>SU VILLE</t>
  </si>
  <si>
    <t>UE MUNSTER UE</t>
  </si>
  <si>
    <t>SU DIEMERINGEN</t>
  </si>
  <si>
    <t>SU WOERTH</t>
  </si>
  <si>
    <t>SU BITSCHWILLER LES THANN</t>
  </si>
  <si>
    <t>SU PFASTATT</t>
  </si>
  <si>
    <t>UE ANNECY Meythet</t>
  </si>
  <si>
    <t>UE MIGENNES</t>
  </si>
  <si>
    <t>HU FAREBERSVILLER</t>
  </si>
  <si>
    <t>SU CLUNY</t>
  </si>
  <si>
    <t>HU COSNE/LOIRE</t>
  </si>
  <si>
    <t>SU TONNERRE</t>
  </si>
  <si>
    <t>SU GUEUGNON</t>
  </si>
  <si>
    <t>SU SENNECEY LE GRAND</t>
  </si>
  <si>
    <t>SU CHATILLON/SEINE</t>
  </si>
  <si>
    <t>SU LA CHARITE/LOIRE</t>
  </si>
  <si>
    <t>SU SEMUR-EN-AUXOIS</t>
  </si>
  <si>
    <t>HU AVALLON</t>
  </si>
  <si>
    <t>HU SENS</t>
  </si>
  <si>
    <t>SU SOUPPES-SUR-LOING</t>
  </si>
  <si>
    <t>SU ST FLORENTIN</t>
  </si>
  <si>
    <t>HU THOIRY</t>
  </si>
  <si>
    <t>SU NEYDENS</t>
  </si>
  <si>
    <t>SU ETREMBIERES</t>
  </si>
  <si>
    <t>UE ECHIROLLES</t>
  </si>
  <si>
    <t>UE LYON Saint Just</t>
  </si>
  <si>
    <t>SU ST LAURENT EN GRANDVAUX</t>
  </si>
  <si>
    <t>SU TAVAUX</t>
  </si>
  <si>
    <t>UE LYON Sully</t>
  </si>
  <si>
    <t>UE ARINTHOD</t>
  </si>
  <si>
    <t>SU TALANT BELVEDERE</t>
  </si>
  <si>
    <t>SU TALANT ARANDES</t>
  </si>
  <si>
    <t>SU GEVREY CHAMBERTIN</t>
  </si>
  <si>
    <t>SU ARBOIS Rte De Besançon</t>
  </si>
  <si>
    <t>UE DIJON</t>
  </si>
  <si>
    <t>UE ARNAY LE DUC</t>
  </si>
  <si>
    <t>UE AUTUN</t>
  </si>
  <si>
    <t>UE AVALLON Les Chaumes</t>
  </si>
  <si>
    <t>UE FLORANGE</t>
  </si>
  <si>
    <t>SU BOURBON-LANCY</t>
  </si>
  <si>
    <t>UE MANDEURE</t>
  </si>
  <si>
    <t>SU ST AMOUR</t>
  </si>
  <si>
    <t>UE CUISEAUX</t>
  </si>
  <si>
    <t>SU BLETTERANS</t>
  </si>
  <si>
    <t>UE CERCY-LA-TOUR</t>
  </si>
  <si>
    <t>UE FRASNE</t>
  </si>
  <si>
    <t>SU POUILLEY LES VIGNES</t>
  </si>
  <si>
    <t>SU VENAREY LES LAUMES</t>
  </si>
  <si>
    <t>HU CHAMPAGNOLE</t>
  </si>
  <si>
    <t>UE QUETIGNY</t>
  </si>
  <si>
    <t>UE CHARNY ORÉE DE PUISAYE</t>
  </si>
  <si>
    <t>SU CHATEAU CHINON</t>
  </si>
  <si>
    <t>SU ARC/TILLE</t>
  </si>
  <si>
    <t>UE CHÂTILLON-EN-BAZOIS</t>
  </si>
  <si>
    <t>SU BANS</t>
  </si>
  <si>
    <t>UE TANNAY</t>
  </si>
  <si>
    <t>SU CHENOVE</t>
  </si>
  <si>
    <t>SU SOMBERNON</t>
  </si>
  <si>
    <t>UE CLAIRVAUX-LES-LACS</t>
  </si>
  <si>
    <t>SU VALDAHON</t>
  </si>
  <si>
    <t>SU SAONE</t>
  </si>
  <si>
    <t>UE ORNANS</t>
  </si>
  <si>
    <t>SU DEVECEY</t>
  </si>
  <si>
    <t>SU ARBOIS Rte De Dole</t>
  </si>
  <si>
    <t>SU SALINS LES BAINS</t>
  </si>
  <si>
    <t>UE ANCY LE FRANC</t>
  </si>
  <si>
    <t>UE LES RICEYS</t>
  </si>
  <si>
    <t>SU POUILLY EN AUXOIS</t>
  </si>
  <si>
    <t>SU CORBIGNY</t>
  </si>
  <si>
    <t>SU JOUGNE</t>
  </si>
  <si>
    <t>UE LA CHAPELLE-DE-GUINCHAY</t>
  </si>
  <si>
    <t>SU LUZY</t>
  </si>
  <si>
    <t>SU MARCIGNY</t>
  </si>
  <si>
    <t>SU AILLANT/THOLON</t>
  </si>
  <si>
    <t>UE MOULINS-ENGILBERT</t>
  </si>
  <si>
    <t>UE MOUTHE</t>
  </si>
  <si>
    <t>UE PIERRE-DE-BRESSE</t>
  </si>
  <si>
    <t>UE PONTAILLER-SUR-SAÔNE</t>
  </si>
  <si>
    <t>SU SAULIEU</t>
  </si>
  <si>
    <t>SU SEURRE</t>
  </si>
  <si>
    <t>SU SAINT-BÉNIGNE</t>
  </si>
  <si>
    <t>UE ST FELIX</t>
  </si>
  <si>
    <t>UE ST GENGOUX LE NATIONAL</t>
  </si>
  <si>
    <t>SU ST LEGER/DHEUNE</t>
  </si>
  <si>
    <t>SU ST PIERRE EN FAUCIGNY</t>
  </si>
  <si>
    <t>UE ST SAUVEUR EN PUISAYE</t>
  </si>
  <si>
    <t>UE SAINTE-SAVINE</t>
  </si>
  <si>
    <t>SU TOUCY</t>
  </si>
  <si>
    <t>UE VENDEUVRE/BARSE</t>
  </si>
  <si>
    <t>SU VILLERS-LE-LAC</t>
  </si>
  <si>
    <t>SU BUXY</t>
  </si>
  <si>
    <t>SU PRISSE</t>
  </si>
  <si>
    <t>SU COURTENAY</t>
  </si>
  <si>
    <t>SU MOUSSEAUX LES BRAY</t>
  </si>
  <si>
    <t>SU NOGENT/VERNISSON</t>
  </si>
  <si>
    <t>UE SANCOINS</t>
  </si>
  <si>
    <t>UE ENSISHEIM</t>
  </si>
  <si>
    <t>UE LYON Vaise 9ème</t>
  </si>
  <si>
    <t>UE TURCKHEIM</t>
  </si>
  <si>
    <t>HU CUSSET</t>
  </si>
  <si>
    <t>HU PUBLIER</t>
  </si>
  <si>
    <t>HU VILLERS-SEMEUSE</t>
  </si>
  <si>
    <t>UE CHALINDREY</t>
  </si>
  <si>
    <t>UE SAULXURES-SUR-MOSELOTTE</t>
  </si>
  <si>
    <t>HU MONTMOROT</t>
  </si>
  <si>
    <t>UE VESOUL</t>
  </si>
  <si>
    <t>SU ST VIT</t>
  </si>
  <si>
    <t>SU DOMPIERRE SUR BESBRE</t>
  </si>
  <si>
    <t>SU BESANÇON</t>
  </si>
  <si>
    <t>UE ÉPINAL</t>
  </si>
  <si>
    <t>HU EXINCOURT</t>
  </si>
  <si>
    <t>UE LYON Saint Vincent</t>
  </si>
  <si>
    <t>UE ILLKIRCH-GRAFFENSTADEN</t>
  </si>
  <si>
    <t>HU PONTARLIER</t>
  </si>
  <si>
    <t>HU MONTMOROT PROVISOIRE</t>
  </si>
  <si>
    <t>UE ROUGEMONT</t>
  </si>
  <si>
    <t>SU STE SUZANNE</t>
  </si>
  <si>
    <t>SU BAUME LES DAMES</t>
  </si>
  <si>
    <t>UE ORCHAMPS-VENNES</t>
  </si>
  <si>
    <t>SU LE RUSSEY</t>
  </si>
  <si>
    <t>SU SARRALBE</t>
  </si>
  <si>
    <t>SU MONTIGNY LES METZ</t>
  </si>
  <si>
    <t>SU ALGRANGE</t>
  </si>
  <si>
    <t>UE NOGENT</t>
  </si>
  <si>
    <t>SU CLOUANGE</t>
  </si>
  <si>
    <t>SU FONTOY</t>
  </si>
  <si>
    <t>SU VAGNEY</t>
  </si>
  <si>
    <t>SU ST JULIEN LES METZ</t>
  </si>
  <si>
    <t>SU VALMONT</t>
  </si>
  <si>
    <t>UE VANDOEUVRE LES NANCY</t>
  </si>
  <si>
    <t>UE VEZELISE</t>
  </si>
  <si>
    <t>UE CHATENOIS</t>
  </si>
  <si>
    <t>UE LIFFOL LE GRAND</t>
  </si>
  <si>
    <t>SU LEMUD</t>
  </si>
  <si>
    <t>SU POUXEUX</t>
  </si>
  <si>
    <t>SU STE MENEHOULD</t>
  </si>
  <si>
    <t>SU ROTH HAMBACH</t>
  </si>
  <si>
    <t>SU MAXEVILLE</t>
  </si>
  <si>
    <t>SU JOINVILLE</t>
  </si>
  <si>
    <t>SU ANOULD</t>
  </si>
  <si>
    <t>UE LE VAL D'AJOL</t>
  </si>
  <si>
    <t>SU BRIEY</t>
  </si>
  <si>
    <t>SU MONTMEDY</t>
  </si>
  <si>
    <t>SU CAPAVENIR VOSGES</t>
  </si>
  <si>
    <t>SU BOULAY</t>
  </si>
  <si>
    <t>SU FRIGNICOURT</t>
  </si>
  <si>
    <t>SU XERTIGNY</t>
  </si>
  <si>
    <t>SU TALANGE</t>
  </si>
  <si>
    <t>UE REIMS COURCELLES</t>
  </si>
  <si>
    <t>UE FEYZIN</t>
  </si>
  <si>
    <t>SU YSSINGEAUX</t>
  </si>
  <si>
    <t>UE LA CLUSAZ SOLEMONT</t>
  </si>
  <si>
    <t>SU PONTCHARRA</t>
  </si>
  <si>
    <t>SU PONT-D'AIN</t>
  </si>
  <si>
    <t>SU COLOMBE</t>
  </si>
  <si>
    <t>SU DETRIER LA ROCHETTE</t>
  </si>
  <si>
    <t>SU AIGUILHE</t>
  </si>
  <si>
    <t>SU LANGEAC</t>
  </si>
  <si>
    <t>UE CHASPUZAC</t>
  </si>
  <si>
    <t>SU LA RAVOIRE</t>
  </si>
  <si>
    <t>SU AIGUEBLANCHE</t>
  </si>
  <si>
    <t>SU LA MOTTE SERVOLEX</t>
  </si>
  <si>
    <t>UE CEYZERIAT</t>
  </si>
  <si>
    <t>SU L'HORME</t>
  </si>
  <si>
    <t>SU SALINS LES THERMES</t>
  </si>
  <si>
    <t>SU BOURG ST MAURICE</t>
  </si>
  <si>
    <t>SU MARIGNIER</t>
  </si>
  <si>
    <t>UE LYON CHARITE</t>
  </si>
  <si>
    <t>SU LAIZ</t>
  </si>
  <si>
    <t>SU ARLANC</t>
  </si>
  <si>
    <t>SU L ARBRESLE</t>
  </si>
  <si>
    <t>UE DRIVE U SEEZ</t>
  </si>
  <si>
    <t>SU VIC LE COMTE</t>
  </si>
  <si>
    <t>SU LES HOUCHES</t>
  </si>
  <si>
    <t>UE CHAMONIX PELERINS</t>
  </si>
  <si>
    <t>SU CHAMONIX VALLOT</t>
  </si>
  <si>
    <t>UE COURSESU LYON</t>
  </si>
  <si>
    <t>SU TANINGES</t>
  </si>
  <si>
    <t>SU AMPHION LES BAINS</t>
  </si>
  <si>
    <t>SU LOISIN</t>
  </si>
  <si>
    <t>SU VINZIER</t>
  </si>
  <si>
    <t>SU MONTLUEL</t>
  </si>
  <si>
    <t>SU MAGLAND</t>
  </si>
  <si>
    <t>SU BONNE</t>
  </si>
  <si>
    <t>HU RUMILLY</t>
  </si>
  <si>
    <t>SU VOIRON</t>
  </si>
  <si>
    <t>HU LE PONT DE BEAUVOISIN</t>
  </si>
  <si>
    <t>SU VILLARS LES DOMBES</t>
  </si>
  <si>
    <t>SU PASSY</t>
  </si>
  <si>
    <t>SU LA MURE</t>
  </si>
  <si>
    <t>SU VOREPPE</t>
  </si>
  <si>
    <t>SU LYON 6EME</t>
  </si>
  <si>
    <t>SU LYON GERLAND</t>
  </si>
  <si>
    <t>SU LYON MISTRAL</t>
  </si>
  <si>
    <t>UE LYON ST LOUIS</t>
  </si>
  <si>
    <t>UE LES DEUX ALPES</t>
  </si>
  <si>
    <t>SU SAVIGNEUX</t>
  </si>
  <si>
    <t>SU ST GERMAIN DU BOIS</t>
  </si>
  <si>
    <t>SU PRINGY</t>
  </si>
  <si>
    <t>SU ORGELET</t>
  </si>
  <si>
    <t>SU CHAMBERY LE HAUT</t>
  </si>
  <si>
    <t>SU VINAY</t>
  </si>
  <si>
    <t>SU BIVIERS</t>
  </si>
  <si>
    <t>SU PERREUX</t>
  </si>
  <si>
    <t>SU SURY LE COMTAL</t>
  </si>
  <si>
    <t>SU ST GEORGES DE MONS</t>
  </si>
  <si>
    <t>SU LA TOURETTE</t>
  </si>
  <si>
    <t>SU LYON MOULIN A VENT</t>
  </si>
  <si>
    <t>UE LYON CHILDEBERT</t>
  </si>
  <si>
    <t>UE LYON Montchat</t>
  </si>
  <si>
    <t>SU CRAPONNE SUR ARZON</t>
  </si>
  <si>
    <t>UE LYON BONNEL</t>
  </si>
  <si>
    <t>UE MARIGNIER</t>
  </si>
  <si>
    <t>UE ST ETIENNE</t>
  </si>
  <si>
    <t>SU VILLEURBANNE</t>
  </si>
  <si>
    <t>UE LYON CROIX ROUSSE</t>
  </si>
  <si>
    <t>UE CORBELIN</t>
  </si>
  <si>
    <t>UE ST DIDIER SUR CHALARONNE</t>
  </si>
  <si>
    <t>SU SUE06RD1612CODE66218</t>
  </si>
  <si>
    <t>SU LAISSAUD</t>
  </si>
  <si>
    <t>SU REVEL-TOURDAN</t>
  </si>
  <si>
    <t>UE LYON MONPLAISIR-LUMIERE</t>
  </si>
  <si>
    <t>UE LYON  ALBERT THOMAS</t>
  </si>
  <si>
    <t>UE LYON AINAY</t>
  </si>
  <si>
    <t>UE SEREZIN</t>
  </si>
  <si>
    <t>UE ST SYMPHORIEN-D'OZON</t>
  </si>
  <si>
    <t>UE VERNAISON</t>
  </si>
  <si>
    <t>UE LYON PART DIEU</t>
  </si>
  <si>
    <t>SU LA BATHIE</t>
  </si>
  <si>
    <t>SU COGNIN</t>
  </si>
  <si>
    <t>SU MONTMELIAN</t>
  </si>
  <si>
    <t>SU ST JORIOZ</t>
  </si>
  <si>
    <t>UE LA CLUSAZ PERRIERE</t>
  </si>
  <si>
    <t>UE LYON SAXE VENDOME</t>
  </si>
  <si>
    <t>SU ST ETIENNE DE ST GEOIRS</t>
  </si>
  <si>
    <t>SU CULOZ</t>
  </si>
  <si>
    <t>SU GRENOBLE</t>
  </si>
  <si>
    <t>SU FAULQUEMONT</t>
  </si>
  <si>
    <t>SU ROTH-HAMBACH</t>
  </si>
  <si>
    <t>SU ROCHE LEZ BEAUPRE</t>
  </si>
  <si>
    <t>SU OETING</t>
  </si>
  <si>
    <t>UE ST BONNET DE JOUX</t>
  </si>
  <si>
    <t>UE CRONENBOURG</t>
  </si>
  <si>
    <t>UE LYON UNIVERSITE</t>
  </si>
  <si>
    <t>SU MORESTEL</t>
  </si>
  <si>
    <t>SU SENNECEY LES DIJON</t>
  </si>
  <si>
    <t>UE STRASBOURG GRAND RUE</t>
  </si>
  <si>
    <t>SU WALDIGHOFFEN</t>
  </si>
  <si>
    <t>HU REIMS VILLAGE</t>
  </si>
  <si>
    <t>UE LYON BELLECOMBE</t>
  </si>
  <si>
    <t>SU GUNDERSHOFFEN</t>
  </si>
  <si>
    <t>SU ST GERMAIN LEMBRON</t>
  </si>
  <si>
    <t>SU ST GERMAIN</t>
  </si>
  <si>
    <t>UE PERRECY LES FORGES</t>
  </si>
  <si>
    <t>SU LA VERPILLIERE</t>
  </si>
  <si>
    <t>SU GERGY</t>
  </si>
  <si>
    <t>UE GRENOBLE HOCHE</t>
  </si>
  <si>
    <t>SU PONT DU CHATEAU</t>
  </si>
  <si>
    <t>UE RUFFIEUX</t>
  </si>
  <si>
    <t>UE ST ROMAIN EN GAL</t>
  </si>
  <si>
    <t>UE ALLONZIER LA CAILLE</t>
  </si>
  <si>
    <t>SU TOUL</t>
  </si>
  <si>
    <t>SU AUDINCOURT</t>
  </si>
  <si>
    <t>UE BAVILLIERS</t>
  </si>
  <si>
    <t>SU SOCHAUX</t>
  </si>
  <si>
    <t>SU HERICOURT</t>
  </si>
  <si>
    <t>SU VALENTIGNEY</t>
  </si>
  <si>
    <t>SU VALDOIE</t>
  </si>
  <si>
    <t>UE BEAUCOURT</t>
  </si>
  <si>
    <t>SU ESSERT</t>
  </si>
  <si>
    <t>SU COURSAN</t>
  </si>
  <si>
    <t>UE LA GRANDE MOTTE</t>
  </si>
  <si>
    <t>UE MALAUCENE</t>
  </si>
  <si>
    <t>UE PORT VENDRES*</t>
  </si>
  <si>
    <t>SU DIEULEFIT</t>
  </si>
  <si>
    <t>UE ST JEAN DU GARD</t>
  </si>
  <si>
    <t>SU BEDARIEUX</t>
  </si>
  <si>
    <t>UE GRAU ROI PORT ROYAL</t>
  </si>
  <si>
    <t>SU GRAU ROI PORT PECHE</t>
  </si>
  <si>
    <t>UE STE-ROSE</t>
  </si>
  <si>
    <t>SU LA CALMETTE+</t>
  </si>
  <si>
    <t>SU LE CHEYLARD</t>
  </si>
  <si>
    <t>SU CASTRES</t>
  </si>
  <si>
    <t>HU GAP</t>
  </si>
  <si>
    <t>SU CHATEAURENARD</t>
  </si>
  <si>
    <t>HU PORTO VECCHIO</t>
  </si>
  <si>
    <t>UE MONTREDON-DES-CORBIÈRES</t>
  </si>
  <si>
    <t>SU NYONS</t>
  </si>
  <si>
    <t>SU GOODLANDS (ILE MAURICE)</t>
  </si>
  <si>
    <t>SU GANGES</t>
  </si>
  <si>
    <t>SU VERGEZE</t>
  </si>
  <si>
    <t>SU CALVI</t>
  </si>
  <si>
    <t>UE ST PONS DE THOMIERES</t>
  </si>
  <si>
    <t>HU CLERMONT L'HERAULT</t>
  </si>
  <si>
    <t>UE CASSIS VIGUERIE</t>
  </si>
  <si>
    <t>SU PLASCASSIER DE GRASSE</t>
  </si>
  <si>
    <t>UE MARSEILLE E.PIERRE</t>
  </si>
  <si>
    <t>SU THEZAN LES BEZIERS</t>
  </si>
  <si>
    <t>SU MARSEILLE TADDEI</t>
  </si>
  <si>
    <t>SU AIGUES MORTES</t>
  </si>
  <si>
    <t>SU RUOMS</t>
  </si>
  <si>
    <t>SU ALISSAS</t>
  </si>
  <si>
    <t>SU CHAMBONAS</t>
  </si>
  <si>
    <t>UE SORGUES</t>
  </si>
  <si>
    <t>SU PRADES</t>
  </si>
  <si>
    <t>SU SERVIAN</t>
  </si>
  <si>
    <t>HU 05-RD-19-382</t>
  </si>
  <si>
    <t>UE ST-DENIS LA MONTAGNE</t>
  </si>
  <si>
    <t>UE AREGNO</t>
  </si>
  <si>
    <t>SU ST HIPPOLYTE DU FORT</t>
  </si>
  <si>
    <t>SU PORT LA NOUVELLE</t>
  </si>
  <si>
    <t>SU EGAT</t>
  </si>
  <si>
    <t>HU ALES OLIVIER DE SERRES</t>
  </si>
  <si>
    <t>SU MIREPOIX</t>
  </si>
  <si>
    <t>SU TARASCON SUR ARIEGE</t>
  </si>
  <si>
    <t>SU LES SALLES DU GARDON</t>
  </si>
  <si>
    <t>SU MARSEILLE ST PIERRE</t>
  </si>
  <si>
    <t>SU ST MARTIN DE CRAU</t>
  </si>
  <si>
    <t>SU VAISON LA ROMAINE</t>
  </si>
  <si>
    <t>SU PONTE LECCIA</t>
  </si>
  <si>
    <t>HU BASTIA</t>
  </si>
  <si>
    <t>SU VEYNES</t>
  </si>
  <si>
    <t>UE 05-RP-23-681</t>
  </si>
  <si>
    <t>UE SARI-SOLENZARA</t>
  </si>
  <si>
    <t>HU PERTUIS/LES PRES VERTS</t>
  </si>
  <si>
    <t>SU EMBRUN</t>
  </si>
  <si>
    <t>SU LUNEL 4 Saisons</t>
  </si>
  <si>
    <t>UE EGUILLES Les Jalassieres</t>
  </si>
  <si>
    <t>UE VILLENEUVE DE LA RAHO</t>
  </si>
  <si>
    <t>SU 05RD1604 (50300)</t>
  </si>
  <si>
    <t>UE DRIVE LES ARCS</t>
  </si>
  <si>
    <t>UE TALLARD STATION SCE SOLO</t>
  </si>
  <si>
    <t>SU MONTEUX Horizon Provence</t>
  </si>
  <si>
    <t>SU ONET LE CHATEAU</t>
  </si>
  <si>
    <t>UE GOURDON</t>
  </si>
  <si>
    <t>UE PONT ST ESPRIT</t>
  </si>
  <si>
    <t>UE NIMES LA CIGALE</t>
  </si>
  <si>
    <t>UE ALLAUCH</t>
  </si>
  <si>
    <t>SU DECAZEVILLE</t>
  </si>
  <si>
    <t>SU MARVEJOLS</t>
  </si>
  <si>
    <t>SU PORTICCIO</t>
  </si>
  <si>
    <t>SU LAMASTRE</t>
  </si>
  <si>
    <t>UE COTIGNAC</t>
  </si>
  <si>
    <t>UE CUERS</t>
  </si>
  <si>
    <t>SU COLOMBIERS</t>
  </si>
  <si>
    <t>SU ARTIX</t>
  </si>
  <si>
    <t>SU SYSTEME U SUD (ALES BILINA</t>
  </si>
  <si>
    <t>SU LA FARE LES OLIVIERS</t>
  </si>
  <si>
    <t>UE BEAUMONT DE LOMAGNE</t>
  </si>
  <si>
    <t>UE ALES SALINDRES</t>
  </si>
  <si>
    <t>SU 05-RD-20-439</t>
  </si>
  <si>
    <t>SU LE VIGAN</t>
  </si>
  <si>
    <t>SU LA CALMETTE</t>
  </si>
  <si>
    <t>UE MARSILLARGUES</t>
  </si>
  <si>
    <t>UE ALLASSAC</t>
  </si>
  <si>
    <t>SU ANDUZE</t>
  </si>
  <si>
    <t>SU LAGUIOLE</t>
  </si>
  <si>
    <t>HU FOLELLI+</t>
  </si>
  <si>
    <t>SU TREBES</t>
  </si>
  <si>
    <t>UE SISTERON PLANTIERS</t>
  </si>
  <si>
    <t>SU LAVELANET</t>
  </si>
  <si>
    <t>SU FAYENCE</t>
  </si>
  <si>
    <t>UE ST AFFRIQUE BRIAND</t>
  </si>
  <si>
    <t>SU PUYVERT</t>
  </si>
  <si>
    <t>SU LODEVE</t>
  </si>
  <si>
    <t>HU MENDE</t>
  </si>
  <si>
    <t>SU CAVAILLON COTY</t>
  </si>
  <si>
    <t>SU AIMARGUES</t>
  </si>
  <si>
    <t>HU SERIGNAN</t>
  </si>
  <si>
    <t>SU CASTELNAU LE LEZ</t>
  </si>
  <si>
    <t>UE LAUDUN</t>
  </si>
  <si>
    <t>HU AGDE</t>
  </si>
  <si>
    <t>SU BLAYE LES MINES</t>
  </si>
  <si>
    <t>SU NICE MADELEINE</t>
  </si>
  <si>
    <t>HU MANOSQUE</t>
  </si>
  <si>
    <t>HU VILLEFRANCHE ROUERGUE</t>
  </si>
  <si>
    <t>UE SERRES</t>
  </si>
  <si>
    <t>SU L'ISLE/LA SORGUE</t>
  </si>
  <si>
    <t>HU LE CRES</t>
  </si>
  <si>
    <t>SU MARSEILLE SAKAKINI</t>
  </si>
  <si>
    <t>SU BANDOL BEAUSSET</t>
  </si>
  <si>
    <t>UE AIX EN PROV.EUROPE</t>
  </si>
  <si>
    <t>SU ROMANS GAMBETTA</t>
  </si>
  <si>
    <t>UE LA COLLE/LOUP</t>
  </si>
  <si>
    <t>UE ST JEANNET</t>
  </si>
  <si>
    <t>UE MENTON CENTRE</t>
  </si>
  <si>
    <t>UE PERPIGNAN ST ASSISCLE</t>
  </si>
  <si>
    <t>SU ST DONAT</t>
  </si>
  <si>
    <t>SU BEAUMONT LES VALENCE</t>
  </si>
  <si>
    <t>SU BEAULIEU/MER</t>
  </si>
  <si>
    <t>UE MENTON GARAVAN</t>
  </si>
  <si>
    <t>UE ROQUEBRUNE CAP</t>
  </si>
  <si>
    <t>SU MARGUERITTES</t>
  </si>
  <si>
    <t>SU LIMOUX</t>
  </si>
  <si>
    <t>SU ANNONAY</t>
  </si>
  <si>
    <t>SU ROMANS MEILLEUX</t>
  </si>
  <si>
    <t>SU PEGOMAS</t>
  </si>
  <si>
    <t>UE CASTRIES</t>
  </si>
  <si>
    <t>UE LE GRAU DU ROI Espiguette</t>
  </si>
  <si>
    <t>UE NICE MARGUERITE</t>
  </si>
  <si>
    <t>SU LE BARCARES</t>
  </si>
  <si>
    <t>SU LA PRIMAUBE</t>
  </si>
  <si>
    <t>SU MILLAU</t>
  </si>
  <si>
    <t>SU SAINT AFRIQUE</t>
  </si>
  <si>
    <t>SU PERPIGNAN DESNOYES</t>
  </si>
  <si>
    <t>SU BOMPAS</t>
  </si>
  <si>
    <t>HU LES ARCS</t>
  </si>
  <si>
    <t>SU ST ZACHARIE JURAMY</t>
  </si>
  <si>
    <t>SU ESPALION</t>
  </si>
  <si>
    <t>SU OLEMPS</t>
  </si>
  <si>
    <t>HU ST MAXIMIN BAUME</t>
  </si>
  <si>
    <t>UE NICE DUNANT</t>
  </si>
  <si>
    <t>UE GOLFE JUAN</t>
  </si>
  <si>
    <t>SU DONZERE</t>
  </si>
  <si>
    <t>SU ROCBARON</t>
  </si>
  <si>
    <t>SU MAUBEC</t>
  </si>
  <si>
    <t>SU REGUSSE</t>
  </si>
  <si>
    <t>SU SISTERON VAL DURANCE</t>
  </si>
  <si>
    <t>SU ROUJAN</t>
  </si>
  <si>
    <t>UE ST LAURENT D'AIGOUZE</t>
  </si>
  <si>
    <t>SU POMEROLS</t>
  </si>
  <si>
    <t>SU FLASSANS ISSOLE</t>
  </si>
  <si>
    <t>SU ST RAPHAEL</t>
  </si>
  <si>
    <t>UE 05-RP-24-767</t>
  </si>
  <si>
    <t>SU VERNIOLLE</t>
  </si>
  <si>
    <t>UE NICE FRANCE</t>
  </si>
  <si>
    <t>SU BOUC BEL AIR</t>
  </si>
  <si>
    <t>UE ST JEAN DE VEDAS</t>
  </si>
  <si>
    <t>SU SAGONE</t>
  </si>
  <si>
    <t>SU THUIR LES ASPRES</t>
  </si>
  <si>
    <t>UE TOURVES</t>
  </si>
  <si>
    <t>SU ST AFFRIQUE CAVALIER</t>
  </si>
  <si>
    <t>SU ST SORLIN EN VALLOIRE</t>
  </si>
  <si>
    <t>SU BIGUGLIA</t>
  </si>
  <si>
    <t>SU VENDARGUES</t>
  </si>
  <si>
    <t>SU SUS RD 1540 50560</t>
  </si>
  <si>
    <t>SU CARPENTRAS</t>
  </si>
  <si>
    <t>SU MONTPELLIER</t>
  </si>
  <si>
    <t>SU MONTARNAUD PRADAS</t>
  </si>
  <si>
    <t>SU STE LUCIE DE PORTO VECCHIO</t>
  </si>
  <si>
    <t>UE DRIVE PERTUIS LES PRES VER</t>
  </si>
  <si>
    <t>SU PIGNAN</t>
  </si>
  <si>
    <t>SU NICE RIQUIER - ARMEE ALPES</t>
  </si>
  <si>
    <t>SU LA TRINITE PORTO VECCHIO</t>
  </si>
  <si>
    <t>UE MONTEUX</t>
  </si>
  <si>
    <t>SU ST CHELY D'APCHER</t>
  </si>
  <si>
    <t>SU PIERREFEU DU VAR</t>
  </si>
  <si>
    <t>SU ILLE SUR TET</t>
  </si>
  <si>
    <t>SU 05RD1816 (50589)</t>
  </si>
  <si>
    <t>SU 05RD1817 (50590)</t>
  </si>
  <si>
    <t>SU ANTIBES</t>
  </si>
  <si>
    <t>UE DRIVE ANTIBES SOPHIA</t>
  </si>
  <si>
    <t>UE ISTRES</t>
  </si>
  <si>
    <t>SU REMOLLON</t>
  </si>
  <si>
    <t>SU 05RD1102 (50598)</t>
  </si>
  <si>
    <t>UE EYRAGUES</t>
  </si>
  <si>
    <t>UE CASTELNAU-LE-LEZ Centre</t>
  </si>
  <si>
    <t>UE SENAS</t>
  </si>
  <si>
    <t>UE PERNES LES FONTAINES</t>
  </si>
  <si>
    <t>UE ROGNONAS</t>
  </si>
  <si>
    <t>UE VERCLAUSE</t>
  </si>
  <si>
    <t>UE MAZAN</t>
  </si>
  <si>
    <t>UE GRAVESON</t>
  </si>
  <si>
    <t>UE MARSEILLE CHUTES LAVIE</t>
  </si>
  <si>
    <t>UE BOUC BEL AIR</t>
  </si>
  <si>
    <t>UE BEAUCAIRE</t>
  </si>
  <si>
    <t>UE CANNES PETIT JUAS</t>
  </si>
  <si>
    <t>UE NICE BAQUIS</t>
  </si>
  <si>
    <t>UE LA CRAU STATION</t>
  </si>
  <si>
    <t>UE BUIS LES BARONNIES</t>
  </si>
  <si>
    <t>UE PIOLENC</t>
  </si>
  <si>
    <t>UE BORGO</t>
  </si>
  <si>
    <t>UE DIE</t>
  </si>
  <si>
    <t>UE ROCHEFORT DU GARD</t>
  </si>
  <si>
    <t>UE GRANE</t>
  </si>
  <si>
    <t>UE PUY ST MARTIN</t>
  </si>
  <si>
    <t>UE SAGONE+</t>
  </si>
  <si>
    <t>UE LES MAGES</t>
  </si>
  <si>
    <t>UE BEAUMES-DE-VENISE</t>
  </si>
  <si>
    <t>UE COURTHEZON</t>
  </si>
  <si>
    <t>UE MARSEILLE</t>
  </si>
  <si>
    <t>UE CHATEAUNEUF DE GALAURE</t>
  </si>
  <si>
    <t>UE PORTIRAGNES</t>
  </si>
  <si>
    <t>UE VENELLES</t>
  </si>
  <si>
    <t>UE SAINT ETIENNE</t>
  </si>
  <si>
    <t>UE GRENOBLE VIZILLE</t>
  </si>
  <si>
    <t>SU NICE CAUCADE</t>
  </si>
  <si>
    <t>UE RAMATUELLE Quartier Les To</t>
  </si>
  <si>
    <t>UE AUCAMVILLE</t>
  </si>
  <si>
    <t>UE COLLONGES SOUS SALEVE</t>
  </si>
  <si>
    <t>UE VESCOVATO</t>
  </si>
  <si>
    <t>UE NOVES</t>
  </si>
  <si>
    <t>SU 05-RD-20-435</t>
  </si>
  <si>
    <t>SU PEZENAS</t>
  </si>
  <si>
    <t>UE GRENOBLE LORRAINE</t>
  </si>
  <si>
    <t>UE BEDARIEUX</t>
  </si>
  <si>
    <t>UE ALTHEN DES PALUDS</t>
  </si>
  <si>
    <t>UE MORIÈRES-LÈS-AVIGNON</t>
  </si>
  <si>
    <t>UE MARSEILLE  RUE SAINTES</t>
  </si>
  <si>
    <t>UE GRENOBLE</t>
  </si>
  <si>
    <t>UE NICE ALPES</t>
  </si>
  <si>
    <t>UE AJACCIO</t>
  </si>
  <si>
    <t>UE MERIBEL</t>
  </si>
  <si>
    <t>UE AJACCIO Imperial</t>
  </si>
  <si>
    <t>UE 05-RP-15-57</t>
  </si>
  <si>
    <t>UE ST PARDOUX LA RIVIÈRE</t>
  </si>
  <si>
    <t>UE GARONS</t>
  </si>
  <si>
    <t>SU GRABELS</t>
  </si>
  <si>
    <t>UE POURRIERES BASTIDES</t>
  </si>
  <si>
    <t>UE DAMAZAN</t>
  </si>
  <si>
    <t>UE ST PAUL La Saline</t>
  </si>
  <si>
    <t>UE TERRASSON LAVILLEDIEU</t>
  </si>
  <si>
    <t>UE CAURO</t>
  </si>
  <si>
    <t>UE NICE Meridia</t>
  </si>
  <si>
    <t>UE FUMEL</t>
  </si>
  <si>
    <t>UE TULETTE</t>
  </si>
  <si>
    <t>UE ST ANDRE LES ALPES</t>
  </si>
  <si>
    <t>UE SOREZE METAIRIE</t>
  </si>
  <si>
    <t>UE CARPENTRAS NOTRE DAME</t>
  </si>
  <si>
    <t>UE CAUMONT/DURANCE</t>
  </si>
  <si>
    <t>UE CHATUZANGE LE GOUBET</t>
  </si>
  <si>
    <t>UE LE PONTET</t>
  </si>
  <si>
    <t>UE CHATEAUNEUF DU RHONE</t>
  </si>
  <si>
    <t>UE LA BEGUDE DE MAZENC</t>
  </si>
  <si>
    <t>UE ST VICTORET</t>
  </si>
  <si>
    <t>UE ST AYGULF</t>
  </si>
  <si>
    <t>UE ST LAURENT DU VAR</t>
  </si>
  <si>
    <t>UE TENCIN</t>
  </si>
  <si>
    <t>UE STE CECILE LES VIGNES ARAI</t>
  </si>
  <si>
    <t>UE BEAUVOISIN</t>
  </si>
  <si>
    <t>UE ST SATURNIN LES AVIGNON</t>
  </si>
  <si>
    <t>UE CALVISSON</t>
  </si>
  <si>
    <t>UE GRANS</t>
  </si>
  <si>
    <t>UE PIANOTTOLI</t>
  </si>
  <si>
    <t>UE LA CROIX VALMER</t>
  </si>
  <si>
    <t>UE ST CANNAT</t>
  </si>
  <si>
    <t>UE ST PIERRE DE VASSOLS</t>
  </si>
  <si>
    <t>UE NANS LES PINS</t>
  </si>
  <si>
    <t>UE MARAUSSAN</t>
  </si>
  <si>
    <t>UE BASTIA PAOLI</t>
  </si>
  <si>
    <t>UE ROUSSILLON</t>
  </si>
  <si>
    <t>UE PLAN D ORGON</t>
  </si>
  <si>
    <t>UE AMBARES</t>
  </si>
  <si>
    <t>SU ST PIERRE DU MONT</t>
  </si>
  <si>
    <t>SU PODENSAC</t>
  </si>
  <si>
    <t>SU NONTRON</t>
  </si>
  <si>
    <t>SU GAN</t>
  </si>
  <si>
    <t>HU VILLEFRANCHE DE LAURAGAIS</t>
  </si>
  <si>
    <t>SU ST MARTIN DE SEIGNANX</t>
  </si>
  <si>
    <t>SU LAVARDAC</t>
  </si>
  <si>
    <t>UE ST GAUDENS</t>
  </si>
  <si>
    <t>SU EAUNES</t>
  </si>
  <si>
    <t>SU UZERCHE</t>
  </si>
  <si>
    <t>SU LIT ET MIXE</t>
  </si>
  <si>
    <t>SU MASSEUBE</t>
  </si>
  <si>
    <t>SU CUGNAUX</t>
  </si>
  <si>
    <t>SU BASSENS</t>
  </si>
  <si>
    <t>SU CAUSSADE</t>
  </si>
  <si>
    <t>UE ST MEDARD DE MUSSIDAN</t>
  </si>
  <si>
    <t>SU MARTRES TOLOSANE</t>
  </si>
  <si>
    <t>SU YDES</t>
  </si>
  <si>
    <t>UE BORDEAUX CAPUCINS</t>
  </si>
  <si>
    <t>SU LAVAUR</t>
  </si>
  <si>
    <t>SU BELBERAUD</t>
  </si>
  <si>
    <t>UE PAU</t>
  </si>
  <si>
    <t>SU PUYGOUZON</t>
  </si>
  <si>
    <t>UE MARCIAC</t>
  </si>
  <si>
    <t>SU SOUAL</t>
  </si>
  <si>
    <t>SU FLOURENS</t>
  </si>
  <si>
    <t>SU MONTRABE</t>
  </si>
  <si>
    <t>SU LACANAU</t>
  </si>
  <si>
    <t>UE IDRON</t>
  </si>
  <si>
    <t>SU BAZAS</t>
  </si>
  <si>
    <t>SU NOE</t>
  </si>
  <si>
    <t>SU NOTRE DAME DE SANILHAC</t>
  </si>
  <si>
    <t>UE LES BORDES S/ARIZE*</t>
  </si>
  <si>
    <t>SU BENEJACQ</t>
  </si>
  <si>
    <t>UE SAUVAGNON</t>
  </si>
  <si>
    <t>UE GABARRET</t>
  </si>
  <si>
    <t>SU STE BAZEILLE</t>
  </si>
  <si>
    <t>UE LANGON MAG</t>
  </si>
  <si>
    <t>SU PINEUILH</t>
  </si>
  <si>
    <t>UE NEGREPELISSE</t>
  </si>
  <si>
    <t>UE BORDEAUX</t>
  </si>
  <si>
    <t>UE SAULT DE NAVAILLES</t>
  </si>
  <si>
    <t>SU LAGUENNE</t>
  </si>
  <si>
    <t>UE MOLIETS ET MAA</t>
  </si>
  <si>
    <t>UE LIBOURNE</t>
  </si>
  <si>
    <t>SU GAGNAC SUR GARONNE</t>
  </si>
  <si>
    <t>UE LACANAU OCEAN</t>
  </si>
  <si>
    <t>SU SUS 05 RD 1541 55194</t>
  </si>
  <si>
    <t>UE PLEAUX</t>
  </si>
  <si>
    <t>UE AURILLAC</t>
  </si>
  <si>
    <t>SU ORTHEZ</t>
  </si>
  <si>
    <t>SU MALEMORT</t>
  </si>
  <si>
    <t>UE BRAX</t>
  </si>
  <si>
    <t>UE 05RP1004 (55204)</t>
  </si>
  <si>
    <t>SU MARMANDE</t>
  </si>
  <si>
    <t>UE PUJOLS</t>
  </si>
  <si>
    <t>UE BORDEAUX NANSOUTY</t>
  </si>
  <si>
    <t>SU ANGRESSE</t>
  </si>
  <si>
    <t>UE CADOURS</t>
  </si>
  <si>
    <t>UE SALVIAC</t>
  </si>
  <si>
    <t>SU MONTAUBAN</t>
  </si>
  <si>
    <t>UE CASTELMORON/LOT</t>
  </si>
  <si>
    <t>UE BUISSON CADOUIN</t>
  </si>
  <si>
    <t>SU 05RDE21500 (55225)</t>
  </si>
  <si>
    <t>UE LA TESTE DE BUCH</t>
  </si>
  <si>
    <t>UE COEUR DE CAUSSE (LABASTIDE</t>
  </si>
  <si>
    <t>UE TOULOUSE Boulevard Des Min</t>
  </si>
  <si>
    <t>UE THIVIERS</t>
  </si>
  <si>
    <t>HU GUJAN MESTRAS</t>
  </si>
  <si>
    <t>SU USTARITZ</t>
  </si>
  <si>
    <t>SU BELIN BELIET</t>
  </si>
  <si>
    <t>SU GRENADE</t>
  </si>
  <si>
    <t>SU LUBERSAC</t>
  </si>
  <si>
    <t>SU BRUGUIERES</t>
  </si>
  <si>
    <t>SU BESSIERES</t>
  </si>
  <si>
    <t>SU CAVIGNAC</t>
  </si>
  <si>
    <t>SU CLAOUEY LEGE</t>
  </si>
  <si>
    <t>UE MONTBAZENS</t>
  </si>
  <si>
    <t>UE RIGNAC</t>
  </si>
  <si>
    <t>UE VILLENEUVE D'AVEYRON</t>
  </si>
  <si>
    <t>UE BORDEAUX STE CATHERINE</t>
  </si>
  <si>
    <t>UE TALENCE</t>
  </si>
  <si>
    <t>UE ENTRAYGUES</t>
  </si>
  <si>
    <t>UE AUTERIVE</t>
  </si>
  <si>
    <t>UE BAYONNE</t>
  </si>
  <si>
    <t>UE AGEN</t>
  </si>
  <si>
    <t>UE BORDEAUX BELCIER</t>
  </si>
  <si>
    <t>UE TOUJOUSE</t>
  </si>
  <si>
    <t>UE CASTELGINEST</t>
  </si>
  <si>
    <t>SU EYSINES</t>
  </si>
  <si>
    <t>SU LABASTIDE ST PIERRE</t>
  </si>
  <si>
    <t>SU FARGUES ST HILAIRE</t>
  </si>
  <si>
    <t>SU GALGON</t>
  </si>
  <si>
    <t>UE LE BARP</t>
  </si>
  <si>
    <t>SU ST CIERS/GIRONDE</t>
  </si>
  <si>
    <t>SU MAUVEZIN</t>
  </si>
  <si>
    <t>SU GOURDAN POLIGNAN</t>
  </si>
  <si>
    <t>SU CAMBLANES</t>
  </si>
  <si>
    <t>SU L'ISLE JOURDAIN</t>
  </si>
  <si>
    <t>UE MONT DE MARSAN</t>
  </si>
  <si>
    <t>SU MAUBOURGUET</t>
  </si>
  <si>
    <t>SU SAINTE FOY  LA GRANDE</t>
  </si>
  <si>
    <t>SU CESTAS</t>
  </si>
  <si>
    <t>UE ARGENTAT</t>
  </si>
  <si>
    <t>SU MORCENX</t>
  </si>
  <si>
    <t>SU ST LAURENT MEDOC</t>
  </si>
  <si>
    <t>UE MEYSSAC</t>
  </si>
  <si>
    <t>SU MESSANGES</t>
  </si>
  <si>
    <t>SU PARENTIS EN BORN</t>
  </si>
  <si>
    <t>SU NAY</t>
  </si>
  <si>
    <t>SU NEGREPELISSE</t>
  </si>
  <si>
    <t>UE LE TEICH</t>
  </si>
  <si>
    <t>UE LEOGNAN</t>
  </si>
  <si>
    <t>SU FONBEAUZARD</t>
  </si>
  <si>
    <t>SU VERDUN/GARONNE</t>
  </si>
  <si>
    <t>SU SAUVETERRE DE GUYENNE</t>
  </si>
  <si>
    <t>SU ST SEURIN SUR L'ISLE</t>
  </si>
  <si>
    <t>SU SEILHAC</t>
  </si>
  <si>
    <t>SU LEGUEVIN</t>
  </si>
  <si>
    <t>SU BISCARROSSE</t>
  </si>
  <si>
    <t>SU ST SULPICE ET CAMEYRAC</t>
  </si>
  <si>
    <t>SU COLOMIERS</t>
  </si>
  <si>
    <t>UE MORLAAS</t>
  </si>
  <si>
    <t>SU ANDORRE MERITXELL</t>
  </si>
  <si>
    <t>UE ANDORRE ENCAMP</t>
  </si>
  <si>
    <t>SU ST PAUL Chaussee Royale ME</t>
  </si>
  <si>
    <t>UE LE PORT Rue De Cannes</t>
  </si>
  <si>
    <t>UE LE PORT Socoz</t>
  </si>
  <si>
    <t>UE ST BENOIT</t>
  </si>
  <si>
    <t>SU PITON SAINT-LEU</t>
  </si>
  <si>
    <t>SU ANTANANARIVO - MADAGASCAR</t>
  </si>
  <si>
    <t>UE ERREUR DE CREATION</t>
  </si>
  <si>
    <t>SU ST PAUL LA REUNION</t>
  </si>
  <si>
    <t>SU ST PAUL LA REUNION AIR</t>
  </si>
  <si>
    <t>UE LE PORT</t>
  </si>
  <si>
    <t>SU ST BENOIT</t>
  </si>
  <si>
    <t>SU L'ETANG SALE LES HAUTS</t>
  </si>
  <si>
    <t>SU TAMPON IDR MER</t>
  </si>
  <si>
    <t>SU ST ANDRE</t>
  </si>
  <si>
    <t>UE ST PAUL Plateau Caillou</t>
  </si>
  <si>
    <t>UE LE TAMPON Centre</t>
  </si>
  <si>
    <t>HU ST LOUIS MER</t>
  </si>
  <si>
    <t>UE STE MARIE Riv Des Pluies</t>
  </si>
  <si>
    <t>HU LE-TAMPON-CHATOIRE MER</t>
  </si>
  <si>
    <t>SU ST LOUIS</t>
  </si>
  <si>
    <t>SU SAINT PAUL LA REUNION</t>
  </si>
  <si>
    <t>UE ST GILLES LES BAINS IDR ME</t>
  </si>
  <si>
    <t>UE ENTRE-DEUX MER</t>
  </si>
  <si>
    <t>UE CILAOS</t>
  </si>
  <si>
    <t>UE SAINT-PAUL-IDR MER</t>
  </si>
  <si>
    <t>UE LA-CHALOUPE-ST-LEU MER</t>
  </si>
  <si>
    <t>SU LES-TROIS-BASSINS MER</t>
  </si>
  <si>
    <t>SU ETANG SALE LA REUNION AIR</t>
  </si>
  <si>
    <t>SU TAMPON</t>
  </si>
  <si>
    <t>SU ST ANDRE LA REUNION</t>
  </si>
  <si>
    <t>HU ST LOUIS AIR</t>
  </si>
  <si>
    <t>HU SAINT PIERRE (LA REUNION)</t>
  </si>
  <si>
    <t>SU SAINT DENIS</t>
  </si>
  <si>
    <t>SU SAINT GILLES LES BAINS</t>
  </si>
  <si>
    <t>UE RAVINE DES CABRIS</t>
  </si>
  <si>
    <t>SU SAINT JOSEPH</t>
  </si>
  <si>
    <t>UE LE TAMPON</t>
  </si>
  <si>
    <t>UE PLAINE DES CAFRES</t>
  </si>
  <si>
    <t>HU SAINT PIERRE MER</t>
  </si>
  <si>
    <t>SU SAINT GILLES LES BAINS MER</t>
  </si>
  <si>
    <t>SU ST JOSEPH MER</t>
  </si>
  <si>
    <t>UE LE TAMPON MER</t>
  </si>
  <si>
    <t>UE LA PLAINE DES CAFRES MER</t>
  </si>
  <si>
    <t>SU LE TAMPON MER</t>
  </si>
  <si>
    <t>SU GRAND BAY ILE MAURICE</t>
  </si>
  <si>
    <t>SU CENTRE FLACQ ILE MAURICE</t>
  </si>
  <si>
    <t>SU BELLE ROSE ILE MAURICE</t>
  </si>
  <si>
    <t>SU TAMARIN MER</t>
  </si>
  <si>
    <t>UE PETITE-ILE MER</t>
  </si>
  <si>
    <t>UE ST-PIERRE-FAC MER</t>
  </si>
  <si>
    <t>UE ST-PIERRE-TERRE-STE MER</t>
  </si>
  <si>
    <t>UE LE-TAMPON-14 MER</t>
  </si>
  <si>
    <t>SU ST-PAUL-EPERON MER</t>
  </si>
  <si>
    <t>SU LE PORT CEDEX</t>
  </si>
  <si>
    <t>SU ST-LEU</t>
  </si>
  <si>
    <t>SU NOUMEA-BERTHELOT-N-CAL MER</t>
  </si>
  <si>
    <t>SU NOUMEA-KAMERE-NVLE-CAL MER</t>
  </si>
  <si>
    <t>UE ST-PAUL-LA-PLAINE MER</t>
  </si>
  <si>
    <t>UE LE-PORT-CENTRE MER</t>
  </si>
  <si>
    <t>UE STE-MARIE-BEAUSEJOUR MER</t>
  </si>
  <si>
    <t>SU ST-JOSEPH MER</t>
  </si>
  <si>
    <t>UE LA PLAINE DES PALMISTES</t>
  </si>
  <si>
    <t>UE RABAT - MAROC</t>
  </si>
  <si>
    <t>HU PIRAE TAHITI MER+</t>
  </si>
  <si>
    <t>SU BORA BORA MER</t>
  </si>
  <si>
    <t>SU HITIAA O TE RA TAHITI</t>
  </si>
  <si>
    <t>SU FARE HUAHINE</t>
  </si>
  <si>
    <t>SU MAHINA TAHITI MER</t>
  </si>
  <si>
    <t>SU PAPEETE TAHITI</t>
  </si>
  <si>
    <t>SU FAA A   TAHITI</t>
  </si>
  <si>
    <t>SU PAPARA  TAHITI</t>
  </si>
  <si>
    <t>SU MOOREA  POLYNESIE</t>
  </si>
  <si>
    <t>SU PUNAAUIA TAHITI MER</t>
  </si>
  <si>
    <t>UE ANTANANARIVE AMPEFILOHA</t>
  </si>
  <si>
    <t>SU ANALAKELY MADAGASCAR</t>
  </si>
  <si>
    <t>UE ANTANANARIVE ANTANINARENIN</t>
  </si>
  <si>
    <t>SU ANTANANARIVE-IVANDRY</t>
  </si>
  <si>
    <t>SU ANTANANARIVE TSIADANA</t>
  </si>
  <si>
    <t>SU AMBODIVONA MADAGASCAR</t>
  </si>
  <si>
    <t>UE ANTSIRABE  MADAGASCAR</t>
  </si>
  <si>
    <t>SU MAHAJANGA Madagascar</t>
  </si>
  <si>
    <t>SU ANTANANARIVE TALATAMATY</t>
  </si>
  <si>
    <t>SU TOAMASINA - MADAGASCAR</t>
  </si>
  <si>
    <t>HU PIRAE TAHITI AVION</t>
  </si>
  <si>
    <t>Code MAGASIN</t>
  </si>
  <si>
    <t>Magasin</t>
  </si>
  <si>
    <t>HU CAYENNE  HU  MER</t>
  </si>
  <si>
    <t>HU EVRON</t>
  </si>
  <si>
    <t>HU LA ROCHE/YON  HU 1A70</t>
  </si>
  <si>
    <t>HU NIEPPE HU</t>
  </si>
  <si>
    <t>MU CHAMONIX ARGENTIERE</t>
  </si>
  <si>
    <t>MU MONACO ABEILLES</t>
  </si>
  <si>
    <t>MU MONACO CHARLOTTE</t>
  </si>
  <si>
    <t>SE PLOUVORN</t>
  </si>
  <si>
    <t>SU AMBAZAC   4B754</t>
  </si>
  <si>
    <t>SU ARBOIS</t>
  </si>
  <si>
    <t>SU BELLE-ILE-EN-MER</t>
  </si>
  <si>
    <t>SU CHATELLERAULT  SU</t>
  </si>
  <si>
    <t>SU CHATENOIS</t>
  </si>
  <si>
    <t>SU CIVRAY SU    2B786</t>
  </si>
  <si>
    <t>SU COZES SU    1B760</t>
  </si>
  <si>
    <t>SU FERRIERES EN BRAY SU</t>
  </si>
  <si>
    <t>SU FRANQUEVILLE ST PIERRE</t>
  </si>
  <si>
    <t>SU GARCHES</t>
  </si>
  <si>
    <t>SU KOUROU MER</t>
  </si>
  <si>
    <t>SU LA COURONNE  1B787</t>
  </si>
  <si>
    <t>SU LIMOGES LABUSSIERE</t>
  </si>
  <si>
    <t>SU LIMOGES PERRIN      4.B759</t>
  </si>
  <si>
    <t>SU LOUVIGNE-DU-DESERT</t>
  </si>
  <si>
    <t>SU MANSLE SU    4B775</t>
  </si>
  <si>
    <t>SU MONTMOREAU   1B738</t>
  </si>
  <si>
    <t>SU MONTMORILLON 2B735</t>
  </si>
  <si>
    <t>SU NOGENT</t>
  </si>
  <si>
    <t>SU POITIERS SUD</t>
  </si>
  <si>
    <t>SU ROYAN   SU    1.B733</t>
  </si>
  <si>
    <t>SU ST SAUVEUR LE VICOMTE</t>
  </si>
  <si>
    <t>SU ST-ANDRE MER</t>
  </si>
  <si>
    <t>SU ST-AUBIN-D'AUBIGNE</t>
  </si>
  <si>
    <t>SU STE MARIE AUX MINES</t>
  </si>
  <si>
    <t>SU ST-GEORGES-DE-DIDONNE 1.B7</t>
  </si>
  <si>
    <t>SU ST-HERBLAIN   SU</t>
  </si>
  <si>
    <t>SU ST-LAURENT-DU-MARONI MER</t>
  </si>
  <si>
    <t>SU ST-LEU-PITON MER</t>
  </si>
  <si>
    <t>SU ST-PALAIS-SUR-MER 1B788</t>
  </si>
  <si>
    <t>SU ST-PAUL-CH-ROYALE MER</t>
  </si>
  <si>
    <t>SU ST-REMY-DE-SILLE</t>
  </si>
  <si>
    <t>SU ST-ROGATIEN SU</t>
  </si>
  <si>
    <t>SU ST-SAVINIEN 1.789</t>
  </si>
  <si>
    <t>SU TRELAZE PYRAMIDE</t>
  </si>
  <si>
    <t>UE BERNAY UE</t>
  </si>
  <si>
    <t>UE CHAUVIGNY SU 2B742</t>
  </si>
  <si>
    <t>UE CHEF BOUTONNE 2B777</t>
  </si>
  <si>
    <t>UE CILAOS-IDR MER</t>
  </si>
  <si>
    <t>UE ISLE UEX     4B750</t>
  </si>
  <si>
    <t>UE LA FERTE-BERNARD</t>
  </si>
  <si>
    <t>UE LA TREMBLADE 1.B758 UEX</t>
  </si>
  <si>
    <t>UE LE MANS REPUBLIQUE</t>
  </si>
  <si>
    <t>UE LE-PORT-RUE-DE-CANNES MER</t>
  </si>
  <si>
    <t>UE LE-PORT-SOCOZ MER</t>
  </si>
  <si>
    <t>UE LE-TAMPON-CENTRE MER</t>
  </si>
  <si>
    <t>UE LIMOGES GARE   4.B737</t>
  </si>
  <si>
    <t>UE LYON MONTCHAT</t>
  </si>
  <si>
    <t>UE MACOURIA MER</t>
  </si>
  <si>
    <t>UE MONTENDRE UE 1B766</t>
  </si>
  <si>
    <t>UE POITIERS COURONNERIE 2B732</t>
  </si>
  <si>
    <t>UE POITIERS MERMOZ 2B753</t>
  </si>
  <si>
    <t>UE ROUMAZIÈRES  4B756</t>
  </si>
  <si>
    <t>UE ST DIDIER SUR CHALARONN</t>
  </si>
  <si>
    <t>UE ST-AIGULIN     1.B779</t>
  </si>
  <si>
    <t>UE ST-BENOIT MER</t>
  </si>
  <si>
    <t>UE ST-CYR-SUR-LOIRE    2B772</t>
  </si>
  <si>
    <t>UE STE-MARIE-RIV-PLUIES MER</t>
  </si>
  <si>
    <t>UE ST-PAUL-PLAT-CAILLOU MER</t>
  </si>
  <si>
    <t>UE SURGÈRES UEX 1B748</t>
  </si>
  <si>
    <t>UE TOURS GARE</t>
  </si>
  <si>
    <t>Chiffres en 2025</t>
  </si>
  <si>
    <t>CA UVCM en Poissonnerie :</t>
  </si>
  <si>
    <t>CA UVCM en Boucherie :</t>
  </si>
  <si>
    <t>Nb de barquettes moyen UVCM en  Poissonnerie :</t>
  </si>
  <si>
    <t>Nb de barquettes UVCM en  Boucherie :</t>
  </si>
  <si>
    <t>CA UVCM en Fromage :</t>
  </si>
  <si>
    <t>CA UVCM en Charcuterie :</t>
  </si>
  <si>
    <t>CA UVCM enTraiteur :</t>
  </si>
  <si>
    <t>CA UVCM en Charcuterie/Traiteur :</t>
  </si>
  <si>
    <t>Nb de barquettes moyen UVCM en Fromage :</t>
  </si>
  <si>
    <t>Nb de barquettes UVCM en Charcuterie  :</t>
  </si>
  <si>
    <t>Nb de barquettes UVCM enTraiteur :</t>
  </si>
  <si>
    <t>Nombre de barquettes totales :</t>
  </si>
  <si>
    <t>Projection</t>
  </si>
  <si>
    <t>Disposeriez-vous d'une salle mutualisée (pour tous les rayons) vous réaliser vos emballages :</t>
  </si>
  <si>
    <t>Renseigner votre potentiel CA UVCM annuel en Poissonnerie :</t>
  </si>
  <si>
    <t>Nombre de barquette moyen* :</t>
  </si>
  <si>
    <t>Renseigner votre potentiel CA UVCM annuel en Boucherie :</t>
  </si>
  <si>
    <t>Nombre de barquette moyen** :</t>
  </si>
  <si>
    <t>Renseigner votre potentiel CA UVCM annuel en Fromagerie :</t>
  </si>
  <si>
    <t>Renseigner votre potentiel CA UVCM annuel en Charcuterie / Traiteur :</t>
  </si>
  <si>
    <t>Recommandation</t>
  </si>
  <si>
    <t>Les technologies se trouvent les unes en dessous des autres. Si vous n'avez pas de machine préconisée pour le sous-atmosphère, il vous faut regarder en dessous pour voir quelle technologie correspond le mieux à votre besoin.                                                                      Pour le % de capacité d'emballe = Le chiffre correspond  au nombre de barquettes prévisionnelles  sur  le nombre de barquette que la machine peut réaliser</t>
  </si>
  <si>
    <t>Sous atmosphère</t>
  </si>
  <si>
    <t>SOUS MAP</t>
  </si>
  <si>
    <t>Informations MACHINE  1</t>
  </si>
  <si>
    <t>Informations MACHINE  2</t>
  </si>
  <si>
    <t>Informations MACHINE  3</t>
  </si>
  <si>
    <t>Nom :</t>
  </si>
  <si>
    <t>Fournisseur:</t>
  </si>
  <si>
    <t>Lien sur Catanoma :</t>
  </si>
  <si>
    <t xml:space="preserve">DLC produits PLM (découpe poisson, poisson entier) </t>
  </si>
  <si>
    <t>DLC produits BVO MAX</t>
  </si>
  <si>
    <t>Type</t>
  </si>
  <si>
    <t>Format barquettes inclus</t>
  </si>
  <si>
    <t>Cadence
 (Barquettes / mn)</t>
  </si>
  <si>
    <t>% de capacité d'emballage  :</t>
  </si>
  <si>
    <t>Prix</t>
  </si>
  <si>
    <t>Prix Matériel HT</t>
  </si>
  <si>
    <t>Prix équipement total HT (Prix Matériel + Pesage + Installation GAZ + Prix compresseur)</t>
  </si>
  <si>
    <t>Prix avec option skin</t>
  </si>
  <si>
    <t>Coût amortissement matériel sur 5 ans</t>
  </si>
  <si>
    <t>Prix total HT (équipement + maintenance) sur 5 ans</t>
  </si>
  <si>
    <t>Prix total HT (équipement + maintenance) sur 1 an</t>
  </si>
  <si>
    <t>Coût économat</t>
  </si>
  <si>
    <t>Coût annuel Appro gaz</t>
  </si>
  <si>
    <t>CA ANNUEL EN UVCM MINIMUM POUR ÊTRE RENTABLE</t>
  </si>
  <si>
    <t>SOUS SKIN</t>
  </si>
  <si>
    <t>Prix équipement total HT (Prix Matériel + Pesage )</t>
  </si>
  <si>
    <t>Recommandations PLM</t>
  </si>
  <si>
    <t>Les technologies se trouvent les unes en dessous des autres. Si vous n'avez pas de machine préconisée pour le sous-atmosphère, il vous faut regarder en dessous pour voir quelle technologie correspond le mieux à votre besoin.                                                                                   Pour le % de capacité d'emballe = Le chiffre correspond  au nombre de barquettes prévisionnelles  sur  le nombre de barquette que la machine peut réaliser</t>
  </si>
  <si>
    <t>SOUS VIDE</t>
  </si>
  <si>
    <t>Recommandations CTT</t>
  </si>
  <si>
    <t>DLC produits CTT MAX</t>
  </si>
  <si>
    <t>SOUS FILM</t>
  </si>
  <si>
    <t>Recommandations FC</t>
  </si>
  <si>
    <t>DLC produits FC MAX</t>
  </si>
  <si>
    <t>Recommandations BVO</t>
  </si>
  <si>
    <t>Prix équipement total HT (Prix Matériel + Pesage)</t>
  </si>
  <si>
    <t>PLM Borne bas</t>
  </si>
  <si>
    <t>PLM Borne haut</t>
  </si>
  <si>
    <t>BVO Borne bas</t>
  </si>
  <si>
    <t>BVO Borne haut</t>
  </si>
  <si>
    <t>CTT Borne bas</t>
  </si>
  <si>
    <t>CTT borne haut</t>
  </si>
  <si>
    <t>FC Borne bas</t>
  </si>
  <si>
    <t>FC borne haut</t>
  </si>
  <si>
    <t>MUTUALISE Borne bas</t>
  </si>
  <si>
    <t>MUTUALISE Borne haut</t>
  </si>
  <si>
    <t>Machine 1</t>
  </si>
  <si>
    <t>Machine 2</t>
  </si>
  <si>
    <t>Machine 3</t>
  </si>
  <si>
    <t>Machine 4</t>
  </si>
  <si>
    <t>ELIXA 14</t>
  </si>
  <si>
    <t>ELIXA 21</t>
  </si>
  <si>
    <t>AW5601FX</t>
  </si>
  <si>
    <t>ELIXA SPC 21</t>
  </si>
  <si>
    <t>ELIXA 24</t>
  </si>
  <si>
    <t>AW5601CP</t>
  </si>
  <si>
    <t>AW5601 CP AUTO</t>
  </si>
  <si>
    <t>ELIXA 35</t>
  </si>
  <si>
    <t>AW5601 AT POP</t>
  </si>
  <si>
    <t>ASTORR 421A</t>
  </si>
  <si>
    <t>ASTORR 570A SPECIAL</t>
  </si>
  <si>
    <t>SVM 520 DUO</t>
  </si>
  <si>
    <t>ASTORR 570-4-A</t>
  </si>
  <si>
    <t>VG PACK SKIN</t>
  </si>
  <si>
    <t>IZIPACK SKIN</t>
  </si>
  <si>
    <t>TPE10 Universelle</t>
  </si>
  <si>
    <t>VG PACK 300L</t>
  </si>
  <si>
    <t>TPE10 AUTO</t>
  </si>
  <si>
    <t>TPE20</t>
  </si>
  <si>
    <t>Pas de 3ième machine</t>
  </si>
  <si>
    <t>OPR 1000 - 4OUT</t>
  </si>
  <si>
    <t>OPR 1500</t>
  </si>
  <si>
    <t>O2 1500 FLEX</t>
  </si>
  <si>
    <t>O2 2500 FLEX</t>
  </si>
  <si>
    <t>OPR 2000</t>
  </si>
  <si>
    <t>Non</t>
  </si>
  <si>
    <t>TECHNOLOGIE D'EMBALLAGE</t>
  </si>
  <si>
    <t>Référencement!B10</t>
  </si>
  <si>
    <t>Référencement!C10</t>
  </si>
  <si>
    <t>Référencement!D10</t>
  </si>
  <si>
    <t>Référencement!E10</t>
  </si>
  <si>
    <t>Référencement!F10</t>
  </si>
  <si>
    <t>Référencement!G10</t>
  </si>
  <si>
    <t>Référencement!H10</t>
  </si>
  <si>
    <t>Référencement!I10</t>
  </si>
  <si>
    <t>Référencement!J10</t>
  </si>
  <si>
    <t>Référencement!K10</t>
  </si>
  <si>
    <t>Référencement!L10</t>
  </si>
  <si>
    <t>Référencement!M10</t>
  </si>
  <si>
    <t>Référencement!N10</t>
  </si>
  <si>
    <t>Référencement!O10</t>
  </si>
  <si>
    <t>Référencement!P10</t>
  </si>
  <si>
    <t>Référencement!Q10</t>
  </si>
  <si>
    <t>Référencement!R10</t>
  </si>
  <si>
    <t>Référencement!S10</t>
  </si>
  <si>
    <t>Référencement!T10</t>
  </si>
  <si>
    <t>Référencement!U10</t>
  </si>
  <si>
    <t>Référencement!V10</t>
  </si>
  <si>
    <t>Référencement!W10</t>
  </si>
  <si>
    <t>Référencement!X10</t>
  </si>
  <si>
    <t>Référencement!Y10</t>
  </si>
  <si>
    <t>Référencement!Z10</t>
  </si>
  <si>
    <t>Référencement!AA10</t>
  </si>
  <si>
    <t>Référencement!AB10</t>
  </si>
  <si>
    <t>Référencement!AC10</t>
  </si>
  <si>
    <t>Référencement!AD10</t>
  </si>
  <si>
    <t>Référencement!AE10</t>
  </si>
  <si>
    <t>Référencement!AF10</t>
  </si>
  <si>
    <t>Référencement!AG10</t>
  </si>
  <si>
    <t>sous map</t>
  </si>
  <si>
    <t>Coût matériels référencés</t>
  </si>
  <si>
    <t>Fournisseur</t>
  </si>
  <si>
    <t>FABBRI</t>
  </si>
  <si>
    <t>DIGI</t>
  </si>
  <si>
    <t>DADAUX</t>
  </si>
  <si>
    <t>BEFOR</t>
  </si>
  <si>
    <t>GUELT</t>
  </si>
  <si>
    <t>BIZERBA</t>
  </si>
  <si>
    <t>Modèle</t>
  </si>
  <si>
    <t>AW5602FX</t>
  </si>
  <si>
    <t>AW5602CP</t>
  </si>
  <si>
    <t>AW5602 CP AUTO</t>
  </si>
  <si>
    <t>OPR 1000 - 3OUT</t>
  </si>
  <si>
    <t>SKU</t>
  </si>
  <si>
    <t>sku 108006</t>
  </si>
  <si>
    <t>sku 118421</t>
  </si>
  <si>
    <t>sku 118420</t>
  </si>
  <si>
    <t>DLC produits PLM (découpe poisson, poisson entier)</t>
  </si>
  <si>
    <t>J+2</t>
  </si>
  <si>
    <t>J+5</t>
  </si>
  <si>
    <t>J + 5</t>
  </si>
  <si>
    <t>DLC produits BVO</t>
  </si>
  <si>
    <t>J+4</t>
  </si>
  <si>
    <t>J+12</t>
  </si>
  <si>
    <t>J+8</t>
  </si>
  <si>
    <t>Machine d'emballage semi automatique</t>
  </si>
  <si>
    <t>Groupe automatique emballage, pesage et étiquetage
Collaboration avec Bizerba</t>
  </si>
  <si>
    <t>Groupe automatique emballage, pesage et étiquetage</t>
  </si>
  <si>
    <t>Groupe semi automatique pesage, emabllage et étiquetage
1 imprimante</t>
  </si>
  <si>
    <t>Groupe semi automatique pesage, emabllage et étiquetage
2 imprimantes</t>
  </si>
  <si>
    <t>Groupe automatique pesage, emabllage et étiquetage
1 imprimante (version dispo avec 2 imprimantes - sku 57040)</t>
  </si>
  <si>
    <t>Groupe automatique pesage, emabllage et étiquetage
1 imprimante (version dispo avec 2 imprimantes - sku 57041)</t>
  </si>
  <si>
    <t>Groupe automatique pesage, emabllage et étiquetage
2 imprimantes</t>
  </si>
  <si>
    <t>Dimension de la cloche : 420 x 430 x h170 mm
Soudure de 420 mm 
Pompe de 21 m3/h
Recommandé pour le kit de fumaison</t>
  </si>
  <si>
    <t>Volume de cloche ajustable avec plaque de polyéthylène
Dimensions de la cloche : 720 x 558 x 265 mm
2 barres de soudure de 710 mm
Pompe 60 m3/h.
Recommandé pour le kit de fumaison</t>
  </si>
  <si>
    <t>Volume de cloche ajustable avec plaque de polyéthylène
Dimensions de la cloche : 720 x 620 x 225 mm
4 barres de soudure  : 2 x 550mm et 2 x 640mm
Pompe 70 m3/h.
Recommandé pour le kit de fumaison</t>
  </si>
  <si>
    <t>Pompe BUSCH 63m3/h.
Possibilité de mettre 4 sachets de 250 x 300 mm en même temps ou deux sachets de 500 x 600 mm.
2 barres de soudure de 520 mm (option barre frontale de 600 mm disponible)</t>
  </si>
  <si>
    <t>Semi-automatique SKIN
Découpe automatique du film
Barquette et plaque skin dépassant</t>
  </si>
  <si>
    <r>
      <rPr>
        <rFont val="Calibri"/>
        <color theme="1"/>
        <sz val="11.0"/>
      </rPr>
      <t xml:space="preserve">Semi-automatique MAP et SKIN
Découpe manuelle du film
Barquette et plaque </t>
    </r>
    <r>
      <rPr>
        <rFont val="Calibri"/>
        <b/>
        <color theme="1"/>
        <sz val="11.0"/>
      </rPr>
      <t>skin non dépassant</t>
    </r>
  </si>
  <si>
    <t>Semi-automatique MAP et SKIN
Découpe automatique du film
Barquette et plaque skin dépassant 40mm</t>
  </si>
  <si>
    <t>Semi-automatique MAP et SKIN
Découpe manuelle du film
Barquette et plaque skin</t>
  </si>
  <si>
    <t>Semi-automatique SKIN et MAP (option)
Découpe manuelle du film
Barquette et plaque skin dépassant 50mm</t>
  </si>
  <si>
    <t xml:space="preserve">Operculeuse semi automatique à tiroir MECAPACK
3 moules </t>
  </si>
  <si>
    <t xml:space="preserve">Operculeuse automatique  MECAPACK
4 moules </t>
  </si>
  <si>
    <t>Operculeuse manuelle 
3 moules</t>
  </si>
  <si>
    <t>Operculeuse manuelle 
4 moules</t>
  </si>
  <si>
    <t>Operculeuse automatique
4 moules</t>
  </si>
  <si>
    <t xml:space="preserve">Semi-automatique MAP et SKIN
2 moules
</t>
  </si>
  <si>
    <t>Semi-automatique MAP et SKIN
1 moule inclus</t>
  </si>
  <si>
    <t xml:space="preserve">Semi-automatique SKIN et MAP (option)
1 moule
</t>
  </si>
  <si>
    <t>2 moules inclus : 1523 et 1825</t>
  </si>
  <si>
    <t>2 moule inclus
Format au choix : 1419, 1523, 1825, 2130 ou 2632</t>
  </si>
  <si>
    <t>1 moule inclus
Format au choix : 1419, 1523, 1825, 2130 ou 2632</t>
  </si>
  <si>
    <t>3 moules aluminium MAP (1523, 1825 et 2130)
5 moules plastiques SKIN (1523, 1825 2 hauteurs, 2130 2 hauteurs)</t>
  </si>
  <si>
    <t>1 moule inclus
Format au choix : 1825 ou 2130</t>
  </si>
  <si>
    <t>Formats barquettes :15x23, 18x25 et 21x30 
Matières : PSE, PP, PET, RPET, carton
Option : Skin non dépassant sur moules 15x23, 18x25 et 21x30
Option : 2 poses (14x19) ou 1 pose (27 x 34) ou (26 x 32) ou moule pizza</t>
  </si>
  <si>
    <t>Formats barquettes :15x23, 18x25, 21x30 et 27x34
Matières : PSE, PP, PET, RPET, carton
Option : Skin non dépassant sur moules 15x23, 18x25 et 21x30
Option : 2 poses (14x19) ou 1 pose (27 x 34) ou (26 x 32) ou moule pizza</t>
  </si>
  <si>
    <r>
      <rPr>
        <rFont val="Calibri"/>
        <color theme="1"/>
        <sz val="11.0"/>
      </rPr>
      <t xml:space="preserve">3 tailles de barquettes : 15 x 23 cm, 18 x 25 cm, 21 x 30 cm
Barquettes rigides ou PSE/PE
</t>
    </r>
    <r>
      <rPr>
        <rFont val="Calibri"/>
        <color theme="1"/>
        <sz val="11.0"/>
        <u/>
      </rPr>
      <t>Option : Skin 15x23, 18x25 et 21x30</t>
    </r>
  </si>
  <si>
    <r>
      <rPr>
        <rFont val="Calibri"/>
        <color theme="1"/>
        <sz val="11.0"/>
      </rPr>
      <t xml:space="preserve">4 tailles de barquettes : 15 x 23 cm, 18 x 25 cm, 21 x 30 cm et 27x34cm
Barquettes rigides ou PSE/PE
</t>
    </r>
    <r>
      <rPr>
        <rFont val="Calibri"/>
        <color theme="1"/>
        <sz val="11.0"/>
        <u/>
      </rPr>
      <t>Option : Skin 15x23, 18x25 et 21x30</t>
    </r>
  </si>
  <si>
    <r>
      <rPr>
        <rFont val="Calibri"/>
        <color theme="1"/>
        <sz val="11.0"/>
      </rPr>
      <t xml:space="preserve">4 tailles de barquettes : 15 x 23 cm, 18 x 25 cm, 21 x 30 cm et 27x34cm
Barquettes rigides ou PSE/PE
</t>
    </r>
    <r>
      <rPr>
        <rFont val="Calibri"/>
        <color theme="1"/>
        <sz val="11.0"/>
        <u/>
      </rPr>
      <t>Option : Skin 15x23, 18x25 et 21x30</t>
    </r>
  </si>
  <si>
    <r>
      <rPr>
        <rFont val="Calibri"/>
        <color theme="1"/>
        <sz val="11.0"/>
      </rPr>
      <t xml:space="preserve">4 tailles de barquettes : 15 x 23 cm, 18 x 25 cm, 21 x 30 cm et 27x34cm
Barquettes rigides ou PSE/PE
</t>
    </r>
    <r>
      <rPr>
        <rFont val="Calibri"/>
        <color theme="1"/>
        <sz val="11.0"/>
        <u/>
      </rPr>
      <t>Option : Skin 15x23, 18x25 et 21x30</t>
    </r>
  </si>
  <si>
    <t>Format au choix : 1419, 1523, 1825, 2130 ou 2632
Découpe manuelle du film
Barquette et plaque skin non dépassant</t>
  </si>
  <si>
    <t xml:space="preserve">
Format au choix : 1419, 1523, 1825, 2130 ou 2632
Découpe automatique du film
Barquette et plaque skin dépassant 40mm</t>
  </si>
  <si>
    <t>1 moule inclus
Format au choix : 1825 ou 2130
Découpe manuelle du film
Barquette et plaque skin dépassant 50mm
Option pompe 63m3 : 1 920€</t>
  </si>
  <si>
    <t>Prix matériel HT</t>
  </si>
  <si>
    <r>
      <rPr>
        <rFont val="Calibri"/>
        <color theme="1"/>
        <sz val="11.0"/>
      </rPr>
      <t xml:space="preserve">Pesage / étiquetage (manuel ou automatique)
</t>
    </r>
    <r>
      <rPr>
        <rFont val="Calibri"/>
        <i/>
        <color theme="1"/>
        <sz val="11.0"/>
        <u/>
      </rPr>
      <t>Plusieurs machines référencées - exemple avec la compatible et la moins chère</t>
    </r>
  </si>
  <si>
    <r>
      <rPr>
        <rFont val="Calibri"/>
        <color theme="1"/>
        <sz val="11.0"/>
      </rPr>
      <t xml:space="preserve">Groupe pesage étiquetage manuel XC II PRO 300 + 18 AM
BIZERBA - sku 106504
</t>
    </r>
    <r>
      <rPr>
        <rFont val="Calibri"/>
        <b/>
        <color theme="1"/>
        <sz val="12.0"/>
      </rPr>
      <t>2 444 € HT</t>
    </r>
  </si>
  <si>
    <r>
      <rPr>
        <rFont val="Calibri"/>
        <color theme="1"/>
        <sz val="11.0"/>
      </rPr>
      <t xml:space="preserve">Groupe pesage étiquetage manuel XC II PRO 300 + 18 AM
BIZERBA - sku 106504
</t>
    </r>
    <r>
      <rPr>
        <rFont val="Calibri"/>
        <b/>
        <color theme="1"/>
        <sz val="12.0"/>
      </rPr>
      <t>2 444 € HT</t>
    </r>
  </si>
  <si>
    <r>
      <rPr>
        <rFont val="Calibri"/>
        <color theme="1"/>
        <sz val="11.0"/>
      </rPr>
      <t xml:space="preserve">Groupe automatique pesage étiquetage GLM-E Maxx integré
BIZERBA - sku 119600
</t>
    </r>
    <r>
      <rPr>
        <rFont val="Calibri"/>
        <b/>
        <color theme="1"/>
        <sz val="12.0"/>
      </rPr>
      <t>11 558 € HT</t>
    </r>
  </si>
  <si>
    <r>
      <rPr>
        <rFont val="Calibri"/>
        <color theme="1"/>
        <sz val="11.0"/>
      </rPr>
      <t xml:space="preserve">Groupe automatique pesage étiquetage GLM-E Maxx integré
BIZERBA - sku 119600
</t>
    </r>
    <r>
      <rPr>
        <rFont val="Calibri"/>
        <b/>
        <color theme="1"/>
        <sz val="12.0"/>
      </rPr>
      <t>11 558 €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</si>
  <si>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</si>
  <si>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</si>
  <si>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</si>
  <si>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</si>
  <si>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</si>
  <si>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</si>
  <si>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</si>
  <si>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</si>
  <si>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</si>
  <si>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</si>
  <si>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t>Groupe manuel d'étiquetage DPS 5601
DIGI - sku 94980
4 150 € HT</t>
  </si>
  <si>
    <t>Combiné de pesage - étiquetage automatique et POP LI-5601 Gen II Type B + POP
DIGI - sku 119834
27 500 € HT</t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</si>
  <si>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</si>
  <si>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</si>
  <si>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</si>
  <si>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Combiné de pesage - étiquetage automatique et POP LI-5601 Gen II Type B + POP
DIGI - sku 119834
</t>
    </r>
    <r>
      <rPr>
        <rFont val="Calibri"/>
        <b/>
        <color theme="1"/>
        <sz val="12.0"/>
      </rPr>
      <t>27 500 €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</si>
  <si>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</si>
  <si>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</si>
  <si>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</si>
  <si>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r>
      <rPr>
        <rFont val="Calibri"/>
        <color theme="1"/>
        <sz val="11.0"/>
      </rPr>
      <t xml:space="preserve">Groupe manuel d'étiquetage DPS 5601
DIGI - sku 94980
</t>
    </r>
    <r>
      <rPr>
        <rFont val="Calibri"/>
        <b/>
        <color theme="1"/>
        <sz val="12.0"/>
      </rPr>
      <t>4 150 € HT</t>
    </r>
  </si>
  <si>
    <t>Prix Installation Gaz (variable selon les magasins)</t>
  </si>
  <si>
    <r>
      <rPr>
        <rFont val="Calibri"/>
        <color theme="1"/>
        <sz val="11.0"/>
      </rPr>
      <t xml:space="preserve">Prix compresseur (hors raccordement - </t>
    </r>
    <r>
      <rPr>
        <rFont val="Calibri"/>
        <color rgb="FFFF0000"/>
        <sz val="11.0"/>
      </rPr>
      <t>27 € HT / ML)</t>
    </r>
  </si>
  <si>
    <t>compresseur d'air intégré</t>
  </si>
  <si>
    <t>Prix équipement total HT</t>
  </si>
  <si>
    <t>Prix contrat de maintenance annuelle Emballeuse / Operculeuse</t>
  </si>
  <si>
    <t xml:space="preserve">Prix Contrat de Maintenance annuelle pesage / étiquetage </t>
  </si>
  <si>
    <t>Prix Contrat de Maintenance annuelle compresseur</t>
  </si>
  <si>
    <t>PRIX TOTAL HT (EQUIPEMENT + MAINTENANCE) sur 5 ans</t>
  </si>
  <si>
    <t>Coût économat (18 x 25 x 4 cm)</t>
  </si>
  <si>
    <t>x1000</t>
  </si>
  <si>
    <t>PSE</t>
  </si>
  <si>
    <t>Prix barquette absorbante unitaire (PSE)</t>
  </si>
  <si>
    <t>Prix film à la barquette</t>
  </si>
  <si>
    <t>Prix consomamtion du gaz à la barquette</t>
  </si>
  <si>
    <t>Coût total HT à la barquette</t>
  </si>
  <si>
    <r>
      <rPr>
        <rFont val="Calibri"/>
        <b/>
        <color theme="1"/>
        <sz val="18.0"/>
        <u/>
      </rPr>
      <t>Coût moyen annuel Appro gaz</t>
    </r>
    <r>
      <rPr>
        <rFont val="Calibri"/>
        <b/>
        <i/>
        <color theme="1"/>
        <sz val="18.0"/>
        <u/>
      </rPr>
      <t xml:space="preserve"> </t>
    </r>
    <r>
      <rPr>
        <rFont val="Calibri"/>
        <i/>
        <color theme="1"/>
        <sz val="10.0"/>
      </rPr>
      <t xml:space="preserve">
(Location cadres, transport, réglementation, sécurité)</t>
    </r>
    <r>
      <rPr>
        <rFont val="Calibri"/>
        <color theme="1"/>
        <sz val="11.0"/>
      </rPr>
      <t xml:space="preserve"> </t>
    </r>
    <r>
      <rPr>
        <rFont val="Calibri"/>
        <color rgb="FFFF0000"/>
        <sz val="11.0"/>
      </rPr>
      <t>A confirmer</t>
    </r>
  </si>
  <si>
    <r>
      <rPr>
        <rFont val="Calibri"/>
        <b/>
        <color theme="1"/>
        <sz val="18.0"/>
      </rPr>
      <t xml:space="preserve">Capacité max emballage barquettes/AN
</t>
    </r>
    <r>
      <rPr>
        <rFont val="Calibri"/>
        <b val="0"/>
        <i/>
        <color theme="1"/>
        <sz val="11.0"/>
      </rPr>
      <t>(10h d'emballage/semaine sur 50 semaines)</t>
    </r>
  </si>
  <si>
    <t>CA annuel UVCM minimum pour être rentable</t>
  </si>
  <si>
    <t>https://catanoma-prod.groupement.systeme-u.fr/108003.html</t>
  </si>
  <si>
    <t>https://catanoma-prod.groupement.systeme-u.fr/108004.html</t>
  </si>
  <si>
    <t>https://catanoma-prod.groupement.systeme-u.fr/108005.html</t>
  </si>
  <si>
    <t>https://catanoma-prod.groupement.systeme-u.fr/119756.html</t>
  </si>
  <si>
    <t>https://catanoma-prod.groupement.systeme-u.fr/108006.html</t>
  </si>
  <si>
    <t>https://catanoma-prod.groupement.systeme-u.fr/34522.html</t>
  </si>
  <si>
    <t>https://catanoma-prod.groupement.systeme-u.fr/57020.html</t>
  </si>
  <si>
    <t>https://catanoma-prod.groupement.systeme-u.fr/34523.html</t>
  </si>
  <si>
    <t>https://catanoma-prod.groupement.systeme-u.fr/57040.html</t>
  </si>
  <si>
    <t>https://catanoma-prod.groupement.systeme-u.fr/34524.html</t>
  </si>
  <si>
    <t>https://catanoma-prod.groupement.systeme-u.fr/57041.html</t>
  </si>
  <si>
    <t>https://catanoma-prod.groupement.systeme-u.fr/56002.html</t>
  </si>
  <si>
    <t>https://catanoma-prod.groupement.systeme-u.fr/114817.html</t>
  </si>
  <si>
    <t>https://catanoma-prod.groupement.systeme-u.fr/114818.html</t>
  </si>
  <si>
    <t>https://catanoma-prod.groupement.systeme-u.fr/114819.html</t>
  </si>
  <si>
    <t>https://catanoma-prod.groupement.systeme-u.fr/104313.html</t>
  </si>
  <si>
    <t>https://catanoma-prod.groupement.systeme-u.fr/119633.html</t>
  </si>
  <si>
    <t>https://catanoma-prod.groupement.systeme-u.fr/117703.html</t>
  </si>
  <si>
    <t>https://catanoma-prod.groupement.systeme-u.fr/117704.html</t>
  </si>
  <si>
    <t>https://catanoma-prod.groupement.systeme-u.fr/119613.html</t>
  </si>
  <si>
    <t>https://catanoma-prod.groupement.systeme-u.fr/112397.html</t>
  </si>
  <si>
    <t>https://catanoma-prod.groupement.systeme-u.fr/118490.html</t>
  </si>
  <si>
    <t>https://catanoma-prod.groupement.systeme-u.fr/118421.html</t>
  </si>
  <si>
    <t>https://catanoma-prod.groupement.systeme-u.fr/118420.html</t>
  </si>
  <si>
    <t>https://catanoma-prod.groupement.systeme-u.fr/101696.html</t>
  </si>
  <si>
    <t>https://catanoma-prod.groupement.systeme-u.fr/101697.html</t>
  </si>
  <si>
    <t>https://catanoma-prod.groupement.systeme-u.fr/101698.html</t>
  </si>
  <si>
    <t>https://catanoma-prod.groupement.systeme-u.fr/102027.html</t>
  </si>
  <si>
    <t>DLC produits CTT (découpe poisson, poisson entier)</t>
  </si>
  <si>
    <t>J+15</t>
  </si>
  <si>
    <t>DLC produits FC</t>
  </si>
  <si>
    <t>J+11</t>
  </si>
  <si>
    <t>J+14</t>
  </si>
  <si>
    <t>DONNEES du Magasin à intégrer</t>
  </si>
  <si>
    <t>CA annuel UVCM</t>
  </si>
  <si>
    <t>CA annuel TTC BVO</t>
  </si>
  <si>
    <t>CA annuel TTC PLM</t>
  </si>
  <si>
    <t>CA annuel TTC CTT</t>
  </si>
  <si>
    <t>CA annuel TTC Total</t>
  </si>
  <si>
    <t>CA annuel HT BVO</t>
  </si>
  <si>
    <t>CA annuel HT PLM</t>
  </si>
  <si>
    <t>CA annuel HT CTT</t>
  </si>
  <si>
    <t>CA annuel HT Total</t>
  </si>
  <si>
    <t>Laboratoire mutualisé : oui/non?</t>
  </si>
  <si>
    <t>OUI</t>
  </si>
  <si>
    <t>Nombre annuel de barquettes UVCM</t>
  </si>
  <si>
    <t>Nb barquettes BVO</t>
  </si>
  <si>
    <t>Nb barquettes PLM</t>
  </si>
  <si>
    <t>Nb barquettes CTT</t>
  </si>
  <si>
    <t>Nb annuel barquettes UVCM Total</t>
  </si>
  <si>
    <t>Marge brute</t>
  </si>
  <si>
    <t>Marge brute BVO</t>
  </si>
  <si>
    <t>Marge brute PLM</t>
  </si>
  <si>
    <t>Marge brute CTT</t>
  </si>
  <si>
    <t>Marge brute valeur Total</t>
  </si>
  <si>
    <t>Marge semi nette (Marge brute - frais de personnel)</t>
  </si>
  <si>
    <t>Marge semi nette valeur</t>
  </si>
  <si>
    <t>Démarque</t>
  </si>
  <si>
    <t>Taux démarque BVO</t>
  </si>
  <si>
    <t>Taux démarque PLM</t>
  </si>
  <si>
    <t>Taux démarque CTT</t>
  </si>
  <si>
    <t>Valeur de démarque BVO</t>
  </si>
  <si>
    <t>Valeur de démarque PLM</t>
  </si>
  <si>
    <t>Valeur de démarque CTT</t>
  </si>
  <si>
    <t>Valeur de démarque Total</t>
  </si>
  <si>
    <t>Valeur globale économat annuel</t>
  </si>
  <si>
    <t>Valeur annuel appro gaz</t>
  </si>
  <si>
    <t>Valeur annuel maintenance</t>
  </si>
  <si>
    <t xml:space="preserve">Marge semi nette valeur finale </t>
  </si>
  <si>
    <t>Marge semi-nette après amortissement</t>
  </si>
  <si>
    <t>Taux de marge semi nette annuelle</t>
  </si>
  <si>
    <t>TRI (Temps de retour sur investissement en année)</t>
  </si>
  <si>
    <t>Seuil de rentabilité annuelle (CA annuel TTC)</t>
  </si>
  <si>
    <t>TRI (Temps de retour sur investissement en année) avec ce CA</t>
  </si>
  <si>
    <t>CA ANNUELLE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</si>
</sst>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#,##0.00&quot; €&quot;;[Red]\-#,##0.00&quot; €&quot;"/>
    <numFmt numFmtId="165" formatCode="#,##0\ &quot;€&quot;"/>
    <numFmt numFmtId="166" formatCode="#,##0.00\ &quot;€&quot;"/>
    <numFmt numFmtId="167" formatCode="0.0%"/>
    <numFmt numFmtId="168" formatCode="#,##0\ &quot;€&quot;;\-#,##0\ &quot;€&quot;"/>
    <numFmt numFmtId="169" formatCode="#,##0.0000\ &quot;€&quot;"/>
    <numFmt numFmtId="170" formatCode="#,##0.000\ &quot;€&quot;"/>
    <numFmt numFmtId="171" formatCode="0.0"/>
  </numFmts>
  <fonts count="47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0"/>
      <name val="Calibri"/>
    </font>
    <font>
      <b/>
      <i/>
      <sz val="16.0"/>
      <color theme="1"/>
      <name val="Calibri"/>
    </font>
    <font/>
    <font>
      <sz val="14.0"/>
      <color theme="1"/>
      <name val="Calibri"/>
    </font>
    <font>
      <b/>
      <i/>
      <sz val="11.0"/>
      <color theme="1"/>
      <name val="Calibri"/>
    </font>
    <font>
      <sz val="14.0"/>
      <color rgb="FFFF0000"/>
      <name val="Calibri"/>
    </font>
    <font>
      <u/>
      <sz val="16.0"/>
      <color theme="10"/>
      <name val="Calibri"/>
    </font>
    <font>
      <b/>
      <sz val="8.0"/>
      <color rgb="FF000000"/>
      <name val="Verdana"/>
    </font>
    <font>
      <sz val="8.0"/>
      <color rgb="FF000000"/>
      <name val="Verdana"/>
    </font>
    <font>
      <color theme="1"/>
      <name val="Calibri"/>
      <scheme val="minor"/>
    </font>
    <font>
      <b/>
      <sz val="8.0"/>
      <color rgb="FFFFFFFF"/>
      <name val="Verdana"/>
    </font>
    <font>
      <b/>
      <sz val="12.0"/>
      <color theme="1"/>
      <name val="Calibri"/>
    </font>
    <font>
      <i/>
      <u/>
      <sz val="11.0"/>
      <color theme="1"/>
      <name val="Calibri"/>
    </font>
    <font>
      <sz val="10.0"/>
      <color theme="1"/>
      <name val="Calibri"/>
    </font>
    <font>
      <i/>
      <sz val="10.0"/>
      <color theme="1"/>
      <name val="Calibri"/>
    </font>
    <font>
      <b/>
      <sz val="10.0"/>
      <color theme="1"/>
      <name val="Calibri"/>
    </font>
    <font>
      <b/>
      <sz val="11.0"/>
      <color theme="1"/>
      <name val="Calibri"/>
    </font>
    <font>
      <b/>
      <sz val="11.0"/>
      <color rgb="FF44546A"/>
      <name val="Calibri"/>
    </font>
    <font>
      <b/>
      <sz val="12.0"/>
      <color rgb="FFC00000"/>
      <name val="Calibri"/>
    </font>
    <font>
      <sz val="8.0"/>
      <color theme="1"/>
      <name val="Calibri"/>
    </font>
    <font>
      <b/>
      <sz val="11.0"/>
      <color rgb="FFFF0000"/>
      <name val="Calibri"/>
    </font>
    <font>
      <sz val="10.0"/>
      <color rgb="FF7030A0"/>
      <name val="Calibri"/>
    </font>
    <font>
      <sz val="36.0"/>
      <color theme="1"/>
      <name val="Bodoni"/>
    </font>
    <font>
      <b/>
      <sz val="18.0"/>
      <color theme="1"/>
      <name val="Calibri"/>
    </font>
    <font>
      <sz val="18.0"/>
      <color theme="1"/>
      <name val="Blog Script pour U"/>
    </font>
    <font>
      <i/>
      <sz val="14.0"/>
      <color theme="1"/>
      <name val="Calibri"/>
    </font>
    <font>
      <b/>
      <sz val="14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sz val="12.0"/>
      <color theme="1"/>
      <name val="Calibri"/>
    </font>
    <font>
      <b/>
      <sz val="12.0"/>
      <color rgb="FFFF0000"/>
      <name val="Calibri"/>
    </font>
    <font>
      <b/>
      <sz val="16.0"/>
      <color theme="1"/>
      <name val="Calibri"/>
    </font>
    <font>
      <b/>
      <u/>
      <sz val="18.0"/>
      <color theme="1"/>
      <name val="Calibri"/>
    </font>
    <font>
      <u/>
      <sz val="11.0"/>
      <color theme="10"/>
      <name val="Calibri"/>
    </font>
    <font>
      <i/>
      <sz val="11.0"/>
      <color theme="1"/>
      <name val="Calibri"/>
    </font>
    <font>
      <i/>
      <u/>
      <sz val="11.0"/>
      <color theme="1"/>
      <name val="Calibri"/>
    </font>
    <font>
      <b/>
      <sz val="20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b/>
      <u/>
      <sz val="20.0"/>
      <color theme="1"/>
      <name val="Calibri"/>
    </font>
    <font>
      <b/>
      <u/>
      <sz val="18.0"/>
      <color theme="1"/>
      <name val="Calibri"/>
    </font>
    <font>
      <b/>
      <u/>
      <sz val="18.0"/>
      <color theme="1"/>
      <name val="Calibri"/>
    </font>
    <font>
      <sz val="18.0"/>
      <color theme="1"/>
      <name val="Calibri"/>
    </font>
    <font>
      <b/>
      <u/>
      <sz val="20.0"/>
      <color theme="1"/>
      <name val="Calibri"/>
    </font>
    <font>
      <b/>
      <i/>
      <u/>
      <sz val="14.0"/>
      <color theme="1"/>
      <name val="Calibri"/>
    </font>
  </fonts>
  <fills count="33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A9A9A9"/>
        <bgColor rgb="FFA9A9A9"/>
      </patternFill>
    </fill>
    <fill>
      <patternFill patternType="solid">
        <fgColor rgb="FFD3E6F8"/>
        <bgColor rgb="FFD3E6F8"/>
      </patternFill>
    </fill>
    <fill>
      <patternFill patternType="solid">
        <fgColor rgb="FF6688C1"/>
        <bgColor rgb="FF6688C1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E598"/>
        <bgColor rgb="FFFFE598"/>
      </patternFill>
    </fill>
    <fill>
      <patternFill patternType="solid">
        <fgColor rgb="FF6BBFB6"/>
        <bgColor rgb="FF6BBFB6"/>
      </patternFill>
    </fill>
    <fill>
      <patternFill patternType="solid">
        <fgColor rgb="FFB4C6E7"/>
        <bgColor rgb="FFB4C6E7"/>
      </patternFill>
    </fill>
    <fill>
      <patternFill patternType="solid">
        <fgColor rgb="FFD8D8D8"/>
        <bgColor rgb="FFD8D8D8"/>
      </patternFill>
    </fill>
    <fill>
      <patternFill patternType="solid">
        <fgColor theme="1"/>
        <bgColor theme="1"/>
      </patternFill>
    </fill>
    <fill>
      <patternFill patternType="solid">
        <fgColor rgb="FFA8D08D"/>
        <bgColor rgb="FFA8D08D"/>
      </patternFill>
    </fill>
    <fill>
      <patternFill patternType="solid">
        <fgColor rgb="FFA9D08E"/>
        <bgColor rgb="FFA9D08E"/>
      </patternFill>
    </fill>
    <fill>
      <patternFill patternType="solid">
        <fgColor rgb="FF64C5E4"/>
        <bgColor rgb="FF64C5E4"/>
      </patternFill>
    </fill>
    <fill>
      <patternFill patternType="solid">
        <fgColor rgb="FFFFD965"/>
        <bgColor rgb="FFFFD965"/>
      </patternFill>
    </fill>
    <fill>
      <patternFill patternType="solid">
        <fgColor rgb="FFBF9000"/>
        <bgColor rgb="FFBF9000"/>
      </patternFill>
    </fill>
    <fill>
      <patternFill patternType="solid">
        <fgColor theme="5"/>
        <bgColor theme="5"/>
      </patternFill>
    </fill>
    <fill>
      <patternFill patternType="solid">
        <fgColor rgb="FFFF7757"/>
        <bgColor rgb="FFFF7757"/>
      </patternFill>
    </fill>
    <fill>
      <patternFill patternType="solid">
        <fgColor rgb="FFC5E0B3"/>
        <bgColor rgb="FFC5E0B3"/>
      </patternFill>
    </fill>
    <fill>
      <patternFill patternType="solid">
        <fgColor rgb="FFF0585C"/>
        <bgColor rgb="FFF0585C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2F5496"/>
        <bgColor rgb="FF2F5496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rgb="FFAEABAB"/>
        <bgColor rgb="FFAEABAB"/>
      </patternFill>
    </fill>
    <fill>
      <patternFill patternType="solid">
        <fgColor rgb="FFE7E6E6"/>
        <bgColor rgb="FFE7E6E6"/>
      </patternFill>
    </fill>
    <fill>
      <patternFill patternType="solid">
        <fgColor theme="6"/>
        <bgColor theme="6"/>
      </patternFill>
    </fill>
    <fill>
      <patternFill patternType="solid">
        <fgColor rgb="FFFFC000"/>
        <bgColor rgb="FFFFC000"/>
      </patternFill>
    </fill>
  </fills>
  <borders count="99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/>
    </border>
    <border>
      <right style="medium">
        <color rgb="FF000000"/>
      </right>
      <top/>
    </border>
    <border>
      <left style="medium">
        <color rgb="FF000000"/>
      </left>
      <bottom/>
    </border>
    <border>
      <right style="medium">
        <color rgb="FF000000"/>
      </right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808080"/>
      </left>
      <top style="thin">
        <color rgb="FF808080"/>
      </top>
    </border>
    <border>
      <right/>
      <top style="thin">
        <color rgb="FF808080"/>
      </top>
    </border>
    <border>
      <left style="thick">
        <color rgb="FFFFFFFF"/>
      </left>
      <right/>
      <top style="thin">
        <color rgb="FF808080"/>
      </top>
    </border>
    <border>
      <left style="thick">
        <color rgb="FFFFFFFF"/>
      </left>
      <top style="thin">
        <color rgb="FF808080"/>
      </top>
      <bottom style="thick">
        <color rgb="FFFFFFFF"/>
      </bottom>
    </border>
    <border>
      <top style="thin">
        <color rgb="FF808080"/>
      </top>
      <bottom style="thick">
        <color rgb="FFFFFFFF"/>
      </bottom>
    </border>
    <border>
      <right/>
      <top style="thin">
        <color rgb="FF808080"/>
      </top>
      <bottom style="thick">
        <color rgb="FFFFFFFF"/>
      </bottom>
    </border>
    <border>
      <right style="thin"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</border>
    <border>
      <left style="thick">
        <color rgb="FFFFFFFF"/>
      </left>
      <right/>
      <bottom style="thick">
        <color rgb="FFFFFFFF"/>
      </bottom>
    </border>
    <border>
      <left style="thick">
        <color rgb="FFFFFFFF"/>
      </left>
      <top/>
      <bottom style="thick">
        <color rgb="FFFFFFFF"/>
      </bottom>
    </border>
    <border>
      <top/>
      <bottom style="thick">
        <color rgb="FFFFFFFF"/>
      </bottom>
    </border>
    <border>
      <right/>
      <top/>
      <bottom style="thick">
        <color rgb="FFFFFFFF"/>
      </bottom>
    </border>
    <border>
      <right style="thin">
        <color rgb="FF808080"/>
      </right>
      <top/>
      <bottom style="thick">
        <color rgb="FFFFFFFF"/>
      </bottom>
    </border>
    <border>
      <left style="thick">
        <color rgb="FFFFFFFF"/>
      </left>
      <right/>
      <top/>
    </border>
    <border>
      <left style="thin">
        <color rgb="FF808080"/>
      </left>
      <bottom style="thick">
        <color rgb="FFFFFFFF"/>
      </bottom>
    </border>
    <border>
      <right/>
      <bottom style="thick">
        <color rgb="FFFFFFFF"/>
      </bottom>
    </border>
    <border>
      <left style="thick">
        <color rgb="FFFFFFFF"/>
      </left>
      <right/>
      <top/>
      <bottom style="thick">
        <color rgb="FFFFFFFF"/>
      </bottom>
    </border>
    <border>
      <left style="thick">
        <color rgb="FFFFFFFF"/>
      </left>
      <right style="thin">
        <color rgb="FF808080"/>
      </right>
      <top/>
      <bottom style="thick">
        <color rgb="FFFFFFFF"/>
      </bottom>
    </border>
    <border>
      <left style="thin">
        <color rgb="FF808080"/>
      </left>
      <right/>
      <top/>
      <bottom style="thick">
        <color rgb="FFFFFFFF"/>
      </bottom>
    </border>
    <border>
      <left style="thin">
        <color rgb="FF808080"/>
      </left>
      <right/>
      <top/>
      <bottom style="thin">
        <color rgb="FF808080"/>
      </bottom>
    </border>
    <border>
      <left style="thick">
        <color rgb="FFFFFFFF"/>
      </left>
      <right/>
      <top/>
      <bottom style="thin">
        <color rgb="FF808080"/>
      </bottom>
    </border>
    <border>
      <left style="thick">
        <color rgb="FFFFFFFF"/>
      </left>
      <right style="thin">
        <color rgb="FF808080"/>
      </right>
      <top/>
      <bottom style="thin">
        <color rgb="FF80808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top style="medium">
        <color rgb="FF000000"/>
      </top>
    </border>
    <border>
      <right/>
      <top style="medium">
        <color rgb="FF000000"/>
      </top>
    </border>
    <border>
      <left/>
      <bottom style="medium">
        <color rgb="FF000000"/>
      </bottom>
    </border>
    <border>
      <right/>
      <bottom style="medium">
        <color rgb="FF000000"/>
      </bottom>
    </border>
    <border>
      <left/>
      <top/>
      <bottom style="double">
        <color rgb="FF000000"/>
      </bottom>
    </border>
    <border>
      <right/>
      <top/>
      <bottom style="double">
        <color rgb="FF000000"/>
      </bottom>
    </border>
    <border>
      <left/>
      <right/>
      <top/>
    </border>
    <border>
      <left/>
      <right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2" fillId="2" fontId="3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5" fillId="2" fontId="5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" fillId="2" fontId="6" numFmtId="0" xfId="0" applyBorder="1" applyFont="1"/>
    <xf borderId="1" fillId="2" fontId="6" numFmtId="0" xfId="0" applyAlignment="1" applyBorder="1" applyFont="1">
      <alignment horizontal="right"/>
    </xf>
    <xf borderId="2" fillId="2" fontId="7" numFmtId="0" xfId="0" applyAlignment="1" applyBorder="1" applyFont="1">
      <alignment horizontal="center"/>
    </xf>
    <xf borderId="5" fillId="2" fontId="5" numFmtId="0" xfId="0" applyAlignment="1" applyBorder="1" applyFont="1">
      <alignment horizontal="center" vertical="center"/>
    </xf>
    <xf borderId="2" fillId="2" fontId="8" numFmtId="0" xfId="0" applyAlignment="1" applyBorder="1" applyFont="1">
      <alignment horizontal="center"/>
    </xf>
    <xf borderId="13" fillId="2" fontId="1" numFmtId="0" xfId="0" applyAlignment="1" applyBorder="1" applyFont="1">
      <alignment horizontal="center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2" fontId="1" numFmtId="0" xfId="0" applyBorder="1" applyFont="1"/>
    <xf borderId="18" fillId="2" fontId="1" numFmtId="0" xfId="0" applyBorder="1" applyFont="1"/>
    <xf borderId="19" fillId="2" fontId="1" numFmtId="0" xfId="0" applyBorder="1" applyFont="1"/>
    <xf borderId="20" fillId="2" fontId="1" numFmtId="0" xfId="0" applyAlignment="1" applyBorder="1" applyFont="1">
      <alignment horizontal="center" shrinkToFit="0" wrapText="1"/>
    </xf>
    <xf borderId="21" fillId="0" fontId="4" numFmtId="0" xfId="0" applyBorder="1" applyFont="1"/>
    <xf borderId="20" fillId="2" fontId="1" numFmtId="0" xfId="0" applyAlignment="1" applyBorder="1" applyFont="1">
      <alignment horizontal="center" shrinkToFit="0" vertical="center" wrapText="1"/>
    </xf>
    <xf borderId="20" fillId="2" fontId="1" numFmtId="0" xfId="0" applyAlignment="1" applyBorder="1" applyFont="1">
      <alignment horizontal="center" vertical="center"/>
    </xf>
    <xf borderId="22" fillId="0" fontId="4" numFmtId="0" xfId="0" applyBorder="1" applyFont="1"/>
    <xf borderId="23" fillId="0" fontId="4" numFmtId="0" xfId="0" applyBorder="1" applyFont="1"/>
    <xf borderId="24" fillId="2" fontId="1" numFmtId="0" xfId="0" applyBorder="1" applyFont="1"/>
    <xf borderId="25" fillId="2" fontId="1" numFmtId="0" xfId="0" applyBorder="1" applyFont="1"/>
    <xf borderId="26" fillId="2" fontId="1" numFmtId="0" xfId="0" applyAlignment="1" applyBorder="1" applyFont="1">
      <alignment horizontal="center"/>
    </xf>
    <xf borderId="27" fillId="0" fontId="4" numFmtId="0" xfId="0" applyBorder="1" applyFont="1"/>
    <xf borderId="28" fillId="0" fontId="4" numFmtId="0" xfId="0" applyBorder="1" applyFont="1"/>
    <xf borderId="29" fillId="2" fontId="1" numFmtId="0" xfId="0" applyBorder="1" applyFont="1"/>
    <xf borderId="5" fillId="2" fontId="1" numFmtId="0" xfId="0" applyAlignment="1" applyBorder="1" applyFont="1">
      <alignment horizontal="center"/>
    </xf>
    <xf borderId="30" fillId="3" fontId="9" numFmtId="0" xfId="0" applyAlignment="1" applyBorder="1" applyFill="1" applyFont="1">
      <alignment horizontal="left" shrinkToFit="0" vertical="center" wrapText="1"/>
    </xf>
    <xf borderId="31" fillId="0" fontId="4" numFmtId="0" xfId="0" applyBorder="1" applyFont="1"/>
    <xf borderId="32" fillId="3" fontId="9" numFmtId="0" xfId="0" applyAlignment="1" applyBorder="1" applyFont="1">
      <alignment horizontal="left" shrinkToFit="0" vertical="center" wrapText="1"/>
    </xf>
    <xf borderId="33" fillId="3" fontId="9" numFmtId="0" xfId="0" applyAlignment="1" applyBorder="1" applyFont="1">
      <alignment horizontal="center" shrinkToFit="0" wrapText="1"/>
    </xf>
    <xf borderId="34" fillId="0" fontId="4" numFmtId="0" xfId="0" applyBorder="1" applyFont="1"/>
    <xf borderId="35" fillId="0" fontId="4" numFmtId="0" xfId="0" applyBorder="1" applyFont="1"/>
    <xf borderId="36" fillId="0" fontId="4" numFmtId="0" xfId="0" applyBorder="1" applyFont="1"/>
    <xf borderId="1" fillId="3" fontId="9" numFmtId="0" xfId="0" applyAlignment="1" applyBorder="1" applyFont="1">
      <alignment horizontal="center" shrinkToFit="0" wrapText="1"/>
    </xf>
    <xf borderId="37" fillId="0" fontId="4" numFmtId="0" xfId="0" applyBorder="1" applyFont="1"/>
    <xf borderId="38" fillId="0" fontId="4" numFmtId="0" xfId="0" applyBorder="1" applyFont="1"/>
    <xf borderId="39" fillId="3" fontId="9" numFmtId="0" xfId="0" applyAlignment="1" applyBorder="1" applyFont="1">
      <alignment horizontal="center" shrinkToFit="0" wrapText="1"/>
    </xf>
    <xf borderId="40" fillId="0" fontId="4" numFmtId="0" xfId="0" applyBorder="1" applyFont="1"/>
    <xf borderId="41" fillId="0" fontId="4" numFmtId="0" xfId="0" applyBorder="1" applyFont="1"/>
    <xf borderId="42" fillId="0" fontId="4" numFmtId="0" xfId="0" applyBorder="1" applyFont="1"/>
    <xf borderId="0" fillId="0" fontId="1" numFmtId="0" xfId="0" applyFont="1"/>
    <xf borderId="43" fillId="3" fontId="9" numFmtId="0" xfId="0" applyAlignment="1" applyBorder="1" applyFont="1">
      <alignment horizontal="left" shrinkToFit="0" vertical="center" wrapText="1"/>
    </xf>
    <xf borderId="1" fillId="4" fontId="10" numFmtId="164" xfId="0" applyAlignment="1" applyBorder="1" applyFill="1" applyFont="1" applyNumberFormat="1">
      <alignment horizontal="right" vertical="center"/>
    </xf>
    <xf borderId="0" fillId="0" fontId="11" numFmtId="0" xfId="0" applyFont="1"/>
    <xf borderId="44" fillId="0" fontId="4" numFmtId="0" xfId="0" applyBorder="1" applyFont="1"/>
    <xf borderId="45" fillId="0" fontId="4" numFmtId="0" xfId="0" applyBorder="1" applyFont="1"/>
    <xf borderId="46" fillId="3" fontId="9" numFmtId="0" xfId="0" applyAlignment="1" applyBorder="1" applyFont="1">
      <alignment horizontal="left" shrinkToFit="0" vertical="center" wrapText="1"/>
    </xf>
    <xf borderId="46" fillId="3" fontId="9" numFmtId="0" xfId="0" applyAlignment="1" applyBorder="1" applyFont="1">
      <alignment horizontal="center" shrinkToFit="0" wrapText="1"/>
    </xf>
    <xf borderId="46" fillId="3" fontId="9" numFmtId="1" xfId="0" applyAlignment="1" applyBorder="1" applyFont="1" applyNumberFormat="1">
      <alignment horizontal="center" shrinkToFit="0" wrapText="1"/>
    </xf>
    <xf borderId="47" fillId="3" fontId="9" numFmtId="0" xfId="0" applyAlignment="1" applyBorder="1" applyFont="1">
      <alignment horizontal="center" shrinkToFit="0" wrapText="1"/>
    </xf>
    <xf borderId="48" fillId="5" fontId="12" numFmtId="0" xfId="0" applyAlignment="1" applyBorder="1" applyFill="1" applyFont="1">
      <alignment horizontal="left" shrinkToFit="0" vertical="center" wrapText="1"/>
    </xf>
    <xf borderId="46" fillId="5" fontId="12" numFmtId="0" xfId="0" applyAlignment="1" applyBorder="1" applyFont="1">
      <alignment horizontal="left" shrinkToFit="0" vertical="center" wrapText="1"/>
    </xf>
    <xf borderId="47" fillId="5" fontId="12" numFmtId="0" xfId="0" applyAlignment="1" applyBorder="1" applyFont="1">
      <alignment horizontal="left" shrinkToFit="0" vertical="center" wrapText="1"/>
    </xf>
    <xf borderId="46" fillId="4" fontId="10" numFmtId="164" xfId="0" applyAlignment="1" applyBorder="1" applyFont="1" applyNumberFormat="1">
      <alignment horizontal="right" vertical="center"/>
    </xf>
    <xf borderId="46" fillId="4" fontId="10" numFmtId="1" xfId="0" applyAlignment="1" applyBorder="1" applyFont="1" applyNumberFormat="1">
      <alignment horizontal="right" vertical="center"/>
    </xf>
    <xf borderId="46" fillId="4" fontId="10" numFmtId="38" xfId="0" applyAlignment="1" applyBorder="1" applyFont="1" applyNumberFormat="1">
      <alignment horizontal="right" vertical="center"/>
    </xf>
    <xf borderId="47" fillId="4" fontId="10" numFmtId="164" xfId="0" applyAlignment="1" applyBorder="1" applyFont="1" applyNumberFormat="1">
      <alignment horizontal="right" vertical="center"/>
    </xf>
    <xf borderId="49" fillId="5" fontId="12" numFmtId="0" xfId="0" applyAlignment="1" applyBorder="1" applyFont="1">
      <alignment horizontal="left" shrinkToFit="0" vertical="center" wrapText="1"/>
    </xf>
    <xf borderId="50" fillId="5" fontId="12" numFmtId="0" xfId="0" applyAlignment="1" applyBorder="1" applyFont="1">
      <alignment horizontal="left" shrinkToFit="0" vertical="center" wrapText="1"/>
    </xf>
    <xf borderId="51" fillId="5" fontId="12" numFmtId="0" xfId="0" applyAlignment="1" applyBorder="1" applyFont="1">
      <alignment horizontal="left" shrinkToFit="0" vertical="center" wrapText="1"/>
    </xf>
    <xf borderId="0" fillId="0" fontId="1" numFmtId="1" xfId="0" applyFont="1" applyNumberFormat="1"/>
    <xf borderId="1" fillId="6" fontId="2" numFmtId="0" xfId="0" applyBorder="1" applyFill="1" applyFont="1"/>
    <xf borderId="1" fillId="6" fontId="1" numFmtId="0" xfId="0" applyBorder="1" applyFont="1"/>
    <xf borderId="18" fillId="7" fontId="1" numFmtId="0" xfId="0" applyBorder="1" applyFill="1" applyFont="1"/>
    <xf borderId="19" fillId="7" fontId="1" numFmtId="0" xfId="0" applyBorder="1" applyFont="1"/>
    <xf borderId="17" fillId="7" fontId="1" numFmtId="0" xfId="0" applyBorder="1" applyFont="1"/>
    <xf borderId="52" fillId="7" fontId="1" numFmtId="0" xfId="0" applyBorder="1" applyFont="1"/>
    <xf borderId="1" fillId="7" fontId="1" numFmtId="0" xfId="0" applyBorder="1" applyFont="1"/>
    <xf borderId="1" fillId="7" fontId="13" numFmtId="0" xfId="0" applyAlignment="1" applyBorder="1" applyFont="1">
      <alignment horizontal="center"/>
    </xf>
    <xf borderId="53" fillId="8" fontId="1" numFmtId="0" xfId="0" applyBorder="1" applyFill="1" applyFont="1"/>
    <xf borderId="1" fillId="7" fontId="5" numFmtId="0" xfId="0" applyBorder="1" applyFont="1"/>
    <xf borderId="54" fillId="7" fontId="1" numFmtId="0" xfId="0" applyBorder="1" applyFont="1"/>
    <xf borderId="55" fillId="9" fontId="14" numFmtId="0" xfId="0" applyAlignment="1" applyBorder="1" applyFill="1" applyFont="1">
      <alignment horizontal="center"/>
    </xf>
    <xf borderId="56" fillId="0" fontId="4" numFmtId="0" xfId="0" applyBorder="1" applyFont="1"/>
    <xf borderId="57" fillId="0" fontId="4" numFmtId="0" xfId="0" applyBorder="1" applyFont="1"/>
    <xf borderId="52" fillId="9" fontId="1" numFmtId="0" xfId="0" applyBorder="1" applyFont="1"/>
    <xf borderId="1" fillId="9" fontId="15" numFmtId="0" xfId="0" applyBorder="1" applyFont="1"/>
    <xf borderId="1" fillId="9" fontId="1" numFmtId="0" xfId="0" applyBorder="1" applyFont="1"/>
    <xf borderId="54" fillId="9" fontId="1" numFmtId="0" xfId="0" applyBorder="1" applyFont="1"/>
    <xf borderId="1" fillId="9" fontId="16" numFmtId="0" xfId="0" applyAlignment="1" applyBorder="1" applyFont="1">
      <alignment horizontal="right"/>
    </xf>
    <xf borderId="1" fillId="9" fontId="17" numFmtId="165" xfId="0" applyAlignment="1" applyBorder="1" applyFont="1" applyNumberFormat="1">
      <alignment horizontal="center" vertical="center"/>
    </xf>
    <xf borderId="1" fillId="9" fontId="1" numFmtId="166" xfId="0" applyBorder="1" applyFont="1" applyNumberFormat="1"/>
    <xf borderId="1" fillId="9" fontId="17" numFmtId="3" xfId="0" applyAlignment="1" applyBorder="1" applyFont="1" applyNumberFormat="1">
      <alignment horizontal="center" vertical="center"/>
    </xf>
    <xf borderId="1" fillId="9" fontId="18" numFmtId="3" xfId="0" applyAlignment="1" applyBorder="1" applyFont="1" applyNumberFormat="1">
      <alignment horizontal="center" vertical="center"/>
    </xf>
    <xf borderId="1" fillId="9" fontId="19" numFmtId="0" xfId="0" applyAlignment="1" applyBorder="1" applyFont="1">
      <alignment horizontal="center" vertical="center"/>
    </xf>
    <xf borderId="1" fillId="9" fontId="17" numFmtId="0" xfId="0" applyAlignment="1" applyBorder="1" applyFont="1">
      <alignment horizontal="center" vertical="center"/>
    </xf>
    <xf borderId="1" fillId="9" fontId="20" numFmtId="3" xfId="0" applyAlignment="1" applyBorder="1" applyFont="1" applyNumberFormat="1">
      <alignment horizontal="center"/>
    </xf>
    <xf borderId="1" fillId="6" fontId="2" numFmtId="166" xfId="0" applyBorder="1" applyFont="1" applyNumberFormat="1"/>
    <xf borderId="1" fillId="9" fontId="16" numFmtId="0" xfId="0" applyAlignment="1" applyBorder="1" applyFont="1">
      <alignment horizontal="left"/>
    </xf>
    <xf borderId="24" fillId="9" fontId="1" numFmtId="0" xfId="0" applyBorder="1" applyFont="1"/>
    <xf borderId="25" fillId="9" fontId="1" numFmtId="0" xfId="0" applyBorder="1" applyFont="1"/>
    <xf borderId="29" fillId="9" fontId="1" numFmtId="0" xfId="0" applyBorder="1" applyFont="1"/>
    <xf borderId="55" fillId="10" fontId="1" numFmtId="0" xfId="0" applyAlignment="1" applyBorder="1" applyFill="1" applyFont="1">
      <alignment horizontal="center"/>
    </xf>
    <xf borderId="52" fillId="10" fontId="1" numFmtId="0" xfId="0" applyBorder="1" applyFont="1"/>
    <xf borderId="1" fillId="10" fontId="1" numFmtId="0" xfId="0" applyBorder="1" applyFont="1"/>
    <xf borderId="54" fillId="10" fontId="1" numFmtId="0" xfId="0" applyBorder="1" applyFont="1"/>
    <xf borderId="1" fillId="10" fontId="21" numFmtId="0" xfId="0" applyAlignment="1" applyBorder="1" applyFont="1">
      <alignment horizontal="right"/>
    </xf>
    <xf borderId="58" fillId="8" fontId="1" numFmtId="165" xfId="0" applyAlignment="1" applyBorder="1" applyFont="1" applyNumberFormat="1">
      <alignment horizontal="right"/>
    </xf>
    <xf borderId="1" fillId="10" fontId="15" numFmtId="0" xfId="0" applyAlignment="1" applyBorder="1" applyFont="1">
      <alignment horizontal="right"/>
    </xf>
    <xf borderId="1" fillId="10" fontId="1" numFmtId="0" xfId="0" applyAlignment="1" applyBorder="1" applyFont="1">
      <alignment horizontal="right"/>
    </xf>
    <xf borderId="58" fillId="8" fontId="1" numFmtId="2" xfId="0" applyBorder="1" applyFont="1" applyNumberFormat="1"/>
    <xf borderId="1" fillId="10" fontId="22" numFmtId="0" xfId="0" applyBorder="1" applyFont="1"/>
    <xf borderId="58" fillId="8" fontId="1" numFmtId="165" xfId="0" applyBorder="1" applyFont="1" applyNumberFormat="1"/>
    <xf borderId="58" fillId="2" fontId="1" numFmtId="1" xfId="0" applyBorder="1" applyFont="1" applyNumberFormat="1"/>
    <xf borderId="1" fillId="10" fontId="23" numFmtId="0" xfId="0" applyBorder="1" applyFont="1"/>
    <xf borderId="1" fillId="10" fontId="1" numFmtId="1" xfId="0" applyBorder="1" applyFont="1" applyNumberFormat="1"/>
    <xf borderId="54" fillId="7" fontId="1" numFmtId="1" xfId="0" applyBorder="1" applyFont="1" applyNumberFormat="1"/>
    <xf borderId="1" fillId="10" fontId="17" numFmtId="0" xfId="0" applyAlignment="1" applyBorder="1" applyFont="1">
      <alignment horizontal="center" vertical="center"/>
    </xf>
    <xf borderId="1" fillId="10" fontId="15" numFmtId="0" xfId="0" applyBorder="1" applyFont="1"/>
    <xf borderId="1" fillId="10" fontId="20" numFmtId="3" xfId="0" applyAlignment="1" applyBorder="1" applyFont="1" applyNumberFormat="1">
      <alignment horizontal="center"/>
    </xf>
    <xf borderId="24" fillId="10" fontId="1" numFmtId="0" xfId="0" applyBorder="1" applyFont="1"/>
    <xf borderId="25" fillId="10" fontId="1" numFmtId="0" xfId="0" applyBorder="1" applyFont="1"/>
    <xf borderId="29" fillId="10" fontId="1" numFmtId="0" xfId="0" applyBorder="1" applyFont="1"/>
    <xf borderId="24" fillId="7" fontId="1" numFmtId="0" xfId="0" applyBorder="1" applyFont="1"/>
    <xf borderId="25" fillId="7" fontId="1" numFmtId="0" xfId="0" applyBorder="1" applyFont="1"/>
    <xf borderId="29" fillId="7" fontId="1" numFmtId="0" xfId="0" applyBorder="1" applyFont="1"/>
    <xf borderId="59" fillId="11" fontId="24" numFmtId="0" xfId="0" applyAlignment="1" applyBorder="1" applyFill="1" applyFont="1">
      <alignment horizontal="center" vertical="center"/>
    </xf>
    <xf borderId="60" fillId="0" fontId="4" numFmtId="0" xfId="0" applyBorder="1" applyFont="1"/>
    <xf borderId="61" fillId="0" fontId="4" numFmtId="0" xfId="0" applyBorder="1" applyFont="1"/>
    <xf borderId="1" fillId="12" fontId="1" numFmtId="0" xfId="0" applyBorder="1" applyFill="1" applyFont="1"/>
    <xf borderId="62" fillId="0" fontId="4" numFmtId="0" xfId="0" applyBorder="1" applyFont="1"/>
    <xf borderId="63" fillId="0" fontId="4" numFmtId="0" xfId="0" applyBorder="1" applyFont="1"/>
    <xf borderId="64" fillId="0" fontId="4" numFmtId="0" xfId="0" applyBorder="1" applyFont="1"/>
    <xf borderId="65" fillId="0" fontId="4" numFmtId="0" xfId="0" applyBorder="1" applyFont="1"/>
    <xf borderId="66" fillId="0" fontId="4" numFmtId="0" xfId="0" applyBorder="1" applyFont="1"/>
    <xf borderId="67" fillId="6" fontId="25" numFmtId="0" xfId="0" applyAlignment="1" applyBorder="1" applyFont="1">
      <alignment horizontal="center" shrinkToFit="0" vertical="center" wrapText="1"/>
    </xf>
    <xf borderId="68" fillId="0" fontId="4" numFmtId="0" xfId="0" applyBorder="1" applyFont="1"/>
    <xf borderId="69" fillId="0" fontId="4" numFmtId="0" xfId="0" applyBorder="1" applyFont="1"/>
    <xf borderId="70" fillId="0" fontId="4" numFmtId="0" xfId="0" applyBorder="1" applyFont="1"/>
    <xf borderId="59" fillId="9" fontId="26" numFmtId="0" xfId="0" applyAlignment="1" applyBorder="1" applyFont="1">
      <alignment horizontal="center" vertical="top"/>
    </xf>
    <xf borderId="1" fillId="6" fontId="1" numFmtId="0" xfId="0" applyAlignment="1" applyBorder="1" applyFont="1">
      <alignment vertical="center"/>
    </xf>
    <xf borderId="71" fillId="6" fontId="27" numFmtId="0" xfId="0" applyAlignment="1" applyBorder="1" applyFont="1">
      <alignment horizontal="center"/>
    </xf>
    <xf borderId="72" fillId="0" fontId="4" numFmtId="0" xfId="0" applyBorder="1" applyFont="1"/>
    <xf borderId="1" fillId="12" fontId="27" numFmtId="0" xfId="0" applyAlignment="1" applyBorder="1" applyFont="1">
      <alignment horizontal="center"/>
    </xf>
    <xf borderId="58" fillId="6" fontId="1" numFmtId="0" xfId="0" applyAlignment="1" applyBorder="1" applyFont="1">
      <alignment horizontal="center" vertical="center"/>
    </xf>
    <xf borderId="58" fillId="6" fontId="1" numFmtId="0" xfId="0" applyAlignment="1" applyBorder="1" applyFont="1">
      <alignment horizontal="center" shrinkToFit="0" vertical="center" wrapText="1"/>
    </xf>
    <xf borderId="1" fillId="12" fontId="1" numFmtId="0" xfId="0" applyAlignment="1" applyBorder="1" applyFont="1">
      <alignment horizontal="center" vertical="center"/>
    </xf>
    <xf borderId="58" fillId="6" fontId="28" numFmtId="0" xfId="0" applyAlignment="1" applyBorder="1" applyFont="1">
      <alignment horizontal="center" vertical="center"/>
    </xf>
    <xf borderId="1" fillId="12" fontId="28" numFmtId="0" xfId="0" applyAlignment="1" applyBorder="1" applyFont="1">
      <alignment horizontal="center" vertical="center"/>
    </xf>
    <xf borderId="58" fillId="6" fontId="29" numFmtId="0" xfId="0" applyAlignment="1" applyBorder="1" applyFont="1">
      <alignment horizontal="center" vertical="center"/>
    </xf>
    <xf borderId="1" fillId="12" fontId="30" numFmtId="0" xfId="0" applyAlignment="1" applyBorder="1" applyFont="1">
      <alignment horizontal="center" vertical="center"/>
    </xf>
    <xf borderId="1" fillId="12" fontId="1" numFmtId="0" xfId="0" applyAlignment="1" applyBorder="1" applyFont="1">
      <alignment horizontal="center" shrinkToFit="0" vertical="center" wrapText="1"/>
    </xf>
    <xf borderId="2" fillId="6" fontId="1" numFmtId="167" xfId="0" applyAlignment="1" applyBorder="1" applyFont="1" applyNumberFormat="1">
      <alignment horizontal="center"/>
    </xf>
    <xf borderId="58" fillId="6" fontId="31" numFmtId="0" xfId="0" applyAlignment="1" applyBorder="1" applyFont="1">
      <alignment horizontal="center" shrinkToFit="0" vertical="center" wrapText="1"/>
    </xf>
    <xf borderId="1" fillId="6" fontId="5" numFmtId="0" xfId="0" applyBorder="1" applyFont="1"/>
    <xf borderId="1" fillId="6" fontId="5" numFmtId="0" xfId="0" applyAlignment="1" applyBorder="1" applyFont="1">
      <alignment horizontal="right"/>
    </xf>
    <xf borderId="1" fillId="6" fontId="18" numFmtId="167" xfId="0" applyBorder="1" applyFont="1" applyNumberFormat="1"/>
    <xf borderId="1" fillId="6" fontId="22" numFmtId="0" xfId="0" applyBorder="1" applyFont="1"/>
    <xf borderId="2" fillId="6" fontId="32" numFmtId="0" xfId="0" applyAlignment="1" applyBorder="1" applyFont="1">
      <alignment horizontal="center" shrinkToFit="0" vertical="top" wrapText="1"/>
    </xf>
    <xf borderId="58" fillId="6" fontId="25" numFmtId="0" xfId="0" applyAlignment="1" applyBorder="1" applyFont="1">
      <alignment horizontal="center" vertical="center"/>
    </xf>
    <xf borderId="58" fillId="9" fontId="28" numFmtId="165" xfId="0" applyAlignment="1" applyBorder="1" applyFont="1" applyNumberFormat="1">
      <alignment horizontal="center" vertical="center"/>
    </xf>
    <xf borderId="1" fillId="12" fontId="1" numFmtId="165" xfId="0" applyAlignment="1" applyBorder="1" applyFont="1" applyNumberFormat="1">
      <alignment horizontal="center" vertical="center"/>
    </xf>
    <xf borderId="58" fillId="6" fontId="1" numFmtId="165" xfId="0" applyAlignment="1" applyBorder="1" applyFont="1" applyNumberFormat="1">
      <alignment horizontal="center" vertical="center"/>
    </xf>
    <xf borderId="58" fillId="6" fontId="28" numFmtId="0" xfId="0" applyAlignment="1" applyBorder="1" applyFont="1">
      <alignment horizontal="center" shrinkToFit="0" vertical="center" wrapText="1"/>
    </xf>
    <xf borderId="58" fillId="6" fontId="28" numFmtId="165" xfId="0" applyAlignment="1" applyBorder="1" applyFont="1" applyNumberFormat="1">
      <alignment horizontal="center" vertical="center"/>
    </xf>
    <xf borderId="1" fillId="12" fontId="28" numFmtId="165" xfId="0" applyAlignment="1" applyBorder="1" applyFont="1" applyNumberFormat="1">
      <alignment horizontal="center" vertical="center"/>
    </xf>
    <xf borderId="58" fillId="6" fontId="1" numFmtId="166" xfId="0" applyAlignment="1" applyBorder="1" applyFont="1" applyNumberFormat="1">
      <alignment horizontal="center" vertical="center"/>
    </xf>
    <xf borderId="1" fillId="12" fontId="1" numFmtId="166" xfId="0" applyAlignment="1" applyBorder="1" applyFont="1" applyNumberFormat="1">
      <alignment horizontal="center" vertical="center"/>
    </xf>
    <xf borderId="58" fillId="6" fontId="18" numFmtId="166" xfId="0" applyAlignment="1" applyBorder="1" applyFont="1" applyNumberFormat="1">
      <alignment horizontal="center" vertical="center"/>
    </xf>
    <xf borderId="1" fillId="12" fontId="18" numFmtId="166" xfId="0" applyAlignment="1" applyBorder="1" applyFont="1" applyNumberFormat="1">
      <alignment horizontal="center" vertical="center"/>
    </xf>
    <xf borderId="1" fillId="12" fontId="1" numFmtId="0" xfId="0" applyAlignment="1" applyBorder="1" applyFont="1">
      <alignment vertical="center"/>
    </xf>
    <xf borderId="59" fillId="13" fontId="26" numFmtId="0" xfId="0" applyAlignment="1" applyBorder="1" applyFill="1" applyFont="1">
      <alignment horizontal="center" vertical="top"/>
    </xf>
    <xf borderId="58" fillId="14" fontId="28" numFmtId="165" xfId="0" applyAlignment="1" applyBorder="1" applyFill="1" applyFont="1" applyNumberFormat="1">
      <alignment horizontal="center" vertical="center"/>
    </xf>
    <xf borderId="0" fillId="0" fontId="1" numFmtId="0" xfId="0" applyAlignment="1" applyFont="1">
      <alignment vertical="center"/>
    </xf>
    <xf borderId="59" fillId="15" fontId="24" numFmtId="0" xfId="0" applyAlignment="1" applyBorder="1" applyFill="1" applyFont="1">
      <alignment horizontal="center" vertical="center"/>
    </xf>
    <xf borderId="5" fillId="6" fontId="32" numFmtId="0" xfId="0" applyAlignment="1" applyBorder="1" applyFont="1">
      <alignment horizontal="center" shrinkToFit="0" vertical="top" wrapText="1"/>
    </xf>
    <xf borderId="59" fillId="16" fontId="26" numFmtId="0" xfId="0" applyAlignment="1" applyBorder="1" applyFill="1" applyFont="1">
      <alignment horizontal="center" vertical="top"/>
    </xf>
    <xf borderId="58" fillId="8" fontId="28" numFmtId="165" xfId="0" applyAlignment="1" applyBorder="1" applyFont="1" applyNumberFormat="1">
      <alignment horizontal="center" vertical="center"/>
    </xf>
    <xf borderId="59" fillId="17" fontId="26" numFmtId="0" xfId="0" applyAlignment="1" applyBorder="1" applyFill="1" applyFont="1">
      <alignment horizontal="center" vertical="top"/>
    </xf>
    <xf borderId="58" fillId="17" fontId="28" numFmtId="165" xfId="0" applyAlignment="1" applyBorder="1" applyFont="1" applyNumberFormat="1">
      <alignment horizontal="center" vertical="center"/>
    </xf>
    <xf borderId="59" fillId="18" fontId="24" numFmtId="0" xfId="0" applyAlignment="1" applyBorder="1" applyFill="1" applyFont="1">
      <alignment horizontal="center" vertical="center"/>
    </xf>
    <xf borderId="59" fillId="8" fontId="24" numFmtId="0" xfId="0" applyAlignment="1" applyBorder="1" applyFont="1">
      <alignment horizontal="center" vertical="center"/>
    </xf>
    <xf borderId="59" fillId="19" fontId="24" numFmtId="0" xfId="0" applyAlignment="1" applyBorder="1" applyFill="1" applyFont="1">
      <alignment horizontal="center" vertical="center"/>
    </xf>
    <xf borderId="58" fillId="20" fontId="28" numFmtId="165" xfId="0" applyAlignment="1" applyBorder="1" applyFill="1" applyFont="1" applyNumberFormat="1">
      <alignment horizontal="center" vertical="center"/>
    </xf>
    <xf borderId="1" fillId="15" fontId="1" numFmtId="0" xfId="0" applyBorder="1" applyFont="1"/>
    <xf borderId="1" fillId="21" fontId="1" numFmtId="0" xfId="0" applyBorder="1" applyFill="1" applyFont="1"/>
    <xf borderId="1" fillId="22" fontId="1" numFmtId="0" xfId="0" applyBorder="1" applyFill="1" applyFont="1"/>
    <xf borderId="1" fillId="23" fontId="1" numFmtId="0" xfId="0" applyBorder="1" applyFill="1" applyFont="1"/>
    <xf borderId="1" fillId="24" fontId="1" numFmtId="0" xfId="0" applyBorder="1" applyFill="1" applyFont="1"/>
    <xf borderId="1" fillId="8" fontId="1" numFmtId="0" xfId="0" applyBorder="1" applyFont="1"/>
    <xf borderId="1" fillId="20" fontId="1" numFmtId="0" xfId="0" applyBorder="1" applyFont="1"/>
    <xf borderId="1" fillId="25" fontId="1" numFmtId="0" xfId="0" applyBorder="1" applyFill="1" applyFont="1"/>
    <xf borderId="73" fillId="6" fontId="33" numFmtId="0" xfId="0" applyAlignment="1" applyBorder="1" applyFont="1">
      <alignment horizontal="center" vertical="center"/>
    </xf>
    <xf borderId="74" fillId="0" fontId="4" numFmtId="0" xfId="0" applyBorder="1" applyFont="1"/>
    <xf borderId="1" fillId="6" fontId="33" numFmtId="0" xfId="0" applyBorder="1" applyFont="1"/>
    <xf borderId="75" fillId="6" fontId="33" numFmtId="0" xfId="0" applyBorder="1" applyFont="1"/>
    <xf borderId="76" fillId="22" fontId="25" numFmtId="0" xfId="0" applyAlignment="1" applyBorder="1" applyFont="1">
      <alignment horizontal="center"/>
    </xf>
    <xf borderId="77" fillId="0" fontId="4" numFmtId="0" xfId="0" applyBorder="1" applyFont="1"/>
    <xf borderId="78" fillId="0" fontId="4" numFmtId="0" xfId="0" applyBorder="1" applyFont="1"/>
    <xf borderId="79" fillId="26" fontId="25" numFmtId="0" xfId="0" applyAlignment="1" applyBorder="1" applyFill="1" applyFont="1">
      <alignment horizontal="center"/>
    </xf>
    <xf borderId="80" fillId="0" fontId="4" numFmtId="0" xfId="0" applyBorder="1" applyFont="1"/>
    <xf borderId="81" fillId="0" fontId="4" numFmtId="0" xfId="0" applyBorder="1" applyFont="1"/>
    <xf borderId="79" fillId="27" fontId="25" numFmtId="0" xfId="0" applyAlignment="1" applyBorder="1" applyFill="1" applyFont="1">
      <alignment horizontal="center"/>
    </xf>
    <xf borderId="76" fillId="28" fontId="1" numFmtId="0" xfId="0" applyAlignment="1" applyBorder="1" applyFill="1" applyFont="1">
      <alignment horizontal="center"/>
    </xf>
    <xf borderId="58" fillId="13" fontId="34" numFmtId="0" xfId="0" applyAlignment="1" applyBorder="1" applyFont="1">
      <alignment horizontal="left" vertical="center"/>
    </xf>
    <xf borderId="58" fillId="0" fontId="1" numFmtId="0" xfId="0" applyBorder="1" applyFont="1"/>
    <xf borderId="58" fillId="27" fontId="1" numFmtId="0" xfId="0" applyBorder="1" applyFont="1"/>
    <xf borderId="58" fillId="6" fontId="18" numFmtId="0" xfId="0" applyAlignment="1" applyBorder="1" applyFont="1">
      <alignment horizontal="left" vertical="center"/>
    </xf>
    <xf borderId="58" fillId="6" fontId="18" numFmtId="0" xfId="0" applyAlignment="1" applyBorder="1" applyFont="1">
      <alignment horizontal="center" vertical="center"/>
    </xf>
    <xf borderId="58" fillId="0" fontId="18" numFmtId="0" xfId="0" applyAlignment="1" applyBorder="1" applyFont="1">
      <alignment horizontal="center" vertical="center"/>
    </xf>
    <xf borderId="0" fillId="0" fontId="18" numFmtId="0" xfId="0" applyFont="1"/>
    <xf borderId="58" fillId="0" fontId="18" numFmtId="0" xfId="0" applyAlignment="1" applyBorder="1" applyFont="1">
      <alignment horizontal="left" vertical="center"/>
    </xf>
    <xf borderId="58" fillId="0" fontId="6" numFmtId="0" xfId="0" applyAlignment="1" applyBorder="1" applyFont="1">
      <alignment horizontal="center" vertical="center"/>
    </xf>
    <xf borderId="58" fillId="0" fontId="6" numFmtId="0" xfId="0" applyAlignment="1" applyBorder="1" applyFont="1">
      <alignment horizontal="center" shrinkToFit="0" vertical="center" wrapText="1"/>
    </xf>
    <xf borderId="58" fillId="24" fontId="6" numFmtId="0" xfId="0" applyAlignment="1" applyBorder="1" applyFont="1">
      <alignment horizontal="center" vertical="center"/>
    </xf>
    <xf borderId="58" fillId="0" fontId="1" numFmtId="0" xfId="0" applyAlignment="1" applyBorder="1" applyFont="1">
      <alignment horizontal="left" vertical="center"/>
    </xf>
    <xf borderId="58" fillId="0" fontId="35" numFmtId="0" xfId="0" applyAlignment="1" applyBorder="1" applyFont="1">
      <alignment horizontal="center" vertical="center"/>
    </xf>
    <xf borderId="58" fillId="0" fontId="1" numFmtId="0" xfId="0" applyAlignment="1" applyBorder="1" applyFont="1">
      <alignment horizontal="center" vertical="center"/>
    </xf>
    <xf borderId="58" fillId="0" fontId="36" numFmtId="0" xfId="0" applyAlignment="1" applyBorder="1" applyFont="1">
      <alignment horizontal="center" shrinkToFit="0" vertical="center" wrapText="1"/>
    </xf>
    <xf borderId="58" fillId="0" fontId="37" numFmtId="0" xfId="0" applyAlignment="1" applyBorder="1" applyFont="1">
      <alignment horizontal="center" shrinkToFit="0" vertical="center" wrapText="1"/>
    </xf>
    <xf borderId="58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58" fillId="0" fontId="31" numFmtId="0" xfId="0" applyAlignment="1" applyBorder="1" applyFont="1">
      <alignment horizontal="left" shrinkToFit="0" vertical="center" wrapText="1"/>
    </xf>
    <xf borderId="58" fillId="0" fontId="13" numFmtId="0" xfId="0" applyAlignment="1" applyBorder="1" applyFont="1">
      <alignment horizontal="center" shrinkToFit="0" vertical="center" wrapText="1"/>
    </xf>
    <xf borderId="0" fillId="0" fontId="31" numFmtId="0" xfId="0" applyFont="1"/>
    <xf borderId="58" fillId="29" fontId="13" numFmtId="0" xfId="0" applyAlignment="1" applyBorder="1" applyFill="1" applyFont="1">
      <alignment horizontal="left" vertical="center"/>
    </xf>
    <xf borderId="58" fillId="0" fontId="13" numFmtId="165" xfId="0" applyAlignment="1" applyBorder="1" applyFont="1" applyNumberFormat="1">
      <alignment horizontal="center" vertical="center"/>
    </xf>
    <xf borderId="58" fillId="0" fontId="13" numFmtId="166" xfId="0" applyAlignment="1" applyBorder="1" applyFont="1" applyNumberFormat="1">
      <alignment horizontal="center" vertical="center"/>
    </xf>
    <xf borderId="58" fillId="0" fontId="13" numFmtId="168" xfId="0" applyAlignment="1" applyBorder="1" applyFont="1" applyNumberFormat="1">
      <alignment horizontal="center" vertical="center"/>
    </xf>
    <xf borderId="58" fillId="0" fontId="1" numFmtId="0" xfId="0" applyAlignment="1" applyBorder="1" applyFont="1">
      <alignment horizontal="left" shrinkToFit="0" vertical="center" wrapText="1"/>
    </xf>
    <xf borderId="82" fillId="0" fontId="1" numFmtId="0" xfId="0" applyAlignment="1" applyBorder="1" applyFont="1">
      <alignment horizontal="left" shrinkToFit="0" vertical="center" wrapText="1"/>
    </xf>
    <xf borderId="58" fillId="0" fontId="1" numFmtId="166" xfId="0" applyAlignment="1" applyBorder="1" applyFont="1" applyNumberFormat="1">
      <alignment horizontal="center" shrinkToFit="0" vertical="center" wrapText="1"/>
    </xf>
    <xf borderId="58" fillId="0" fontId="18" numFmtId="165" xfId="0" applyAlignment="1" applyBorder="1" applyFont="1" applyNumberFormat="1">
      <alignment horizontal="center" shrinkToFit="0" vertical="center" wrapText="1"/>
    </xf>
    <xf borderId="58" fillId="24" fontId="18" numFmtId="165" xfId="0" applyAlignment="1" applyBorder="1" applyFont="1" applyNumberFormat="1">
      <alignment horizontal="center" shrinkToFit="0" vertical="center" wrapText="1"/>
    </xf>
    <xf borderId="83" fillId="0" fontId="1" numFmtId="0" xfId="0" applyAlignment="1" applyBorder="1" applyFont="1">
      <alignment horizontal="left" shrinkToFit="0" vertical="center" wrapText="1"/>
    </xf>
    <xf borderId="84" fillId="0" fontId="1" numFmtId="0" xfId="0" applyAlignment="1" applyBorder="1" applyFont="1">
      <alignment horizontal="center" shrinkToFit="0" vertical="center" wrapText="1"/>
    </xf>
    <xf borderId="84" fillId="0" fontId="18" numFmtId="165" xfId="0" applyAlignment="1" applyBorder="1" applyFont="1" applyNumberFormat="1">
      <alignment horizontal="center" shrinkToFit="0" vertical="center" wrapText="1"/>
    </xf>
    <xf borderId="58" fillId="30" fontId="1" numFmtId="0" xfId="0" applyAlignment="1" applyBorder="1" applyFill="1" applyFont="1">
      <alignment horizontal="center" shrinkToFit="0" vertical="center" wrapText="1"/>
    </xf>
    <xf borderId="58" fillId="29" fontId="18" numFmtId="0" xfId="0" applyAlignment="1" applyBorder="1" applyFont="1">
      <alignment horizontal="left" shrinkToFit="0" vertical="center" wrapText="1"/>
    </xf>
    <xf borderId="58" fillId="0" fontId="18" numFmtId="168" xfId="0" applyAlignment="1" applyBorder="1" applyFont="1" applyNumberFormat="1">
      <alignment horizontal="center" shrinkToFit="0" vertical="center" wrapText="1"/>
    </xf>
    <xf borderId="58" fillId="0" fontId="18" numFmtId="0" xfId="0" applyAlignment="1" applyBorder="1" applyFont="1">
      <alignment horizontal="left" shrinkToFit="0" vertical="center" wrapText="1"/>
    </xf>
    <xf borderId="58" fillId="0" fontId="6" numFmtId="165" xfId="0" applyAlignment="1" applyBorder="1" applyFont="1" applyNumberFormat="1">
      <alignment horizontal="center" shrinkToFit="0" vertical="center" wrapText="1"/>
    </xf>
    <xf borderId="58" fillId="30" fontId="6" numFmtId="165" xfId="0" applyAlignment="1" applyBorder="1" applyFont="1" applyNumberFormat="1">
      <alignment horizontal="center" shrinkToFit="0" vertical="center" wrapText="1"/>
    </xf>
    <xf borderId="0" fillId="0" fontId="36" numFmtId="0" xfId="0" applyFont="1"/>
    <xf borderId="58" fillId="6" fontId="18" numFmtId="165" xfId="0" applyAlignment="1" applyBorder="1" applyFont="1" applyNumberFormat="1">
      <alignment horizontal="center"/>
    </xf>
    <xf borderId="1" fillId="6" fontId="1" numFmtId="0" xfId="0" applyAlignment="1" applyBorder="1" applyFont="1">
      <alignment horizontal="left"/>
    </xf>
    <xf borderId="1" fillId="6" fontId="1" numFmtId="0" xfId="0" applyAlignment="1" applyBorder="1" applyFont="1">
      <alignment horizontal="center"/>
    </xf>
    <xf borderId="79" fillId="0" fontId="18" numFmtId="165" xfId="0" applyAlignment="1" applyBorder="1" applyFont="1" applyNumberFormat="1">
      <alignment horizontal="center" shrinkToFit="0" vertical="center" wrapText="1"/>
    </xf>
    <xf borderId="58" fillId="0" fontId="18" numFmtId="166" xfId="0" applyAlignment="1" applyBorder="1" applyFont="1" applyNumberFormat="1">
      <alignment horizontal="center" shrinkToFit="0" vertical="center" wrapText="1"/>
    </xf>
    <xf borderId="85" fillId="0" fontId="4" numFmtId="0" xfId="0" applyBorder="1" applyFont="1"/>
    <xf borderId="58" fillId="0" fontId="1" numFmtId="165" xfId="0" applyAlignment="1" applyBorder="1" applyFont="1" applyNumberFormat="1">
      <alignment horizontal="center" shrinkToFit="0" vertical="center" wrapText="1"/>
    </xf>
    <xf borderId="1" fillId="6" fontId="1" numFmtId="0" xfId="0" applyAlignment="1" applyBorder="1" applyFont="1">
      <alignment horizontal="center" shrinkToFit="0" wrapText="1"/>
    </xf>
    <xf borderId="58" fillId="29" fontId="18" numFmtId="0" xfId="0" applyAlignment="1" applyBorder="1" applyFont="1">
      <alignment shrinkToFit="0" vertical="center" wrapText="1"/>
    </xf>
    <xf borderId="58" fillId="0" fontId="25" numFmtId="165" xfId="0" applyAlignment="1" applyBorder="1" applyFont="1" applyNumberFormat="1">
      <alignment horizontal="center" shrinkToFit="0" vertical="center" wrapText="1"/>
    </xf>
    <xf borderId="58" fillId="0" fontId="38" numFmtId="165" xfId="0" applyAlignment="1" applyBorder="1" applyFont="1" applyNumberFormat="1">
      <alignment horizontal="center" shrinkToFit="0" vertical="center" wrapText="1"/>
    </xf>
    <xf borderId="0" fillId="0" fontId="5" numFmtId="0" xfId="0" applyFont="1"/>
    <xf borderId="1" fillId="6" fontId="18" numFmtId="0" xfId="0" applyAlignment="1" applyBorder="1" applyFont="1">
      <alignment shrinkToFit="0" vertical="center" wrapText="1"/>
    </xf>
    <xf borderId="58" fillId="24" fontId="18" numFmtId="166" xfId="0" applyAlignment="1" applyBorder="1" applyFont="1" applyNumberFormat="1">
      <alignment horizontal="center" vertical="center"/>
    </xf>
    <xf borderId="58" fillId="0" fontId="18" numFmtId="166" xfId="0" applyAlignment="1" applyBorder="1" applyFont="1" applyNumberFormat="1">
      <alignment horizontal="center" vertical="center"/>
    </xf>
    <xf borderId="58" fillId="0" fontId="1" numFmtId="166" xfId="0" applyAlignment="1" applyBorder="1" applyFont="1" applyNumberFormat="1">
      <alignment horizontal="center" vertical="center"/>
    </xf>
    <xf borderId="58" fillId="0" fontId="18" numFmtId="169" xfId="0" applyAlignment="1" applyBorder="1" applyFont="1" applyNumberFormat="1">
      <alignment horizontal="center" vertical="center"/>
    </xf>
    <xf borderId="58" fillId="0" fontId="1" numFmtId="170" xfId="0" applyAlignment="1" applyBorder="1" applyFont="1" applyNumberFormat="1">
      <alignment horizontal="center" vertical="center"/>
    </xf>
    <xf borderId="58" fillId="0" fontId="1" numFmtId="169" xfId="0" applyAlignment="1" applyBorder="1" applyFont="1" applyNumberFormat="1">
      <alignment horizontal="center" vertical="center"/>
    </xf>
    <xf borderId="58" fillId="31" fontId="18" numFmtId="0" xfId="0" applyAlignment="1" applyBorder="1" applyFill="1" applyFont="1">
      <alignment horizontal="left" vertical="center"/>
    </xf>
    <xf borderId="58" fillId="13" fontId="1" numFmtId="0" xfId="0" applyAlignment="1" applyBorder="1" applyFont="1">
      <alignment shrinkToFit="0" wrapText="1"/>
    </xf>
    <xf borderId="0" fillId="0" fontId="18" numFmtId="166" xfId="0" applyAlignment="1" applyFont="1" applyNumberFormat="1">
      <alignment horizontal="center" vertical="center"/>
    </xf>
    <xf borderId="58" fillId="26" fontId="25" numFmtId="0" xfId="0" applyAlignment="1" applyBorder="1" applyFont="1">
      <alignment shrinkToFit="0" wrapText="1"/>
    </xf>
    <xf borderId="58" fillId="0" fontId="33" numFmtId="3" xfId="0" applyAlignment="1" applyBorder="1" applyFont="1" applyNumberFormat="1">
      <alignment horizontal="center" vertical="center"/>
    </xf>
    <xf borderId="58" fillId="0" fontId="33" numFmtId="3" xfId="0" applyAlignment="1" applyBorder="1" applyFont="1" applyNumberFormat="1">
      <alignment horizontal="center" shrinkToFit="0" vertical="center" wrapText="1"/>
    </xf>
    <xf borderId="58" fillId="26" fontId="25" numFmtId="0" xfId="0" applyBorder="1" applyFont="1"/>
    <xf borderId="58" fillId="0" fontId="33" numFmtId="165" xfId="0" applyAlignment="1" applyBorder="1" applyFont="1" applyNumberFormat="1">
      <alignment horizontal="center" vertical="center"/>
    </xf>
    <xf borderId="0" fillId="0" fontId="39" numFmtId="0" xfId="0" applyFont="1"/>
    <xf borderId="0" fillId="0" fontId="40" numFmtId="166" xfId="0" applyAlignment="1" applyFont="1" applyNumberFormat="1">
      <alignment horizontal="center" vertical="center"/>
    </xf>
    <xf borderId="18" fillId="32" fontId="41" numFmtId="0" xfId="0" applyAlignment="1" applyBorder="1" applyFill="1" applyFont="1">
      <alignment horizontal="left" vertical="center"/>
    </xf>
    <xf borderId="60" fillId="0" fontId="1" numFmtId="0" xfId="0" applyBorder="1" applyFont="1"/>
    <xf borderId="61" fillId="0" fontId="1" numFmtId="0" xfId="0" applyBorder="1" applyFont="1"/>
    <xf borderId="86" fillId="24" fontId="25" numFmtId="0" xfId="0" applyAlignment="1" applyBorder="1" applyFont="1">
      <alignment horizontal="left" vertical="center"/>
    </xf>
    <xf borderId="63" fillId="0" fontId="1" numFmtId="0" xfId="0" applyBorder="1" applyFont="1"/>
    <xf borderId="87" fillId="0" fontId="33" numFmtId="0" xfId="0" applyBorder="1" applyFont="1"/>
    <xf borderId="0" fillId="0" fontId="1" numFmtId="166" xfId="0" applyAlignment="1" applyFont="1" applyNumberFormat="1">
      <alignment horizontal="center" vertical="center"/>
    </xf>
    <xf borderId="63" fillId="0" fontId="1" numFmtId="166" xfId="0" applyAlignment="1" applyBorder="1" applyFont="1" applyNumberFormat="1">
      <alignment horizontal="center" vertical="center"/>
    </xf>
    <xf borderId="88" fillId="29" fontId="25" numFmtId="0" xfId="0" applyBorder="1" applyFont="1"/>
    <xf borderId="0" fillId="0" fontId="13" numFmtId="166" xfId="0" applyAlignment="1" applyFont="1" applyNumberFormat="1">
      <alignment horizontal="center" vertical="center"/>
    </xf>
    <xf borderId="63" fillId="0" fontId="13" numFmtId="166" xfId="0" applyAlignment="1" applyBorder="1" applyFont="1" applyNumberFormat="1">
      <alignment horizontal="center" vertical="center"/>
    </xf>
    <xf borderId="89" fillId="29" fontId="25" numFmtId="0" xfId="0" applyBorder="1" applyFont="1"/>
    <xf borderId="52" fillId="24" fontId="42" numFmtId="0" xfId="0" applyBorder="1" applyFont="1"/>
    <xf borderId="63" fillId="0" fontId="1" numFmtId="0" xfId="0" applyAlignment="1" applyBorder="1" applyFont="1">
      <alignment horizontal="center" vertical="center"/>
    </xf>
    <xf borderId="90" fillId="24" fontId="25" numFmtId="0" xfId="0" applyBorder="1" applyFont="1"/>
    <xf borderId="0" fillId="0" fontId="1" numFmtId="3" xfId="0" applyAlignment="1" applyFont="1" applyNumberFormat="1">
      <alignment horizontal="center" vertical="center"/>
    </xf>
    <xf borderId="63" fillId="0" fontId="1" numFmtId="3" xfId="0" applyAlignment="1" applyBorder="1" applyFont="1" applyNumberFormat="1">
      <alignment horizontal="center" vertical="center"/>
    </xf>
    <xf borderId="0" fillId="0" fontId="13" numFmtId="3" xfId="0" applyAlignment="1" applyFont="1" applyNumberFormat="1">
      <alignment horizontal="center" vertical="center"/>
    </xf>
    <xf borderId="63" fillId="0" fontId="13" numFmtId="3" xfId="0" applyAlignment="1" applyBorder="1" applyFont="1" applyNumberFormat="1">
      <alignment horizontal="center" vertical="center"/>
    </xf>
    <xf borderId="0" fillId="0" fontId="1" numFmtId="9" xfId="0" applyAlignment="1" applyFont="1" applyNumberFormat="1">
      <alignment horizontal="center" vertical="center"/>
    </xf>
    <xf borderId="63" fillId="0" fontId="1" numFmtId="9" xfId="0" applyAlignment="1" applyBorder="1" applyFont="1" applyNumberFormat="1">
      <alignment horizontal="center" vertical="center"/>
    </xf>
    <xf borderId="62" fillId="0" fontId="33" numFmtId="0" xfId="0" applyBorder="1" applyFont="1"/>
    <xf borderId="52" fillId="29" fontId="43" numFmtId="0" xfId="0" applyBorder="1" applyFont="1"/>
    <xf borderId="63" fillId="0" fontId="18" numFmtId="166" xfId="0" applyAlignment="1" applyBorder="1" applyFont="1" applyNumberFormat="1">
      <alignment horizontal="center" vertical="center"/>
    </xf>
    <xf borderId="52" fillId="24" fontId="25" numFmtId="0" xfId="0" applyBorder="1" applyFont="1"/>
    <xf borderId="52" fillId="20" fontId="44" numFmtId="0" xfId="0" applyBorder="1" applyFont="1"/>
    <xf borderId="0" fillId="0" fontId="1" numFmtId="165" xfId="0" applyAlignment="1" applyFont="1" applyNumberFormat="1">
      <alignment horizontal="center" vertical="center"/>
    </xf>
    <xf borderId="63" fillId="0" fontId="1" numFmtId="165" xfId="0" applyAlignment="1" applyBorder="1" applyFont="1" applyNumberFormat="1">
      <alignment horizontal="center" vertical="center"/>
    </xf>
    <xf borderId="0" fillId="0" fontId="33" numFmtId="166" xfId="0" applyAlignment="1" applyFont="1" applyNumberFormat="1">
      <alignment horizontal="center" vertical="center"/>
    </xf>
    <xf borderId="63" fillId="0" fontId="33" numFmtId="166" xfId="0" applyAlignment="1" applyBorder="1" applyFont="1" applyNumberFormat="1">
      <alignment horizontal="center" vertical="center"/>
    </xf>
    <xf borderId="62" fillId="0" fontId="44" numFmtId="0" xfId="0" applyBorder="1" applyFont="1"/>
    <xf borderId="0" fillId="0" fontId="33" numFmtId="9" xfId="0" applyAlignment="1" applyFont="1" applyNumberFormat="1">
      <alignment horizontal="center" vertical="center"/>
    </xf>
    <xf borderId="63" fillId="0" fontId="33" numFmtId="9" xfId="0" applyAlignment="1" applyBorder="1" applyFont="1" applyNumberFormat="1">
      <alignment horizontal="center" vertical="center"/>
    </xf>
    <xf borderId="24" fillId="22" fontId="45" numFmtId="0" xfId="0" applyBorder="1" applyFont="1"/>
    <xf borderId="65" fillId="0" fontId="33" numFmtId="171" xfId="0" applyAlignment="1" applyBorder="1" applyFont="1" applyNumberFormat="1">
      <alignment horizontal="center" vertical="center"/>
    </xf>
    <xf borderId="66" fillId="0" fontId="33" numFmtId="171" xfId="0" applyAlignment="1" applyBorder="1" applyFont="1" applyNumberFormat="1">
      <alignment horizontal="center" vertical="center"/>
    </xf>
    <xf borderId="65" fillId="0" fontId="25" numFmtId="171" xfId="0" applyAlignment="1" applyBorder="1" applyFont="1" applyNumberFormat="1">
      <alignment horizontal="center" vertical="center"/>
    </xf>
    <xf borderId="62" fillId="0" fontId="1" numFmtId="0" xfId="0" applyBorder="1" applyFont="1"/>
    <xf borderId="91" fillId="22" fontId="38" numFmtId="0" xfId="0" applyBorder="1" applyFont="1"/>
    <xf borderId="92" fillId="0" fontId="33" numFmtId="165" xfId="0" applyAlignment="1" applyBorder="1" applyFont="1" applyNumberFormat="1">
      <alignment horizontal="center" vertical="center"/>
    </xf>
    <xf borderId="93" fillId="0" fontId="33" numFmtId="165" xfId="0" applyAlignment="1" applyBorder="1" applyFont="1" applyNumberFormat="1">
      <alignment horizontal="center" vertical="center"/>
    </xf>
    <xf borderId="94" fillId="0" fontId="33" numFmtId="165" xfId="0" applyAlignment="1" applyBorder="1" applyFont="1" applyNumberFormat="1">
      <alignment horizontal="center" vertical="center"/>
    </xf>
    <xf borderId="95" fillId="6" fontId="46" numFmtId="0" xfId="0" applyBorder="1" applyFont="1"/>
    <xf borderId="96" fillId="0" fontId="18" numFmtId="0" xfId="0" applyAlignment="1" applyBorder="1" applyFont="1">
      <alignment horizontal="center" vertical="center"/>
    </xf>
    <xf borderId="97" fillId="0" fontId="18" numFmtId="0" xfId="0" applyAlignment="1" applyBorder="1" applyFont="1">
      <alignment horizontal="center" vertical="center"/>
    </xf>
    <xf borderId="98" fillId="0" fontId="18" numFmtId="0" xfId="0" applyAlignment="1" applyBorder="1" applyFont="1">
      <alignment horizontal="center" vertical="center"/>
    </xf>
    <xf borderId="0" fillId="0" fontId="27" numFmtId="0" xfId="0" applyFont="1"/>
  </cellXfs>
  <cellStyles count="1">
    <cellStyle xfId="0" name="Normal" builtinId="0"/>
  </cellStyles>
  <dxfs count="1">
    <dxf>
      <font/>
      <fill>
        <patternFill patternType="solid">
          <fgColor rgb="FFB4C6E7"/>
          <bgColor rgb="FFB4C6E7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11.png"/><Relationship Id="rId3" Type="http://schemas.openxmlformats.org/officeDocument/2006/relationships/image" Target="../media/image5.png"/><Relationship Id="rId4" Type="http://schemas.openxmlformats.org/officeDocument/2006/relationships/image" Target="../media/image9.png"/><Relationship Id="rId9" Type="http://schemas.openxmlformats.org/officeDocument/2006/relationships/image" Target="../media/image6.jpg"/><Relationship Id="rId5" Type="http://schemas.openxmlformats.org/officeDocument/2006/relationships/image" Target="../media/image14.png"/><Relationship Id="rId6" Type="http://schemas.openxmlformats.org/officeDocument/2006/relationships/image" Target="../media/image13.png"/><Relationship Id="rId7" Type="http://schemas.openxmlformats.org/officeDocument/2006/relationships/image" Target="../media/image12.jpg"/><Relationship Id="rId8" Type="http://schemas.openxmlformats.org/officeDocument/2006/relationships/image" Target="../media/image8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9.png"/><Relationship Id="rId3" Type="http://schemas.openxmlformats.org/officeDocument/2006/relationships/image" Target="../media/image7.png"/><Relationship Id="rId4" Type="http://schemas.openxmlformats.org/officeDocument/2006/relationships/image" Target="../media/image17.jpg"/><Relationship Id="rId5" Type="http://schemas.openxmlformats.org/officeDocument/2006/relationships/image" Target="../media/image8.png"/></Relationships>
</file>

<file path=xl/drawings/_rels/drawing6.xml.rels><?xml version="1.0" encoding="UTF-8" standalone="yes"?><Relationships xmlns="http://schemas.openxmlformats.org/package/2006/relationships"><Relationship Id="rId11" Type="http://schemas.openxmlformats.org/officeDocument/2006/relationships/image" Target="../media/image23.png"/><Relationship Id="rId10" Type="http://schemas.openxmlformats.org/officeDocument/2006/relationships/image" Target="../media/image26.png"/><Relationship Id="rId13" Type="http://schemas.openxmlformats.org/officeDocument/2006/relationships/image" Target="../media/image25.png"/><Relationship Id="rId12" Type="http://schemas.openxmlformats.org/officeDocument/2006/relationships/image" Target="../media/image22.png"/><Relationship Id="rId1" Type="http://schemas.openxmlformats.org/officeDocument/2006/relationships/image" Target="../media/image15.png"/><Relationship Id="rId2" Type="http://schemas.openxmlformats.org/officeDocument/2006/relationships/image" Target="../media/image16.png"/><Relationship Id="rId3" Type="http://schemas.openxmlformats.org/officeDocument/2006/relationships/image" Target="../media/image18.png"/><Relationship Id="rId4" Type="http://schemas.openxmlformats.org/officeDocument/2006/relationships/image" Target="../media/image20.png"/><Relationship Id="rId9" Type="http://schemas.openxmlformats.org/officeDocument/2006/relationships/image" Target="../media/image36.png"/><Relationship Id="rId14" Type="http://schemas.openxmlformats.org/officeDocument/2006/relationships/image" Target="../media/image24.png"/><Relationship Id="rId5" Type="http://schemas.openxmlformats.org/officeDocument/2006/relationships/image" Target="../media/image21.png"/><Relationship Id="rId6" Type="http://schemas.openxmlformats.org/officeDocument/2006/relationships/image" Target="../media/image19.png"/><Relationship Id="rId7" Type="http://schemas.openxmlformats.org/officeDocument/2006/relationships/image" Target="../media/image14.png"/><Relationship Id="rId8" Type="http://schemas.openxmlformats.org/officeDocument/2006/relationships/image" Target="../media/image7.png"/></Relationships>
</file>

<file path=xl/drawings/_rels/drawing7.xml.rels><?xml version="1.0" encoding="UTF-8" standalone="yes"?><Relationships xmlns="http://schemas.openxmlformats.org/package/2006/relationships"><Relationship Id="rId20" Type="http://schemas.openxmlformats.org/officeDocument/2006/relationships/image" Target="../media/image24.png"/><Relationship Id="rId11" Type="http://schemas.openxmlformats.org/officeDocument/2006/relationships/image" Target="../media/image7.png"/><Relationship Id="rId10" Type="http://schemas.openxmlformats.org/officeDocument/2006/relationships/image" Target="../media/image14.png"/><Relationship Id="rId13" Type="http://schemas.openxmlformats.org/officeDocument/2006/relationships/image" Target="../media/image37.png"/><Relationship Id="rId12" Type="http://schemas.openxmlformats.org/officeDocument/2006/relationships/image" Target="../media/image34.png"/><Relationship Id="rId1" Type="http://schemas.openxmlformats.org/officeDocument/2006/relationships/image" Target="../media/image28.png"/><Relationship Id="rId2" Type="http://schemas.openxmlformats.org/officeDocument/2006/relationships/image" Target="../media/image29.png"/><Relationship Id="rId3" Type="http://schemas.openxmlformats.org/officeDocument/2006/relationships/image" Target="../media/image18.png"/><Relationship Id="rId4" Type="http://schemas.openxmlformats.org/officeDocument/2006/relationships/image" Target="../media/image32.png"/><Relationship Id="rId9" Type="http://schemas.openxmlformats.org/officeDocument/2006/relationships/image" Target="../media/image44.png"/><Relationship Id="rId15" Type="http://schemas.openxmlformats.org/officeDocument/2006/relationships/image" Target="../media/image39.png"/><Relationship Id="rId14" Type="http://schemas.openxmlformats.org/officeDocument/2006/relationships/image" Target="../media/image38.png"/><Relationship Id="rId17" Type="http://schemas.openxmlformats.org/officeDocument/2006/relationships/image" Target="../media/image41.png"/><Relationship Id="rId16" Type="http://schemas.openxmlformats.org/officeDocument/2006/relationships/image" Target="../media/image40.png"/><Relationship Id="rId5" Type="http://schemas.openxmlformats.org/officeDocument/2006/relationships/image" Target="../media/image30.png"/><Relationship Id="rId19" Type="http://schemas.openxmlformats.org/officeDocument/2006/relationships/image" Target="../media/image43.png"/><Relationship Id="rId6" Type="http://schemas.openxmlformats.org/officeDocument/2006/relationships/image" Target="../media/image31.png"/><Relationship Id="rId18" Type="http://schemas.openxmlformats.org/officeDocument/2006/relationships/image" Target="../media/image42.png"/><Relationship Id="rId7" Type="http://schemas.openxmlformats.org/officeDocument/2006/relationships/image" Target="../media/image33.png"/><Relationship Id="rId8" Type="http://schemas.openxmlformats.org/officeDocument/2006/relationships/image" Target="../media/image35.png"/></Relationships>
</file>

<file path=xl/drawings/_rels/drawing8.xml.rels><?xml version="1.0" encoding="UTF-8" standalone="yes"?><Relationships xmlns="http://schemas.openxmlformats.org/package/2006/relationships"><Relationship Id="rId20" Type="http://schemas.openxmlformats.org/officeDocument/2006/relationships/image" Target="../media/image58.png"/><Relationship Id="rId11" Type="http://schemas.openxmlformats.org/officeDocument/2006/relationships/image" Target="../media/image7.png"/><Relationship Id="rId10" Type="http://schemas.openxmlformats.org/officeDocument/2006/relationships/image" Target="../media/image14.png"/><Relationship Id="rId13" Type="http://schemas.openxmlformats.org/officeDocument/2006/relationships/image" Target="../media/image37.png"/><Relationship Id="rId12" Type="http://schemas.openxmlformats.org/officeDocument/2006/relationships/image" Target="../media/image52.png"/><Relationship Id="rId1" Type="http://schemas.openxmlformats.org/officeDocument/2006/relationships/image" Target="../media/image45.png"/><Relationship Id="rId2" Type="http://schemas.openxmlformats.org/officeDocument/2006/relationships/image" Target="../media/image49.png"/><Relationship Id="rId3" Type="http://schemas.openxmlformats.org/officeDocument/2006/relationships/image" Target="../media/image48.png"/><Relationship Id="rId4" Type="http://schemas.openxmlformats.org/officeDocument/2006/relationships/image" Target="../media/image46.png"/><Relationship Id="rId9" Type="http://schemas.openxmlformats.org/officeDocument/2006/relationships/image" Target="../media/image50.png"/><Relationship Id="rId15" Type="http://schemas.openxmlformats.org/officeDocument/2006/relationships/image" Target="../media/image55.png"/><Relationship Id="rId14" Type="http://schemas.openxmlformats.org/officeDocument/2006/relationships/image" Target="../media/image54.png"/><Relationship Id="rId17" Type="http://schemas.openxmlformats.org/officeDocument/2006/relationships/image" Target="../media/image61.png"/><Relationship Id="rId16" Type="http://schemas.openxmlformats.org/officeDocument/2006/relationships/image" Target="../media/image57.png"/><Relationship Id="rId5" Type="http://schemas.openxmlformats.org/officeDocument/2006/relationships/image" Target="../media/image53.png"/><Relationship Id="rId19" Type="http://schemas.openxmlformats.org/officeDocument/2006/relationships/image" Target="../media/image59.png"/><Relationship Id="rId6" Type="http://schemas.openxmlformats.org/officeDocument/2006/relationships/image" Target="../media/image47.png"/><Relationship Id="rId18" Type="http://schemas.openxmlformats.org/officeDocument/2006/relationships/image" Target="../media/image56.png"/><Relationship Id="rId7" Type="http://schemas.openxmlformats.org/officeDocument/2006/relationships/image" Target="../media/image51.png"/><Relationship Id="rId8" Type="http://schemas.openxmlformats.org/officeDocument/2006/relationships/image" Target="../media/image60.png"/></Relationships>
</file>

<file path=xl/drawings/_rels/drawing9.xml.rels><?xml version="1.0" encoding="UTF-8" standalone="yes"?><Relationships xmlns="http://schemas.openxmlformats.org/package/2006/relationships"><Relationship Id="rId11" Type="http://schemas.openxmlformats.org/officeDocument/2006/relationships/image" Target="../media/image62.png"/><Relationship Id="rId10" Type="http://schemas.openxmlformats.org/officeDocument/2006/relationships/image" Target="../media/image68.png"/><Relationship Id="rId13" Type="http://schemas.openxmlformats.org/officeDocument/2006/relationships/image" Target="../media/image65.png"/><Relationship Id="rId12" Type="http://schemas.openxmlformats.org/officeDocument/2006/relationships/image" Target="../media/image70.png"/><Relationship Id="rId1" Type="http://schemas.openxmlformats.org/officeDocument/2006/relationships/image" Target="../media/image63.png"/><Relationship Id="rId2" Type="http://schemas.openxmlformats.org/officeDocument/2006/relationships/image" Target="../media/image82.png"/><Relationship Id="rId3" Type="http://schemas.openxmlformats.org/officeDocument/2006/relationships/image" Target="../media/image75.png"/><Relationship Id="rId4" Type="http://schemas.openxmlformats.org/officeDocument/2006/relationships/image" Target="../media/image69.png"/><Relationship Id="rId9" Type="http://schemas.openxmlformats.org/officeDocument/2006/relationships/image" Target="../media/image73.png"/><Relationship Id="rId5" Type="http://schemas.openxmlformats.org/officeDocument/2006/relationships/image" Target="../media/image67.png"/><Relationship Id="rId6" Type="http://schemas.openxmlformats.org/officeDocument/2006/relationships/image" Target="../media/image14.png"/><Relationship Id="rId7" Type="http://schemas.openxmlformats.org/officeDocument/2006/relationships/image" Target="../media/image7.png"/><Relationship Id="rId8" Type="http://schemas.openxmlformats.org/officeDocument/2006/relationships/image" Target="../media/image64.png"/></Relationships>
</file>

<file path=xl/drawings/_rels/drawing10.xml.rels><?xml version="1.0" encoding="UTF-8" standalone="yes"?><Relationships xmlns="http://schemas.openxmlformats.org/package/2006/relationships"><Relationship Id="rId20" Type="http://schemas.openxmlformats.org/officeDocument/2006/relationships/image" Target="../media/image81.png"/><Relationship Id="rId11" Type="http://schemas.openxmlformats.org/officeDocument/2006/relationships/image" Target="../media/image7.png"/><Relationship Id="rId10" Type="http://schemas.openxmlformats.org/officeDocument/2006/relationships/image" Target="../media/image14.png"/><Relationship Id="rId13" Type="http://schemas.openxmlformats.org/officeDocument/2006/relationships/image" Target="../media/image26.png"/><Relationship Id="rId12" Type="http://schemas.openxmlformats.org/officeDocument/2006/relationships/image" Target="../media/image84.png"/><Relationship Id="rId1" Type="http://schemas.openxmlformats.org/officeDocument/2006/relationships/image" Target="../media/image66.png"/><Relationship Id="rId2" Type="http://schemas.openxmlformats.org/officeDocument/2006/relationships/image" Target="../media/image80.png"/><Relationship Id="rId3" Type="http://schemas.openxmlformats.org/officeDocument/2006/relationships/image" Target="../media/image112.png"/><Relationship Id="rId4" Type="http://schemas.openxmlformats.org/officeDocument/2006/relationships/image" Target="../media/image71.png"/><Relationship Id="rId9" Type="http://schemas.openxmlformats.org/officeDocument/2006/relationships/image" Target="../media/image85.png"/><Relationship Id="rId15" Type="http://schemas.openxmlformats.org/officeDocument/2006/relationships/image" Target="../media/image39.png"/><Relationship Id="rId14" Type="http://schemas.openxmlformats.org/officeDocument/2006/relationships/image" Target="../media/image38.png"/><Relationship Id="rId17" Type="http://schemas.openxmlformats.org/officeDocument/2006/relationships/image" Target="../media/image74.png"/><Relationship Id="rId16" Type="http://schemas.openxmlformats.org/officeDocument/2006/relationships/image" Target="../media/image40.png"/><Relationship Id="rId5" Type="http://schemas.openxmlformats.org/officeDocument/2006/relationships/image" Target="../media/image72.png"/><Relationship Id="rId19" Type="http://schemas.openxmlformats.org/officeDocument/2006/relationships/image" Target="../media/image78.png"/><Relationship Id="rId6" Type="http://schemas.openxmlformats.org/officeDocument/2006/relationships/image" Target="../media/image79.png"/><Relationship Id="rId18" Type="http://schemas.openxmlformats.org/officeDocument/2006/relationships/image" Target="../media/image111.png"/><Relationship Id="rId7" Type="http://schemas.openxmlformats.org/officeDocument/2006/relationships/image" Target="../media/image76.png"/><Relationship Id="rId8" Type="http://schemas.openxmlformats.org/officeDocument/2006/relationships/image" Target="../media/image77.png"/></Relationships>
</file>

<file path=xl/drawings/_rels/drawing12.xml.rels><?xml version="1.0" encoding="UTF-8" standalone="yes"?><Relationships xmlns="http://schemas.openxmlformats.org/package/2006/relationships"><Relationship Id="rId20" Type="http://schemas.openxmlformats.org/officeDocument/2006/relationships/image" Target="../media/image103.jpg"/><Relationship Id="rId22" Type="http://schemas.openxmlformats.org/officeDocument/2006/relationships/image" Target="../media/image106.jpg"/><Relationship Id="rId21" Type="http://schemas.openxmlformats.org/officeDocument/2006/relationships/image" Target="../media/image102.jpg"/><Relationship Id="rId24" Type="http://schemas.openxmlformats.org/officeDocument/2006/relationships/image" Target="../media/image109.jpg"/><Relationship Id="rId23" Type="http://schemas.openxmlformats.org/officeDocument/2006/relationships/image" Target="../media/image107.jpg"/><Relationship Id="rId1" Type="http://schemas.openxmlformats.org/officeDocument/2006/relationships/image" Target="../media/image93.jpg"/><Relationship Id="rId2" Type="http://schemas.openxmlformats.org/officeDocument/2006/relationships/image" Target="../media/image83.jpg"/><Relationship Id="rId3" Type="http://schemas.openxmlformats.org/officeDocument/2006/relationships/image" Target="../media/image87.jpg"/><Relationship Id="rId4" Type="http://schemas.openxmlformats.org/officeDocument/2006/relationships/image" Target="../media/image86.jpg"/><Relationship Id="rId9" Type="http://schemas.openxmlformats.org/officeDocument/2006/relationships/image" Target="../media/image92.jpg"/><Relationship Id="rId26" Type="http://schemas.openxmlformats.org/officeDocument/2006/relationships/image" Target="../media/image108.jpg"/><Relationship Id="rId25" Type="http://schemas.openxmlformats.org/officeDocument/2006/relationships/image" Target="../media/image110.jpg"/><Relationship Id="rId5" Type="http://schemas.openxmlformats.org/officeDocument/2006/relationships/image" Target="../media/image96.jpg"/><Relationship Id="rId6" Type="http://schemas.openxmlformats.org/officeDocument/2006/relationships/image" Target="../media/image97.jpg"/><Relationship Id="rId7" Type="http://schemas.openxmlformats.org/officeDocument/2006/relationships/image" Target="../media/image90.jpg"/><Relationship Id="rId8" Type="http://schemas.openxmlformats.org/officeDocument/2006/relationships/image" Target="../media/image89.jpg"/><Relationship Id="rId11" Type="http://schemas.openxmlformats.org/officeDocument/2006/relationships/image" Target="../media/image98.jpg"/><Relationship Id="rId10" Type="http://schemas.openxmlformats.org/officeDocument/2006/relationships/image" Target="../media/image88.jpg"/><Relationship Id="rId13" Type="http://schemas.openxmlformats.org/officeDocument/2006/relationships/image" Target="../media/image94.jpg"/><Relationship Id="rId12" Type="http://schemas.openxmlformats.org/officeDocument/2006/relationships/image" Target="../media/image91.jpg"/><Relationship Id="rId15" Type="http://schemas.openxmlformats.org/officeDocument/2006/relationships/image" Target="../media/image105.jpg"/><Relationship Id="rId14" Type="http://schemas.openxmlformats.org/officeDocument/2006/relationships/image" Target="../media/image95.jpg"/><Relationship Id="rId17" Type="http://schemas.openxmlformats.org/officeDocument/2006/relationships/image" Target="../media/image104.jpg"/><Relationship Id="rId16" Type="http://schemas.openxmlformats.org/officeDocument/2006/relationships/image" Target="../media/image99.jpg"/><Relationship Id="rId19" Type="http://schemas.openxmlformats.org/officeDocument/2006/relationships/image" Target="../media/image101.jpg"/><Relationship Id="rId18" Type="http://schemas.openxmlformats.org/officeDocument/2006/relationships/image" Target="../media/image100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190500</xdr:colOff>
      <xdr:row>27</xdr:row>
      <xdr:rowOff>38100</xdr:rowOff>
    </xdr:from>
    <xdr:ext cx="2705100" cy="647700"/>
    <xdr:sp>
      <xdr:nvSpPr>
        <xdr:cNvPr id="3" name="Shape 3"/>
        <xdr:cNvSpPr/>
      </xdr:nvSpPr>
      <xdr:spPr>
        <a:xfrm>
          <a:off x="3998213" y="3460913"/>
          <a:ext cx="2695575" cy="638175"/>
        </a:xfrm>
        <a:prstGeom prst="ellipse">
          <a:avLst/>
        </a:prstGeom>
        <a:solidFill>
          <a:schemeClr val="accent4"/>
        </a:solidFill>
        <a:ln cap="flat" cmpd="sng" w="12700">
          <a:solidFill>
            <a:srgbClr val="BA8C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8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Accès Outil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304800" cy="314325"/>
    <xdr:sp>
      <xdr:nvSpPr>
        <xdr:cNvPr id="4" name="Shape 4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314325" cy="314325"/>
    <xdr:sp>
      <xdr:nvSpPr>
        <xdr:cNvPr id="4" name="Shape 4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266700</xdr:colOff>
      <xdr:row>10</xdr:row>
      <xdr:rowOff>104775</xdr:rowOff>
    </xdr:from>
    <xdr:ext cx="714375" cy="676275"/>
    <xdr:pic>
      <xdr:nvPicPr>
        <xdr:cNvPr descr="Attention - Icônes panneaux gratuites"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762000</xdr:colOff>
      <xdr:row>17</xdr:row>
      <xdr:rowOff>28575</xdr:rowOff>
    </xdr:from>
    <xdr:ext cx="1295400" cy="16192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104775</xdr:colOff>
      <xdr:row>9</xdr:row>
      <xdr:rowOff>114300</xdr:rowOff>
    </xdr:from>
    <xdr:ext cx="1295400" cy="3238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0</xdr:row>
      <xdr:rowOff>0</xdr:rowOff>
    </xdr:from>
    <xdr:ext cx="923925" cy="847725"/>
    <xdr:pic>
      <xdr:nvPicPr>
        <xdr:cNvPr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38100</xdr:colOff>
      <xdr:row>0</xdr:row>
      <xdr:rowOff>38100</xdr:rowOff>
    </xdr:from>
    <xdr:ext cx="847725" cy="133350"/>
    <xdr:sp>
      <xdr:nvSpPr>
        <xdr:cNvPr id="5" name="Shape 5"/>
        <xdr:cNvSpPr/>
      </xdr:nvSpPr>
      <xdr:spPr>
        <a:xfrm>
          <a:off x="4931663" y="3718088"/>
          <a:ext cx="828675" cy="123825"/>
        </a:xfrm>
        <a:prstGeom prst="lef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114300</xdr:colOff>
      <xdr:row>0</xdr:row>
      <xdr:rowOff>19050</xdr:rowOff>
    </xdr:from>
    <xdr:ext cx="1790700" cy="1514475"/>
    <xdr:sp>
      <xdr:nvSpPr>
        <xdr:cNvPr id="6" name="Shape 6"/>
        <xdr:cNvSpPr/>
      </xdr:nvSpPr>
      <xdr:spPr>
        <a:xfrm>
          <a:off x="4455413" y="3027525"/>
          <a:ext cx="1781175" cy="1504950"/>
        </a:xfrm>
        <a:prstGeom prst="rect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sur la fleche à droite de magasin.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Dans rechercher inscrivez le nom de magasin puis cliquez sur OK.</a:t>
          </a:r>
          <a:endParaRPr sz="1100"/>
        </a:p>
      </xdr:txBody>
    </xdr:sp>
    <xdr:clientData fLocksWithSheet="0"/>
  </xdr:oneCellAnchor>
  <xdr:oneCellAnchor>
    <xdr:from>
      <xdr:col>0</xdr:col>
      <xdr:colOff>704850</xdr:colOff>
      <xdr:row>4</xdr:row>
      <xdr:rowOff>171450</xdr:rowOff>
    </xdr:from>
    <xdr:ext cx="114300" cy="600075"/>
    <xdr:sp>
      <xdr:nvSpPr>
        <xdr:cNvPr id="7" name="Shape 7"/>
        <xdr:cNvSpPr/>
      </xdr:nvSpPr>
      <xdr:spPr>
        <a:xfrm rot="5400000">
          <a:off x="5050725" y="3727613"/>
          <a:ext cx="590550" cy="104775"/>
        </a:xfrm>
        <a:prstGeom prst="leftArrow">
          <a:avLst>
            <a:gd fmla="val 50000" name="adj1"/>
            <a:gd fmla="val 50000" name="adj2"/>
          </a:avLst>
        </a:prstGeom>
        <a:solidFill>
          <a:srgbClr val="A8D08C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6</xdr:row>
      <xdr:rowOff>9525</xdr:rowOff>
    </xdr:from>
    <xdr:ext cx="1476375" cy="447675"/>
    <xdr:sp>
      <xdr:nvSpPr>
        <xdr:cNvPr id="8" name="Shape 8"/>
        <xdr:cNvSpPr/>
      </xdr:nvSpPr>
      <xdr:spPr>
        <a:xfrm>
          <a:off x="4612575" y="3560925"/>
          <a:ext cx="1466850" cy="438150"/>
        </a:xfrm>
        <a:prstGeom prst="rect">
          <a:avLst/>
        </a:prstGeom>
        <a:solidFill>
          <a:srgbClr val="A8D08C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sur la fleche pour faire retour</a:t>
          </a:r>
          <a:endParaRPr sz="1100"/>
        </a:p>
      </xdr:txBody>
    </xdr:sp>
    <xdr:clientData fLocksWithSheet="0"/>
  </xdr:oneCellAnchor>
  <xdr:oneCellAnchor>
    <xdr:from>
      <xdr:col>0</xdr:col>
      <xdr:colOff>428625</xdr:colOff>
      <xdr:row>0</xdr:row>
      <xdr:rowOff>152400</xdr:rowOff>
    </xdr:from>
    <xdr:ext cx="666750" cy="676275"/>
    <xdr:pic>
      <xdr:nvPicPr>
        <xdr:cNvPr descr="De retour - Téléchargement icônes gratuites"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590550</xdr:colOff>
      <xdr:row>28</xdr:row>
      <xdr:rowOff>47625</xdr:rowOff>
    </xdr:from>
    <xdr:ext cx="3076575" cy="209550"/>
    <xdr:sp>
      <xdr:nvSpPr>
        <xdr:cNvPr id="9" name="Shape 9"/>
        <xdr:cNvSpPr/>
      </xdr:nvSpPr>
      <xdr:spPr>
        <a:xfrm>
          <a:off x="3812475" y="3684750"/>
          <a:ext cx="3067050" cy="190500"/>
        </a:xfrm>
        <a:prstGeom prst="rect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Projection, compléter vos deux potentiels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CA</a:t>
          </a:r>
          <a:endParaRPr sz="1100"/>
        </a:p>
      </xdr:txBody>
    </xdr:sp>
    <xdr:clientData fLocksWithSheet="0"/>
  </xdr:oneCellAnchor>
  <xdr:oneCellAnchor>
    <xdr:from>
      <xdr:col>16</xdr:col>
      <xdr:colOff>723900</xdr:colOff>
      <xdr:row>1</xdr:row>
      <xdr:rowOff>104775</xdr:rowOff>
    </xdr:from>
    <xdr:ext cx="666750" cy="581025"/>
    <xdr:sp>
      <xdr:nvSpPr>
        <xdr:cNvPr id="10" name="Shape 10"/>
        <xdr:cNvSpPr/>
      </xdr:nvSpPr>
      <xdr:spPr>
        <a:xfrm>
          <a:off x="5017388" y="3499013"/>
          <a:ext cx="657225" cy="561975"/>
        </a:xfrm>
        <a:prstGeom prst="rect">
          <a:avLst/>
        </a:prstGeom>
        <a:solidFill>
          <a:schemeClr val="l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228600</xdr:colOff>
      <xdr:row>2</xdr:row>
      <xdr:rowOff>19050</xdr:rowOff>
    </xdr:from>
    <xdr:ext cx="2152650" cy="180975"/>
    <xdr:sp>
      <xdr:nvSpPr>
        <xdr:cNvPr id="11" name="Shape 11"/>
        <xdr:cNvSpPr/>
      </xdr:nvSpPr>
      <xdr:spPr>
        <a:xfrm>
          <a:off x="4274438" y="3699038"/>
          <a:ext cx="2143125" cy="161925"/>
        </a:xfrm>
        <a:prstGeom prst="rect">
          <a:avLst/>
        </a:prstGeom>
        <a:solidFill>
          <a:srgbClr val="F4B08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 ici pour connaître le code</a:t>
          </a:r>
          <a:endParaRPr sz="1400"/>
        </a:p>
      </xdr:txBody>
    </xdr:sp>
    <xdr:clientData fLocksWithSheet="0"/>
  </xdr:oneCellAnchor>
  <xdr:oneCellAnchor>
    <xdr:from>
      <xdr:col>6</xdr:col>
      <xdr:colOff>285750</xdr:colOff>
      <xdr:row>47</xdr:row>
      <xdr:rowOff>95250</xdr:rowOff>
    </xdr:from>
    <xdr:ext cx="3790950" cy="552450"/>
    <xdr:sp>
      <xdr:nvSpPr>
        <xdr:cNvPr id="12" name="Shape 12"/>
        <xdr:cNvSpPr/>
      </xdr:nvSpPr>
      <xdr:spPr>
        <a:xfrm>
          <a:off x="3455288" y="3508538"/>
          <a:ext cx="3781425" cy="542925"/>
        </a:xfrm>
        <a:prstGeom prst="rect">
          <a:avLst/>
        </a:prstGeom>
        <a:solidFill>
          <a:srgbClr val="F7CAAC"/>
        </a:solidFill>
        <a:ln cap="flat" cmpd="sng" w="12700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VALIDER</a:t>
          </a:r>
          <a:endParaRPr sz="1400"/>
        </a:p>
      </xdr:txBody>
    </xdr:sp>
    <xdr:clientData fLocksWithSheet="0"/>
  </xdr:oneCellAnchor>
  <xdr:oneCellAnchor>
    <xdr:from>
      <xdr:col>4</xdr:col>
      <xdr:colOff>133350</xdr:colOff>
      <xdr:row>0</xdr:row>
      <xdr:rowOff>0</xdr:rowOff>
    </xdr:from>
    <xdr:ext cx="2486025" cy="752475"/>
    <xdr:sp>
      <xdr:nvSpPr>
        <xdr:cNvPr id="13" name="Shape 13"/>
        <xdr:cNvSpPr/>
      </xdr:nvSpPr>
      <xdr:spPr>
        <a:xfrm>
          <a:off x="4107750" y="3408525"/>
          <a:ext cx="2476500" cy="74295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Inscrivez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votre code magasin</a:t>
          </a:r>
          <a:endParaRPr sz="1100"/>
        </a:p>
      </xdr:txBody>
    </xdr:sp>
    <xdr:clientData fLocksWithSheet="0"/>
  </xdr:oneCellAnchor>
  <xdr:oneCellAnchor>
    <xdr:from>
      <xdr:col>3</xdr:col>
      <xdr:colOff>866775</xdr:colOff>
      <xdr:row>1</xdr:row>
      <xdr:rowOff>76200</xdr:rowOff>
    </xdr:from>
    <xdr:ext cx="371475" cy="314325"/>
    <xdr:sp>
      <xdr:nvSpPr>
        <xdr:cNvPr id="14" name="Shape 14"/>
        <xdr:cNvSpPr/>
      </xdr:nvSpPr>
      <xdr:spPr>
        <a:xfrm>
          <a:off x="5165025" y="3627600"/>
          <a:ext cx="361950" cy="304800"/>
        </a:xfrm>
        <a:prstGeom prst="ellipse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</a:t>
          </a:r>
          <a:endParaRPr sz="1400"/>
        </a:p>
      </xdr:txBody>
    </xdr:sp>
    <xdr:clientData fLocksWithSheet="0"/>
  </xdr:oneCellAnchor>
  <xdr:oneCellAnchor>
    <xdr:from>
      <xdr:col>9</xdr:col>
      <xdr:colOff>257175</xdr:colOff>
      <xdr:row>23</xdr:row>
      <xdr:rowOff>9525</xdr:rowOff>
    </xdr:from>
    <xdr:ext cx="2209800" cy="438150"/>
    <xdr:sp>
      <xdr:nvSpPr>
        <xdr:cNvPr id="15" name="Shape 15"/>
        <xdr:cNvSpPr/>
      </xdr:nvSpPr>
      <xdr:spPr>
        <a:xfrm flipH="1">
          <a:off x="4245863" y="3565688"/>
          <a:ext cx="2200275" cy="42862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Répondez à la question</a:t>
          </a:r>
          <a:endParaRPr sz="1400"/>
        </a:p>
      </xdr:txBody>
    </xdr:sp>
    <xdr:clientData fLocksWithSheet="0"/>
  </xdr:oneCellAnchor>
  <xdr:oneCellAnchor>
    <xdr:from>
      <xdr:col>11</xdr:col>
      <xdr:colOff>390525</xdr:colOff>
      <xdr:row>23</xdr:row>
      <xdr:rowOff>66675</xdr:rowOff>
    </xdr:from>
    <xdr:ext cx="381000" cy="361950"/>
    <xdr:sp>
      <xdr:nvSpPr>
        <xdr:cNvPr id="16" name="Shape 16"/>
        <xdr:cNvSpPr/>
      </xdr:nvSpPr>
      <xdr:spPr>
        <a:xfrm>
          <a:off x="5160263" y="3608550"/>
          <a:ext cx="371475" cy="342900"/>
        </a:xfrm>
        <a:prstGeom prst="ellipse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</a:t>
          </a:r>
          <a:endParaRPr sz="1400"/>
        </a:p>
      </xdr:txBody>
    </xdr:sp>
    <xdr:clientData fLocksWithSheet="0"/>
  </xdr:oneCellAnchor>
  <xdr:oneCellAnchor>
    <xdr:from>
      <xdr:col>6</xdr:col>
      <xdr:colOff>409575</xdr:colOff>
      <xdr:row>28</xdr:row>
      <xdr:rowOff>0</xdr:rowOff>
    </xdr:from>
    <xdr:ext cx="381000" cy="361950"/>
    <xdr:sp>
      <xdr:nvSpPr>
        <xdr:cNvPr id="17" name="Shape 17"/>
        <xdr:cNvSpPr/>
      </xdr:nvSpPr>
      <xdr:spPr>
        <a:xfrm>
          <a:off x="5165025" y="3603788"/>
          <a:ext cx="361950" cy="352425"/>
        </a:xfrm>
        <a:prstGeom prst="ellipse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3</a:t>
          </a:r>
          <a:endParaRPr sz="1400"/>
        </a:p>
      </xdr:txBody>
    </xdr:sp>
    <xdr:clientData fLocksWithSheet="0"/>
  </xdr:oneCellAnchor>
  <xdr:oneCellAnchor>
    <xdr:from>
      <xdr:col>4</xdr:col>
      <xdr:colOff>647700</xdr:colOff>
      <xdr:row>46</xdr:row>
      <xdr:rowOff>142875</xdr:rowOff>
    </xdr:from>
    <xdr:ext cx="3076575" cy="209550"/>
    <xdr:sp>
      <xdr:nvSpPr>
        <xdr:cNvPr id="18" name="Shape 18"/>
        <xdr:cNvSpPr/>
      </xdr:nvSpPr>
      <xdr:spPr>
        <a:xfrm>
          <a:off x="3812475" y="3679988"/>
          <a:ext cx="3067050" cy="200025"/>
        </a:xfrm>
        <a:prstGeom prst="rect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 sur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Valider</a:t>
          </a:r>
          <a:endParaRPr sz="1400"/>
        </a:p>
      </xdr:txBody>
    </xdr:sp>
    <xdr:clientData fLocksWithSheet="0"/>
  </xdr:oneCellAnchor>
  <xdr:oneCellAnchor>
    <xdr:from>
      <xdr:col>4</xdr:col>
      <xdr:colOff>466725</xdr:colOff>
      <xdr:row>46</xdr:row>
      <xdr:rowOff>85725</xdr:rowOff>
    </xdr:from>
    <xdr:ext cx="400050" cy="361950"/>
    <xdr:sp>
      <xdr:nvSpPr>
        <xdr:cNvPr id="19" name="Shape 19"/>
        <xdr:cNvSpPr/>
      </xdr:nvSpPr>
      <xdr:spPr>
        <a:xfrm>
          <a:off x="5155500" y="3603788"/>
          <a:ext cx="381000" cy="352425"/>
        </a:xfrm>
        <a:prstGeom prst="ellipse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4</a:t>
          </a:r>
          <a:endParaRPr sz="1400"/>
        </a:p>
      </xdr:txBody>
    </xdr:sp>
    <xdr:clientData fLocksWithSheet="0"/>
  </xdr:oneCellAnchor>
  <xdr:oneCellAnchor>
    <xdr:from>
      <xdr:col>2</xdr:col>
      <xdr:colOff>609600</xdr:colOff>
      <xdr:row>6</xdr:row>
      <xdr:rowOff>0</xdr:rowOff>
    </xdr:from>
    <xdr:ext cx="581025" cy="571500"/>
    <xdr:pic>
      <xdr:nvPicPr>
        <xdr:cNvPr descr="Poisson - Icônes nourriture gratuites"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590550</xdr:colOff>
      <xdr:row>6</xdr:row>
      <xdr:rowOff>85725</xdr:rowOff>
    </xdr:from>
    <xdr:ext cx="419100" cy="457200"/>
    <xdr:pic>
      <xdr:nvPicPr>
        <xdr:cNvPr descr="Viande - Icônes nourriture gratuites" id="0" name="image1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30</xdr:row>
      <xdr:rowOff>19050</xdr:rowOff>
    </xdr:from>
    <xdr:ext cx="409575" cy="409575"/>
    <xdr:pic>
      <xdr:nvPicPr>
        <xdr:cNvPr descr="Poisson - Icônes nourriture gratuites" id="0" name="image5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419100</xdr:colOff>
      <xdr:row>33</xdr:row>
      <xdr:rowOff>0</xdr:rowOff>
    </xdr:from>
    <xdr:ext cx="333375" cy="323850"/>
    <xdr:pic>
      <xdr:nvPicPr>
        <xdr:cNvPr descr="Viande - Icônes nourriture gratuites" id="0" name="image9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742950</xdr:colOff>
      <xdr:row>1</xdr:row>
      <xdr:rowOff>152400</xdr:rowOff>
    </xdr:from>
    <xdr:ext cx="590550" cy="495300"/>
    <xdr:pic>
      <xdr:nvPicPr>
        <xdr:cNvPr id="0" name="image1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609600</xdr:colOff>
      <xdr:row>11</xdr:row>
      <xdr:rowOff>19050</xdr:rowOff>
    </xdr:from>
    <xdr:ext cx="619125" cy="590550"/>
    <xdr:pic>
      <xdr:nvPicPr>
        <xdr:cNvPr descr="Fromage - Icônes nourriture gratuites" id="0" name="image13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590550</xdr:colOff>
      <xdr:row>11</xdr:row>
      <xdr:rowOff>57150</xdr:rowOff>
    </xdr:from>
    <xdr:ext cx="542925" cy="523875"/>
    <xdr:pic>
      <xdr:nvPicPr>
        <xdr:cNvPr descr="Page 13 | Images de Charcuterie png – Téléchargement gratuit sur Freepik" id="0" name="image12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34</xdr:row>
      <xdr:rowOff>123825</xdr:rowOff>
    </xdr:from>
    <xdr:ext cx="371475" cy="371475"/>
    <xdr:pic>
      <xdr:nvPicPr>
        <xdr:cNvPr descr="Fromage - Icônes nourriture gratuites" id="0" name="image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36</xdr:row>
      <xdr:rowOff>95250</xdr:rowOff>
    </xdr:from>
    <xdr:ext cx="333375" cy="361950"/>
    <xdr:pic>
      <xdr:nvPicPr>
        <xdr:cNvPr descr="Page 13 | Images de Charcuterie png – Téléchargement gratuit sur Freepik" id="0" name="image6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657225</xdr:colOff>
      <xdr:row>5</xdr:row>
      <xdr:rowOff>47625</xdr:rowOff>
    </xdr:from>
    <xdr:ext cx="8181975" cy="904875"/>
    <xdr:sp>
      <xdr:nvSpPr>
        <xdr:cNvPr id="20" name="Shape 20"/>
        <xdr:cNvSpPr/>
      </xdr:nvSpPr>
      <xdr:spPr>
        <a:xfrm>
          <a:off x="1264538" y="3332325"/>
          <a:ext cx="8162925" cy="895350"/>
        </a:xfrm>
        <a:prstGeom prst="rect">
          <a:avLst/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Voir ma préconisation PLM</a:t>
          </a:r>
          <a:endParaRPr sz="1400"/>
        </a:p>
      </xdr:txBody>
    </xdr:sp>
    <xdr:clientData fLocksWithSheet="0"/>
  </xdr:oneCellAnchor>
  <xdr:oneCellAnchor>
    <xdr:from>
      <xdr:col>3</xdr:col>
      <xdr:colOff>676275</xdr:colOff>
      <xdr:row>11</xdr:row>
      <xdr:rowOff>95250</xdr:rowOff>
    </xdr:from>
    <xdr:ext cx="8191500" cy="923925"/>
    <xdr:sp>
      <xdr:nvSpPr>
        <xdr:cNvPr id="21" name="Shape 21"/>
        <xdr:cNvSpPr/>
      </xdr:nvSpPr>
      <xdr:spPr>
        <a:xfrm>
          <a:off x="1259775" y="3327563"/>
          <a:ext cx="8172450" cy="904875"/>
        </a:xfrm>
        <a:prstGeom prst="rect">
          <a:avLst/>
        </a:prstGeom>
        <a:solidFill>
          <a:srgbClr val="C00000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Voir ma préconisation BVO</a:t>
          </a:r>
          <a:endParaRPr sz="1400"/>
        </a:p>
      </xdr:txBody>
    </xdr:sp>
    <xdr:clientData fLocksWithSheet="0"/>
  </xdr:oneCellAnchor>
  <xdr:oneCellAnchor>
    <xdr:from>
      <xdr:col>3</xdr:col>
      <xdr:colOff>676275</xdr:colOff>
      <xdr:row>18</xdr:row>
      <xdr:rowOff>28575</xdr:rowOff>
    </xdr:from>
    <xdr:ext cx="8191500" cy="923925"/>
    <xdr:sp>
      <xdr:nvSpPr>
        <xdr:cNvPr id="22" name="Shape 22"/>
        <xdr:cNvSpPr/>
      </xdr:nvSpPr>
      <xdr:spPr>
        <a:xfrm>
          <a:off x="1259775" y="3327563"/>
          <a:ext cx="8172450" cy="904875"/>
        </a:xfrm>
        <a:prstGeom prst="rect">
          <a:avLst/>
        </a:prstGeom>
        <a:solidFill>
          <a:schemeClr val="accent2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1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Voir ma préconisation CTT</a:t>
          </a:r>
          <a:endParaRPr sz="1400"/>
        </a:p>
      </xdr:txBody>
    </xdr:sp>
    <xdr:clientData fLocksWithSheet="0"/>
  </xdr:oneCellAnchor>
  <xdr:oneCellAnchor>
    <xdr:from>
      <xdr:col>3</xdr:col>
      <xdr:colOff>714375</xdr:colOff>
      <xdr:row>24</xdr:row>
      <xdr:rowOff>142875</xdr:rowOff>
    </xdr:from>
    <xdr:ext cx="8191500" cy="923925"/>
    <xdr:sp>
      <xdr:nvSpPr>
        <xdr:cNvPr id="23" name="Shape 23"/>
        <xdr:cNvSpPr/>
      </xdr:nvSpPr>
      <xdr:spPr>
        <a:xfrm>
          <a:off x="1259775" y="3327563"/>
          <a:ext cx="8172450" cy="904875"/>
        </a:xfrm>
        <a:prstGeom prst="rect">
          <a:avLst/>
        </a:prstGeom>
        <a:solidFill>
          <a:srgbClr val="FFD966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1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Voir ma préconisation FC</a:t>
          </a:r>
          <a:endParaRPr sz="1400"/>
        </a:p>
      </xdr:txBody>
    </xdr:sp>
    <xdr:clientData fLocksWithSheet="0"/>
  </xdr:oneCellAnchor>
  <xdr:oneCellAnchor>
    <xdr:from>
      <xdr:col>4</xdr:col>
      <xdr:colOff>200025</xdr:colOff>
      <xdr:row>5</xdr:row>
      <xdr:rowOff>133350</xdr:rowOff>
    </xdr:from>
    <xdr:ext cx="704850" cy="790575"/>
    <xdr:pic>
      <xdr:nvPicPr>
        <xdr:cNvPr descr="Poisson - Icônes nourriture gratuites"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247650</xdr:colOff>
      <xdr:row>12</xdr:row>
      <xdr:rowOff>47625</xdr:rowOff>
    </xdr:from>
    <xdr:ext cx="619125" cy="695325"/>
    <xdr:pic>
      <xdr:nvPicPr>
        <xdr:cNvPr descr="Viande - Icônes nourriture gratuites" id="0" name="image9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561975</xdr:colOff>
      <xdr:row>12</xdr:row>
      <xdr:rowOff>104775</xdr:rowOff>
    </xdr:from>
    <xdr:ext cx="1019175" cy="1171575"/>
    <xdr:pic>
      <xdr:nvPicPr>
        <xdr:cNvPr descr="De retour - Téléchargement icônes gratuites" id="0" name="image7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17</xdr:row>
      <xdr:rowOff>171450</xdr:rowOff>
    </xdr:from>
    <xdr:ext cx="885825" cy="952500"/>
    <xdr:pic>
      <xdr:nvPicPr>
        <xdr:cNvPr descr="Page 13 | Images de Charcuterie png – Téléchargement gratuit sur Freepik" id="0" name="image1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219075</xdr:colOff>
      <xdr:row>25</xdr:row>
      <xdr:rowOff>9525</xdr:rowOff>
    </xdr:from>
    <xdr:ext cx="695325" cy="714375"/>
    <xdr:pic>
      <xdr:nvPicPr>
        <xdr:cNvPr descr="Fromage - Icônes nourriture gratuites" id="0" name="image8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828675</xdr:colOff>
      <xdr:row>0</xdr:row>
      <xdr:rowOff>0</xdr:rowOff>
    </xdr:from>
    <xdr:ext cx="723900" cy="762000"/>
    <xdr:sp>
      <xdr:nvSpPr>
        <xdr:cNvPr id="24" name="Shape 24"/>
        <xdr:cNvSpPr/>
      </xdr:nvSpPr>
      <xdr:spPr>
        <a:xfrm>
          <a:off x="4993575" y="3408525"/>
          <a:ext cx="704850" cy="742950"/>
        </a:xfrm>
        <a:prstGeom prst="rect">
          <a:avLst/>
        </a:prstGeom>
        <a:solidFill>
          <a:schemeClr val="l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352425</xdr:colOff>
      <xdr:row>0</xdr:row>
      <xdr:rowOff>76200</xdr:rowOff>
    </xdr:from>
    <xdr:ext cx="3571875" cy="619125"/>
    <xdr:sp>
      <xdr:nvSpPr>
        <xdr:cNvPr id="25" name="Shape 25"/>
        <xdr:cNvSpPr/>
      </xdr:nvSpPr>
      <xdr:spPr>
        <a:xfrm flipH="1">
          <a:off x="3564825" y="3475200"/>
          <a:ext cx="3562350" cy="6096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 sur la flèche pour retourner au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choix rayon</a:t>
          </a:r>
          <a:endParaRPr sz="1100"/>
        </a:p>
      </xdr:txBody>
    </xdr:sp>
    <xdr:clientData fLocksWithSheet="0"/>
  </xdr:oneCellAnchor>
  <xdr:oneCellAnchor>
    <xdr:from>
      <xdr:col>1</xdr:col>
      <xdr:colOff>66675</xdr:colOff>
      <xdr:row>10</xdr:row>
      <xdr:rowOff>95250</xdr:rowOff>
    </xdr:from>
    <xdr:ext cx="2057400" cy="2990850"/>
    <xdr:pic>
      <xdr:nvPicPr>
        <xdr:cNvPr id="0" name="image1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10</xdr:row>
      <xdr:rowOff>95250</xdr:rowOff>
    </xdr:from>
    <xdr:ext cx="1390650" cy="2914650"/>
    <xdr:pic>
      <xdr:nvPicPr>
        <xdr:cNvPr id="0" name="image1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66675</xdr:colOff>
      <xdr:row>10</xdr:row>
      <xdr:rowOff>95250</xdr:rowOff>
    </xdr:from>
    <xdr:ext cx="1771650" cy="2990850"/>
    <xdr:pic>
      <xdr:nvPicPr>
        <xdr:cNvPr id="0" name="image18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39</xdr:row>
      <xdr:rowOff>95250</xdr:rowOff>
    </xdr:from>
    <xdr:ext cx="2257425" cy="3181350"/>
    <xdr:pic>
      <xdr:nvPicPr>
        <xdr:cNvPr id="0" name="image20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39</xdr:row>
      <xdr:rowOff>114300</xdr:rowOff>
    </xdr:from>
    <xdr:ext cx="1914525" cy="3114675"/>
    <xdr:pic>
      <xdr:nvPicPr>
        <xdr:cNvPr id="0" name="image2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190500</xdr:colOff>
      <xdr:row>41</xdr:row>
      <xdr:rowOff>47625</xdr:rowOff>
    </xdr:from>
    <xdr:ext cx="1914525" cy="2790825"/>
    <xdr:pic>
      <xdr:nvPicPr>
        <xdr:cNvPr id="0" name="image19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952500</xdr:colOff>
      <xdr:row>0</xdr:row>
      <xdr:rowOff>114300</xdr:rowOff>
    </xdr:from>
    <xdr:ext cx="581025" cy="571500"/>
    <xdr:pic>
      <xdr:nvPicPr>
        <xdr:cNvPr id="0" name="image14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47625</xdr:rowOff>
    </xdr:from>
    <xdr:ext cx="657225" cy="666750"/>
    <xdr:pic>
      <xdr:nvPicPr>
        <xdr:cNvPr descr="De retour - Téléchargement icônes gratuites" id="0" name="image7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10</xdr:row>
      <xdr:rowOff>76200</xdr:rowOff>
    </xdr:from>
    <xdr:ext cx="1924050" cy="2800350"/>
    <xdr:pic>
      <xdr:nvPicPr>
        <xdr:cNvPr id="0" name="image36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10</xdr:row>
      <xdr:rowOff>76200</xdr:rowOff>
    </xdr:from>
    <xdr:ext cx="1323975" cy="1924050"/>
    <xdr:pic>
      <xdr:nvPicPr>
        <xdr:cNvPr id="0" name="image26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47625</xdr:colOff>
      <xdr:row>10</xdr:row>
      <xdr:rowOff>76200</xdr:rowOff>
    </xdr:from>
    <xdr:ext cx="1838325" cy="1819275"/>
    <xdr:pic>
      <xdr:nvPicPr>
        <xdr:cNvPr id="0" name="image23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39</xdr:row>
      <xdr:rowOff>76200</xdr:rowOff>
    </xdr:from>
    <xdr:ext cx="2228850" cy="2190750"/>
    <xdr:pic>
      <xdr:nvPicPr>
        <xdr:cNvPr id="0" name="image22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39</xdr:row>
      <xdr:rowOff>85725</xdr:rowOff>
    </xdr:from>
    <xdr:ext cx="1962150" cy="1924050"/>
    <xdr:pic>
      <xdr:nvPicPr>
        <xdr:cNvPr id="0" name="image25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152400</xdr:colOff>
      <xdr:row>41</xdr:row>
      <xdr:rowOff>28575</xdr:rowOff>
    </xdr:from>
    <xdr:ext cx="1962150" cy="1924050"/>
    <xdr:pic>
      <xdr:nvPicPr>
        <xdr:cNvPr id="0" name="image24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828675</xdr:colOff>
      <xdr:row>0</xdr:row>
      <xdr:rowOff>0</xdr:rowOff>
    </xdr:from>
    <xdr:ext cx="723900" cy="762000"/>
    <xdr:sp>
      <xdr:nvSpPr>
        <xdr:cNvPr id="26" name="Shape 26"/>
        <xdr:cNvSpPr/>
      </xdr:nvSpPr>
      <xdr:spPr>
        <a:xfrm>
          <a:off x="4993575" y="3408525"/>
          <a:ext cx="704850" cy="742950"/>
        </a:xfrm>
        <a:prstGeom prst="rect">
          <a:avLst/>
        </a:prstGeom>
        <a:solidFill>
          <a:schemeClr val="l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238125</xdr:colOff>
      <xdr:row>0</xdr:row>
      <xdr:rowOff>57150</xdr:rowOff>
    </xdr:from>
    <xdr:ext cx="3581400" cy="619125"/>
    <xdr:sp>
      <xdr:nvSpPr>
        <xdr:cNvPr id="27" name="Shape 27"/>
        <xdr:cNvSpPr/>
      </xdr:nvSpPr>
      <xdr:spPr>
        <a:xfrm flipH="1">
          <a:off x="3564825" y="3479963"/>
          <a:ext cx="3562350" cy="6000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 sur la flèche pour retourner au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choix rayon</a:t>
          </a:r>
          <a:endParaRPr sz="1100"/>
        </a:p>
      </xdr:txBody>
    </xdr:sp>
    <xdr:clientData fLocksWithSheet="0"/>
  </xdr:oneCellAnchor>
  <xdr:oneCellAnchor>
    <xdr:from>
      <xdr:col>1</xdr:col>
      <xdr:colOff>66675</xdr:colOff>
      <xdr:row>10</xdr:row>
      <xdr:rowOff>95250</xdr:rowOff>
    </xdr:from>
    <xdr:ext cx="1390650" cy="1819275"/>
    <xdr:pic>
      <xdr:nvPicPr>
        <xdr:cNvPr id="0" name="image2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10</xdr:row>
      <xdr:rowOff>95250</xdr:rowOff>
    </xdr:from>
    <xdr:ext cx="1714500" cy="2333625"/>
    <xdr:pic>
      <xdr:nvPicPr>
        <xdr:cNvPr id="0" name="image29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66675</xdr:colOff>
      <xdr:row>10</xdr:row>
      <xdr:rowOff>95250</xdr:rowOff>
    </xdr:from>
    <xdr:ext cx="1381125" cy="2333625"/>
    <xdr:pic>
      <xdr:nvPicPr>
        <xdr:cNvPr id="0" name="image27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39</xdr:row>
      <xdr:rowOff>95250</xdr:rowOff>
    </xdr:from>
    <xdr:ext cx="1381125" cy="2247900"/>
    <xdr:pic>
      <xdr:nvPicPr>
        <xdr:cNvPr id="0" name="image3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39</xdr:row>
      <xdr:rowOff>114300</xdr:rowOff>
    </xdr:from>
    <xdr:ext cx="1095375" cy="2247900"/>
    <xdr:pic>
      <xdr:nvPicPr>
        <xdr:cNvPr id="0" name="image30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70</xdr:row>
      <xdr:rowOff>95250</xdr:rowOff>
    </xdr:from>
    <xdr:ext cx="1409700" cy="2219325"/>
    <xdr:pic>
      <xdr:nvPicPr>
        <xdr:cNvPr id="0" name="image31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70</xdr:row>
      <xdr:rowOff>114300</xdr:rowOff>
    </xdr:from>
    <xdr:ext cx="1400175" cy="2219325"/>
    <xdr:pic>
      <xdr:nvPicPr>
        <xdr:cNvPr id="0" name="image33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971550</xdr:colOff>
      <xdr:row>70</xdr:row>
      <xdr:rowOff>57150</xdr:rowOff>
    </xdr:from>
    <xdr:ext cx="1619250" cy="2219325"/>
    <xdr:pic>
      <xdr:nvPicPr>
        <xdr:cNvPr id="0" name="image35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95250</xdr:colOff>
      <xdr:row>41</xdr:row>
      <xdr:rowOff>57150</xdr:rowOff>
    </xdr:from>
    <xdr:ext cx="1905000" cy="1876425"/>
    <xdr:pic>
      <xdr:nvPicPr>
        <xdr:cNvPr id="0" name="image44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952500</xdr:colOff>
      <xdr:row>0</xdr:row>
      <xdr:rowOff>114300</xdr:rowOff>
    </xdr:from>
    <xdr:ext cx="581025" cy="571500"/>
    <xdr:pic>
      <xdr:nvPicPr>
        <xdr:cNvPr id="0" name="image1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47625</xdr:rowOff>
    </xdr:from>
    <xdr:ext cx="657225" cy="676275"/>
    <xdr:pic>
      <xdr:nvPicPr>
        <xdr:cNvPr descr="De retour - Téléchargement icônes gratuites" id="0" name="image7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10</xdr:row>
      <xdr:rowOff>76200</xdr:rowOff>
    </xdr:from>
    <xdr:ext cx="1247775" cy="1828800"/>
    <xdr:pic>
      <xdr:nvPicPr>
        <xdr:cNvPr id="0" name="image34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10</xdr:row>
      <xdr:rowOff>76200</xdr:rowOff>
    </xdr:from>
    <xdr:ext cx="1809750" cy="1924050"/>
    <xdr:pic>
      <xdr:nvPicPr>
        <xdr:cNvPr id="0" name="image37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47625</xdr:colOff>
      <xdr:row>10</xdr:row>
      <xdr:rowOff>76200</xdr:rowOff>
    </xdr:from>
    <xdr:ext cx="1323975" cy="1924050"/>
    <xdr:pic>
      <xdr:nvPicPr>
        <xdr:cNvPr id="0" name="image38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39</xdr:row>
      <xdr:rowOff>76200</xdr:rowOff>
    </xdr:from>
    <xdr:ext cx="1323975" cy="1924050"/>
    <xdr:pic>
      <xdr:nvPicPr>
        <xdr:cNvPr id="0" name="image39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39</xdr:row>
      <xdr:rowOff>85725</xdr:rowOff>
    </xdr:from>
    <xdr:ext cx="1323975" cy="1924050"/>
    <xdr:pic>
      <xdr:nvPicPr>
        <xdr:cNvPr id="0" name="image40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70</xdr:row>
      <xdr:rowOff>76200</xdr:rowOff>
    </xdr:from>
    <xdr:ext cx="1562100" cy="1924050"/>
    <xdr:pic>
      <xdr:nvPicPr>
        <xdr:cNvPr id="0" name="image41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70</xdr:row>
      <xdr:rowOff>85725</xdr:rowOff>
    </xdr:from>
    <xdr:ext cx="1562100" cy="1924050"/>
    <xdr:pic>
      <xdr:nvPicPr>
        <xdr:cNvPr id="0" name="image42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771525</xdr:colOff>
      <xdr:row>70</xdr:row>
      <xdr:rowOff>47625</xdr:rowOff>
    </xdr:from>
    <xdr:ext cx="1962150" cy="1924050"/>
    <xdr:pic>
      <xdr:nvPicPr>
        <xdr:cNvPr id="0" name="image43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76200</xdr:colOff>
      <xdr:row>41</xdr:row>
      <xdr:rowOff>47625</xdr:rowOff>
    </xdr:from>
    <xdr:ext cx="1962150" cy="1924050"/>
    <xdr:pic>
      <xdr:nvPicPr>
        <xdr:cNvPr id="0" name="image24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828675</xdr:colOff>
      <xdr:row>0</xdr:row>
      <xdr:rowOff>0</xdr:rowOff>
    </xdr:from>
    <xdr:ext cx="723900" cy="762000"/>
    <xdr:sp>
      <xdr:nvSpPr>
        <xdr:cNvPr id="26" name="Shape 26"/>
        <xdr:cNvSpPr/>
      </xdr:nvSpPr>
      <xdr:spPr>
        <a:xfrm>
          <a:off x="4993575" y="3408525"/>
          <a:ext cx="704850" cy="742950"/>
        </a:xfrm>
        <a:prstGeom prst="rect">
          <a:avLst/>
        </a:prstGeom>
        <a:solidFill>
          <a:schemeClr val="l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238125</xdr:colOff>
      <xdr:row>0</xdr:row>
      <xdr:rowOff>57150</xdr:rowOff>
    </xdr:from>
    <xdr:ext cx="3581400" cy="619125"/>
    <xdr:sp>
      <xdr:nvSpPr>
        <xdr:cNvPr id="28" name="Shape 28"/>
        <xdr:cNvSpPr/>
      </xdr:nvSpPr>
      <xdr:spPr>
        <a:xfrm flipH="1">
          <a:off x="3564825" y="3479963"/>
          <a:ext cx="3562350" cy="6000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 sur la flèche pour retourner au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choix rayon</a:t>
          </a:r>
          <a:endParaRPr sz="1100"/>
        </a:p>
      </xdr:txBody>
    </xdr:sp>
    <xdr:clientData fLocksWithSheet="0"/>
  </xdr:oneCellAnchor>
  <xdr:oneCellAnchor>
    <xdr:from>
      <xdr:col>1</xdr:col>
      <xdr:colOff>66675</xdr:colOff>
      <xdr:row>10</xdr:row>
      <xdr:rowOff>95250</xdr:rowOff>
    </xdr:from>
    <xdr:ext cx="1381125" cy="2628900"/>
    <xdr:pic>
      <xdr:nvPicPr>
        <xdr:cNvPr id="0" name="image4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10</xdr:row>
      <xdr:rowOff>95250</xdr:rowOff>
    </xdr:from>
    <xdr:ext cx="1724025" cy="2809875"/>
    <xdr:pic>
      <xdr:nvPicPr>
        <xdr:cNvPr id="0" name="image49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66675</xdr:colOff>
      <xdr:row>10</xdr:row>
      <xdr:rowOff>95250</xdr:rowOff>
    </xdr:from>
    <xdr:ext cx="1390650" cy="2609850"/>
    <xdr:pic>
      <xdr:nvPicPr>
        <xdr:cNvPr id="0" name="image48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39</xdr:row>
      <xdr:rowOff>95250</xdr:rowOff>
    </xdr:from>
    <xdr:ext cx="1409700" cy="2476500"/>
    <xdr:pic>
      <xdr:nvPicPr>
        <xdr:cNvPr id="0" name="image46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39</xdr:row>
      <xdr:rowOff>114300</xdr:rowOff>
    </xdr:from>
    <xdr:ext cx="1409700" cy="2476500"/>
    <xdr:pic>
      <xdr:nvPicPr>
        <xdr:cNvPr id="0" name="image53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70</xdr:row>
      <xdr:rowOff>95250</xdr:rowOff>
    </xdr:from>
    <xdr:ext cx="2171700" cy="2466975"/>
    <xdr:pic>
      <xdr:nvPicPr>
        <xdr:cNvPr id="0" name="image47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70</xdr:row>
      <xdr:rowOff>114300</xdr:rowOff>
    </xdr:from>
    <xdr:ext cx="1895475" cy="2466975"/>
    <xdr:pic>
      <xdr:nvPicPr>
        <xdr:cNvPr id="0" name="image51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971550</xdr:colOff>
      <xdr:row>70</xdr:row>
      <xdr:rowOff>57150</xdr:rowOff>
    </xdr:from>
    <xdr:ext cx="2247900" cy="2466975"/>
    <xdr:pic>
      <xdr:nvPicPr>
        <xdr:cNvPr id="0" name="image60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95250</xdr:colOff>
      <xdr:row>41</xdr:row>
      <xdr:rowOff>57150</xdr:rowOff>
    </xdr:from>
    <xdr:ext cx="1409700" cy="2400300"/>
    <xdr:pic>
      <xdr:nvPicPr>
        <xdr:cNvPr id="0" name="image50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952500</xdr:colOff>
      <xdr:row>0</xdr:row>
      <xdr:rowOff>114300</xdr:rowOff>
    </xdr:from>
    <xdr:ext cx="581025" cy="561975"/>
    <xdr:pic>
      <xdr:nvPicPr>
        <xdr:cNvPr id="0" name="image1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47625</xdr:rowOff>
    </xdr:from>
    <xdr:ext cx="657225" cy="666750"/>
    <xdr:pic>
      <xdr:nvPicPr>
        <xdr:cNvPr descr="De retour - Téléchargement icônes gratuites" id="0" name="image7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10</xdr:row>
      <xdr:rowOff>76200</xdr:rowOff>
    </xdr:from>
    <xdr:ext cx="1238250" cy="2647950"/>
    <xdr:pic>
      <xdr:nvPicPr>
        <xdr:cNvPr id="0" name="image52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10</xdr:row>
      <xdr:rowOff>76200</xdr:rowOff>
    </xdr:from>
    <xdr:ext cx="1809750" cy="1924050"/>
    <xdr:pic>
      <xdr:nvPicPr>
        <xdr:cNvPr id="0" name="image37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47625</xdr:colOff>
      <xdr:row>10</xdr:row>
      <xdr:rowOff>76200</xdr:rowOff>
    </xdr:from>
    <xdr:ext cx="1323975" cy="1924050"/>
    <xdr:pic>
      <xdr:nvPicPr>
        <xdr:cNvPr id="0" name="image54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39</xdr:row>
      <xdr:rowOff>76200</xdr:rowOff>
    </xdr:from>
    <xdr:ext cx="1562100" cy="1924050"/>
    <xdr:pic>
      <xdr:nvPicPr>
        <xdr:cNvPr id="0" name="image55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39</xdr:row>
      <xdr:rowOff>85725</xdr:rowOff>
    </xdr:from>
    <xdr:ext cx="1562100" cy="1924050"/>
    <xdr:pic>
      <xdr:nvPicPr>
        <xdr:cNvPr id="0" name="image57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70</xdr:row>
      <xdr:rowOff>76200</xdr:rowOff>
    </xdr:from>
    <xdr:ext cx="2162175" cy="1924050"/>
    <xdr:pic>
      <xdr:nvPicPr>
        <xdr:cNvPr id="0" name="image61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70</xdr:row>
      <xdr:rowOff>85725</xdr:rowOff>
    </xdr:from>
    <xdr:ext cx="2162175" cy="1924050"/>
    <xdr:pic>
      <xdr:nvPicPr>
        <xdr:cNvPr id="0" name="image56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771525</xdr:colOff>
      <xdr:row>70</xdr:row>
      <xdr:rowOff>47625</xdr:rowOff>
    </xdr:from>
    <xdr:ext cx="2667000" cy="1924050"/>
    <xdr:pic>
      <xdr:nvPicPr>
        <xdr:cNvPr id="0" name="image59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76200</xdr:colOff>
      <xdr:row>41</xdr:row>
      <xdr:rowOff>47625</xdr:rowOff>
    </xdr:from>
    <xdr:ext cx="1562100" cy="1924050"/>
    <xdr:pic>
      <xdr:nvPicPr>
        <xdr:cNvPr id="0" name="image58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828675</xdr:colOff>
      <xdr:row>0</xdr:row>
      <xdr:rowOff>0</xdr:rowOff>
    </xdr:from>
    <xdr:ext cx="723900" cy="762000"/>
    <xdr:sp>
      <xdr:nvSpPr>
        <xdr:cNvPr id="26" name="Shape 26"/>
        <xdr:cNvSpPr/>
      </xdr:nvSpPr>
      <xdr:spPr>
        <a:xfrm>
          <a:off x="4993575" y="3408525"/>
          <a:ext cx="704850" cy="742950"/>
        </a:xfrm>
        <a:prstGeom prst="rect">
          <a:avLst/>
        </a:prstGeom>
        <a:solidFill>
          <a:schemeClr val="l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238125</xdr:colOff>
      <xdr:row>0</xdr:row>
      <xdr:rowOff>57150</xdr:rowOff>
    </xdr:from>
    <xdr:ext cx="3581400" cy="619125"/>
    <xdr:sp>
      <xdr:nvSpPr>
        <xdr:cNvPr id="29" name="Shape 29"/>
        <xdr:cNvSpPr/>
      </xdr:nvSpPr>
      <xdr:spPr>
        <a:xfrm flipH="1">
          <a:off x="3564825" y="3479963"/>
          <a:ext cx="3562350" cy="600075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 sur la flèche pour retourner au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choix rayon</a:t>
          </a:r>
          <a:endParaRPr sz="1100"/>
        </a:p>
      </xdr:txBody>
    </xdr:sp>
    <xdr:clientData fLocksWithSheet="0"/>
  </xdr:oneCellAnchor>
  <xdr:oneCellAnchor>
    <xdr:from>
      <xdr:col>9</xdr:col>
      <xdr:colOff>400050</xdr:colOff>
      <xdr:row>38</xdr:row>
      <xdr:rowOff>114300</xdr:rowOff>
    </xdr:from>
    <xdr:ext cx="1409700" cy="2476500"/>
    <xdr:pic>
      <xdr:nvPicPr>
        <xdr:cNvPr id="0" name="image6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69</xdr:row>
      <xdr:rowOff>95250</xdr:rowOff>
    </xdr:from>
    <xdr:ext cx="2286000" cy="2466975"/>
    <xdr:pic>
      <xdr:nvPicPr>
        <xdr:cNvPr id="0" name="image8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69</xdr:row>
      <xdr:rowOff>114300</xdr:rowOff>
    </xdr:from>
    <xdr:ext cx="2514600" cy="2466975"/>
    <xdr:pic>
      <xdr:nvPicPr>
        <xdr:cNvPr id="0" name="image75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971550</xdr:colOff>
      <xdr:row>69</xdr:row>
      <xdr:rowOff>57150</xdr:rowOff>
    </xdr:from>
    <xdr:ext cx="1809750" cy="2466975"/>
    <xdr:pic>
      <xdr:nvPicPr>
        <xdr:cNvPr id="0" name="image69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95250</xdr:colOff>
      <xdr:row>40</xdr:row>
      <xdr:rowOff>57150</xdr:rowOff>
    </xdr:from>
    <xdr:ext cx="1409700" cy="2400300"/>
    <xdr:pic>
      <xdr:nvPicPr>
        <xdr:cNvPr id="0" name="image67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952500</xdr:colOff>
      <xdr:row>0</xdr:row>
      <xdr:rowOff>114300</xdr:rowOff>
    </xdr:from>
    <xdr:ext cx="581025" cy="571500"/>
    <xdr:pic>
      <xdr:nvPicPr>
        <xdr:cNvPr id="0" name="image14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47625</xdr:rowOff>
    </xdr:from>
    <xdr:ext cx="657225" cy="676275"/>
    <xdr:pic>
      <xdr:nvPicPr>
        <xdr:cNvPr descr="De retour - Téléchargement icônes gratuites" id="0" name="image7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38</xdr:row>
      <xdr:rowOff>85725</xdr:rowOff>
    </xdr:from>
    <xdr:ext cx="1562100" cy="1924050"/>
    <xdr:pic>
      <xdr:nvPicPr>
        <xdr:cNvPr id="0" name="image64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69</xdr:row>
      <xdr:rowOff>76200</xdr:rowOff>
    </xdr:from>
    <xdr:ext cx="2476500" cy="1924050"/>
    <xdr:pic>
      <xdr:nvPicPr>
        <xdr:cNvPr id="0" name="image73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69</xdr:row>
      <xdr:rowOff>85725</xdr:rowOff>
    </xdr:from>
    <xdr:ext cx="2667000" cy="1924050"/>
    <xdr:pic>
      <xdr:nvPicPr>
        <xdr:cNvPr id="0" name="image68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771525</xdr:colOff>
      <xdr:row>69</xdr:row>
      <xdr:rowOff>47625</xdr:rowOff>
    </xdr:from>
    <xdr:ext cx="2095500" cy="1924050"/>
    <xdr:pic>
      <xdr:nvPicPr>
        <xdr:cNvPr id="0" name="image62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76200</xdr:colOff>
      <xdr:row>40</xdr:row>
      <xdr:rowOff>47625</xdr:rowOff>
    </xdr:from>
    <xdr:ext cx="1562100" cy="1924050"/>
    <xdr:pic>
      <xdr:nvPicPr>
        <xdr:cNvPr id="0" name="image70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</xdr:colOff>
      <xdr:row>38</xdr:row>
      <xdr:rowOff>304800</xdr:rowOff>
    </xdr:from>
    <xdr:ext cx="1247775" cy="2238375"/>
    <xdr:pic>
      <xdr:nvPicPr>
        <xdr:cNvPr id="0" name="image65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828675</xdr:colOff>
      <xdr:row>0</xdr:row>
      <xdr:rowOff>0</xdr:rowOff>
    </xdr:from>
    <xdr:ext cx="723900" cy="762000"/>
    <xdr:sp>
      <xdr:nvSpPr>
        <xdr:cNvPr id="26" name="Shape 26"/>
        <xdr:cNvSpPr/>
      </xdr:nvSpPr>
      <xdr:spPr>
        <a:xfrm>
          <a:off x="4993575" y="3408525"/>
          <a:ext cx="704850" cy="742950"/>
        </a:xfrm>
        <a:prstGeom prst="rect">
          <a:avLst/>
        </a:prstGeom>
        <a:solidFill>
          <a:schemeClr val="l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390525</xdr:colOff>
      <xdr:row>0</xdr:row>
      <xdr:rowOff>57150</xdr:rowOff>
    </xdr:from>
    <xdr:ext cx="3581400" cy="619125"/>
    <xdr:sp>
      <xdr:nvSpPr>
        <xdr:cNvPr id="30" name="Shape 30"/>
        <xdr:cNvSpPr/>
      </xdr:nvSpPr>
      <xdr:spPr>
        <a:xfrm flipH="1">
          <a:off x="3560063" y="3475200"/>
          <a:ext cx="3571875" cy="6096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1270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Cliquez sur la flèche pour retourner au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choix rayon</a:t>
          </a:r>
          <a:endParaRPr sz="1100"/>
        </a:p>
      </xdr:txBody>
    </xdr:sp>
    <xdr:clientData fLocksWithSheet="0"/>
  </xdr:oneCellAnchor>
  <xdr:oneCellAnchor>
    <xdr:from>
      <xdr:col>1</xdr:col>
      <xdr:colOff>66675</xdr:colOff>
      <xdr:row>10</xdr:row>
      <xdr:rowOff>95250</xdr:rowOff>
    </xdr:from>
    <xdr:ext cx="1714500" cy="2743200"/>
    <xdr:pic>
      <xdr:nvPicPr>
        <xdr:cNvPr id="0" name="image6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10</xdr:row>
      <xdr:rowOff>95250</xdr:rowOff>
    </xdr:from>
    <xdr:ext cx="1390650" cy="2781300"/>
    <xdr:pic>
      <xdr:nvPicPr>
        <xdr:cNvPr id="0" name="image80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66675</xdr:colOff>
      <xdr:row>10</xdr:row>
      <xdr:rowOff>95250</xdr:rowOff>
    </xdr:from>
    <xdr:ext cx="1390650" cy="2781300"/>
    <xdr:pic>
      <xdr:nvPicPr>
        <xdr:cNvPr id="0" name="image11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39</xdr:row>
      <xdr:rowOff>95250</xdr:rowOff>
    </xdr:from>
    <xdr:ext cx="1381125" cy="2428875"/>
    <xdr:pic>
      <xdr:nvPicPr>
        <xdr:cNvPr id="0" name="image7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39</xdr:row>
      <xdr:rowOff>114300</xdr:rowOff>
    </xdr:from>
    <xdr:ext cx="1114425" cy="2428875"/>
    <xdr:pic>
      <xdr:nvPicPr>
        <xdr:cNvPr id="0" name="image72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70</xdr:row>
      <xdr:rowOff>95250</xdr:rowOff>
    </xdr:from>
    <xdr:ext cx="2171700" cy="2447925"/>
    <xdr:pic>
      <xdr:nvPicPr>
        <xdr:cNvPr id="0" name="image79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400050</xdr:colOff>
      <xdr:row>70</xdr:row>
      <xdr:rowOff>114300</xdr:rowOff>
    </xdr:from>
    <xdr:ext cx="2514600" cy="2447925"/>
    <xdr:pic>
      <xdr:nvPicPr>
        <xdr:cNvPr id="0" name="image76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971550</xdr:colOff>
      <xdr:row>70</xdr:row>
      <xdr:rowOff>57150</xdr:rowOff>
    </xdr:from>
    <xdr:ext cx="1638300" cy="2447925"/>
    <xdr:pic>
      <xdr:nvPicPr>
        <xdr:cNvPr id="0" name="image77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95250</xdr:colOff>
      <xdr:row>41</xdr:row>
      <xdr:rowOff>57150</xdr:rowOff>
    </xdr:from>
    <xdr:ext cx="1390650" cy="2114550"/>
    <xdr:pic>
      <xdr:nvPicPr>
        <xdr:cNvPr id="0" name="image85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952500</xdr:colOff>
      <xdr:row>0</xdr:row>
      <xdr:rowOff>114300</xdr:rowOff>
    </xdr:from>
    <xdr:ext cx="581025" cy="571500"/>
    <xdr:pic>
      <xdr:nvPicPr>
        <xdr:cNvPr id="0" name="image14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47625</xdr:rowOff>
    </xdr:from>
    <xdr:ext cx="657225" cy="676275"/>
    <xdr:pic>
      <xdr:nvPicPr>
        <xdr:cNvPr descr="De retour - Téléchargement icônes gratuites" id="0" name="image7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10</xdr:row>
      <xdr:rowOff>76200</xdr:rowOff>
    </xdr:from>
    <xdr:ext cx="1647825" cy="2571750"/>
    <xdr:pic>
      <xdr:nvPicPr>
        <xdr:cNvPr id="0" name="image84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10</xdr:row>
      <xdr:rowOff>76200</xdr:rowOff>
    </xdr:from>
    <xdr:ext cx="1323975" cy="1924050"/>
    <xdr:pic>
      <xdr:nvPicPr>
        <xdr:cNvPr id="0" name="image26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47625</xdr:colOff>
      <xdr:row>10</xdr:row>
      <xdr:rowOff>76200</xdr:rowOff>
    </xdr:from>
    <xdr:ext cx="1323975" cy="1924050"/>
    <xdr:pic>
      <xdr:nvPicPr>
        <xdr:cNvPr id="0" name="image38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39</xdr:row>
      <xdr:rowOff>76200</xdr:rowOff>
    </xdr:from>
    <xdr:ext cx="1323975" cy="1924050"/>
    <xdr:pic>
      <xdr:nvPicPr>
        <xdr:cNvPr id="0" name="image39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39</xdr:row>
      <xdr:rowOff>85725</xdr:rowOff>
    </xdr:from>
    <xdr:ext cx="1323975" cy="1924050"/>
    <xdr:pic>
      <xdr:nvPicPr>
        <xdr:cNvPr id="0" name="image40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70</xdr:row>
      <xdr:rowOff>76200</xdr:rowOff>
    </xdr:from>
    <xdr:ext cx="2171700" cy="1924050"/>
    <xdr:pic>
      <xdr:nvPicPr>
        <xdr:cNvPr id="0" name="image74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70</xdr:row>
      <xdr:rowOff>85725</xdr:rowOff>
    </xdr:from>
    <xdr:ext cx="2667000" cy="1924050"/>
    <xdr:pic>
      <xdr:nvPicPr>
        <xdr:cNvPr id="0" name="image111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771525</xdr:colOff>
      <xdr:row>70</xdr:row>
      <xdr:rowOff>47625</xdr:rowOff>
    </xdr:from>
    <xdr:ext cx="1962150" cy="1924050"/>
    <xdr:pic>
      <xdr:nvPicPr>
        <xdr:cNvPr id="0" name="image78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76200</xdr:colOff>
      <xdr:row>41</xdr:row>
      <xdr:rowOff>47625</xdr:rowOff>
    </xdr:from>
    <xdr:ext cx="1323975" cy="1924050"/>
    <xdr:pic>
      <xdr:nvPicPr>
        <xdr:cNvPr id="0" name="image81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0</xdr:colOff>
      <xdr:row>38</xdr:row>
      <xdr:rowOff>0</xdr:rowOff>
    </xdr:from>
    <xdr:ext cx="314325" cy="314325"/>
    <xdr:sp>
      <xdr:nvSpPr>
        <xdr:cNvPr id="4" name="Shape 4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25</xdr:col>
      <xdr:colOff>0</xdr:colOff>
      <xdr:row>49</xdr:row>
      <xdr:rowOff>0</xdr:rowOff>
    </xdr:from>
    <xdr:ext cx="314325" cy="323850"/>
    <xdr:sp>
      <xdr:nvSpPr>
        <xdr:cNvPr descr="Barquette buvard transparente MAP 252 x 182 x 35 mm TN6 x360" id="31" name="Shape 31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27</xdr:col>
      <xdr:colOff>0</xdr:colOff>
      <xdr:row>38</xdr:row>
      <xdr:rowOff>0</xdr:rowOff>
    </xdr:from>
    <xdr:ext cx="314325" cy="323850"/>
    <xdr:sp>
      <xdr:nvSpPr>
        <xdr:cNvPr descr="Barquette buvard transparente MAP 252 x 182 x 35 mm TN6 x360" id="31" name="Shape 31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219075</xdr:colOff>
      <xdr:row>9</xdr:row>
      <xdr:rowOff>57150</xdr:rowOff>
    </xdr:from>
    <xdr:ext cx="1790700" cy="1790700"/>
    <xdr:pic>
      <xdr:nvPicPr>
        <xdr:cNvPr descr="Groupe semi automatique - 14 paquets/mn" id="0" name="image9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9</xdr:row>
      <xdr:rowOff>57150</xdr:rowOff>
    </xdr:from>
    <xdr:ext cx="1790700" cy="1771650"/>
    <xdr:pic>
      <xdr:nvPicPr>
        <xdr:cNvPr descr="Groupe semi automatique - 21 paquets/mn" id="0" name="image83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9</xdr:row>
      <xdr:rowOff>123825</xdr:rowOff>
    </xdr:from>
    <xdr:ext cx="1733550" cy="1743075"/>
    <xdr:pic>
      <xdr:nvPicPr>
        <xdr:cNvPr descr="Groupe automatique - 24 paquets/mn" id="0" name="image8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647700</xdr:colOff>
      <xdr:row>9</xdr:row>
      <xdr:rowOff>85725</xdr:rowOff>
    </xdr:from>
    <xdr:ext cx="1362075" cy="1771650"/>
    <xdr:pic>
      <xdr:nvPicPr>
        <xdr:cNvPr descr="Groupe automatique emballage, pesage et étiquetage - 21 paquets /min" id="0" name="image8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200025</xdr:colOff>
      <xdr:row>9</xdr:row>
      <xdr:rowOff>85725</xdr:rowOff>
    </xdr:from>
    <xdr:ext cx="1771650" cy="1771650"/>
    <xdr:pic>
      <xdr:nvPicPr>
        <xdr:cNvPr descr="Groupe automatique - 25 paquets/mn - 1 tête - 1 film" id="0" name="image9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190500</xdr:colOff>
      <xdr:row>9</xdr:row>
      <xdr:rowOff>152400</xdr:rowOff>
    </xdr:from>
    <xdr:ext cx="1714500" cy="1704975"/>
    <xdr:pic>
      <xdr:nvPicPr>
        <xdr:cNvPr descr="Groupe semi-automatique - 17 paquets/mn - 1 tête" id="0" name="image97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104775</xdr:colOff>
      <xdr:row>9</xdr:row>
      <xdr:rowOff>57150</xdr:rowOff>
    </xdr:from>
    <xdr:ext cx="1828800" cy="1800225"/>
    <xdr:pic>
      <xdr:nvPicPr>
        <xdr:cNvPr descr="Groupe semi-automatique - 25 paquets/mn - 2 têtes" id="0" name="image9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409575</xdr:colOff>
      <xdr:row>9</xdr:row>
      <xdr:rowOff>104775</xdr:rowOff>
    </xdr:from>
    <xdr:ext cx="1295400" cy="1781175"/>
    <xdr:pic>
      <xdr:nvPicPr>
        <xdr:cNvPr descr="Groupe automatique : 30 paquets/mn - 1 tête - 1 film" id="0" name="image89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438150</xdr:colOff>
      <xdr:row>9</xdr:row>
      <xdr:rowOff>114300</xdr:rowOff>
    </xdr:from>
    <xdr:ext cx="1076325" cy="1743075"/>
    <xdr:pic>
      <xdr:nvPicPr>
        <xdr:cNvPr descr="Groupe automatique - 30 paquets/mn - 2 têtes - 1 film" id="0" name="image89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123825</xdr:colOff>
      <xdr:row>9</xdr:row>
      <xdr:rowOff>95250</xdr:rowOff>
    </xdr:from>
    <xdr:ext cx="1809750" cy="1800225"/>
    <xdr:pic>
      <xdr:nvPicPr>
        <xdr:cNvPr descr="Groupe automatique - 36 paquets/mn - 2 têtes" id="0" name="image9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257175</xdr:colOff>
      <xdr:row>9</xdr:row>
      <xdr:rowOff>200025</xdr:rowOff>
    </xdr:from>
    <xdr:ext cx="1638300" cy="1685925"/>
    <xdr:pic>
      <xdr:nvPicPr>
        <xdr:cNvPr id="0" name="image88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142875</xdr:colOff>
      <xdr:row>9</xdr:row>
      <xdr:rowOff>228600</xdr:rowOff>
    </xdr:from>
    <xdr:ext cx="1304925" cy="1371600"/>
    <xdr:pic>
      <xdr:nvPicPr>
        <xdr:cNvPr descr="Emballeuse sous vide (longueur soudure 2 x 520 mm)" id="0" name="image98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114300</xdr:colOff>
      <xdr:row>9</xdr:row>
      <xdr:rowOff>247650</xdr:rowOff>
    </xdr:from>
    <xdr:ext cx="1438275" cy="1504950"/>
    <xdr:pic>
      <xdr:nvPicPr>
        <xdr:cNvPr descr="Emballeuse sous vide (longueur soudure 420 mm)" id="0" name="image91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123825</xdr:colOff>
      <xdr:row>9</xdr:row>
      <xdr:rowOff>323850</xdr:rowOff>
    </xdr:from>
    <xdr:ext cx="1295400" cy="1457325"/>
    <xdr:pic>
      <xdr:nvPicPr>
        <xdr:cNvPr descr="Emballeuse sous vide (4 barres de soudure : longueur 2 x 550 mm et 2 x 640 mm)" id="0" name="image94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57150</xdr:colOff>
      <xdr:row>9</xdr:row>
      <xdr:rowOff>333375</xdr:rowOff>
    </xdr:from>
    <xdr:ext cx="1190625" cy="1162050"/>
    <xdr:pic>
      <xdr:nvPicPr>
        <xdr:cNvPr descr="Operculeuse semi-automatique IZIPACK SKIN (dépassant) - 2 moules" id="0" name="image95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180975</xdr:colOff>
      <xdr:row>9</xdr:row>
      <xdr:rowOff>152400</xdr:rowOff>
    </xdr:from>
    <xdr:ext cx="1019175" cy="1514475"/>
    <xdr:pic>
      <xdr:nvPicPr>
        <xdr:cNvPr descr="Operculeuse semi-automatique MAP/SKIN (skin dépassant) à découpe auto - TPE10 AUTO" id="0" name="image10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190500</xdr:colOff>
      <xdr:row>9</xdr:row>
      <xdr:rowOff>133350</xdr:rowOff>
    </xdr:from>
    <xdr:ext cx="981075" cy="1504950"/>
    <xdr:pic>
      <xdr:nvPicPr>
        <xdr:cNvPr descr="Operculeuse semi-automatique MAP/SKIN (skin dépassant) à découpe auto - TPE10 AUTO" id="0" name="image10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20</xdr:col>
      <xdr:colOff>161925</xdr:colOff>
      <xdr:row>9</xdr:row>
      <xdr:rowOff>171450</xdr:rowOff>
    </xdr:from>
    <xdr:ext cx="1000125" cy="1524000"/>
    <xdr:pic>
      <xdr:nvPicPr>
        <xdr:cNvPr descr="Operculeuse semi-automatique MAP/SKIN à découpe auto" id="0" name="image99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85725</xdr:colOff>
      <xdr:row>9</xdr:row>
      <xdr:rowOff>142875</xdr:rowOff>
    </xdr:from>
    <xdr:ext cx="1143000" cy="1504950"/>
    <xdr:pic>
      <xdr:nvPicPr>
        <xdr:cNvPr descr="Operculeuse semi-automatique SKIN" id="0" name="image104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95250</xdr:colOff>
      <xdr:row>9</xdr:row>
      <xdr:rowOff>66675</xdr:rowOff>
    </xdr:from>
    <xdr:ext cx="1162050" cy="1752600"/>
    <xdr:pic>
      <xdr:nvPicPr>
        <xdr:cNvPr descr="Operculeuse semi-automatique VG PACK SKIN/ MAP - 3 moules" id="0" name="image100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228600</xdr:colOff>
      <xdr:row>9</xdr:row>
      <xdr:rowOff>200025</xdr:rowOff>
    </xdr:from>
    <xdr:ext cx="1381125" cy="1447800"/>
    <xdr:pic>
      <xdr:nvPicPr>
        <xdr:cNvPr descr="Operculeuse manuelle PREMIUM 1000 - 3 moules - polyvalence multifournisseurs" id="0" name="image101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85725</xdr:colOff>
      <xdr:row>9</xdr:row>
      <xdr:rowOff>133350</xdr:rowOff>
    </xdr:from>
    <xdr:ext cx="1571625" cy="1581150"/>
    <xdr:pic>
      <xdr:nvPicPr>
        <xdr:cNvPr descr="Operculeuse manuelle PREMIUM 1000 - 3 moules - polyvalence multifournisseurs" id="0" name="image103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66675</xdr:colOff>
      <xdr:row>9</xdr:row>
      <xdr:rowOff>171450</xdr:rowOff>
    </xdr:from>
    <xdr:ext cx="1581150" cy="1590675"/>
    <xdr:pic>
      <xdr:nvPicPr>
        <xdr:cNvPr descr="Operculeuse manuelle PREMIUM 1500 - 4 moules - polyvalence multifournisseurs" id="0" name="image102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161925</xdr:colOff>
      <xdr:row>9</xdr:row>
      <xdr:rowOff>361950</xdr:rowOff>
    </xdr:from>
    <xdr:ext cx="1476375" cy="1066800"/>
    <xdr:pic>
      <xdr:nvPicPr>
        <xdr:cNvPr descr="Operculeuse automatique PREMIUM 2000 - 4 moules - polyvalence multifournisseurs" id="0" name="image106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276225</xdr:colOff>
      <xdr:row>9</xdr:row>
      <xdr:rowOff>95250</xdr:rowOff>
    </xdr:from>
    <xdr:ext cx="1295400" cy="1771650"/>
    <xdr:pic>
      <xdr:nvPicPr>
        <xdr:cNvPr descr="Operculeuse semi-automatique MAP/SKIN à découpe auto" id="0" name="image99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409575</xdr:colOff>
      <xdr:row>9</xdr:row>
      <xdr:rowOff>76200</xdr:rowOff>
    </xdr:from>
    <xdr:ext cx="1162050" cy="1752600"/>
    <xdr:pic>
      <xdr:nvPicPr>
        <xdr:cNvPr descr="Operculeuse semi-automatique VG PACK SKIN/ MAP - 3 moules" id="0" name="image100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9</xdr:row>
      <xdr:rowOff>142875</xdr:rowOff>
    </xdr:from>
    <xdr:ext cx="1581150" cy="1571625"/>
    <xdr:pic>
      <xdr:nvPicPr>
        <xdr:cNvPr id="0" name="image107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552450</xdr:colOff>
      <xdr:row>9</xdr:row>
      <xdr:rowOff>200025</xdr:rowOff>
    </xdr:from>
    <xdr:ext cx="2038350" cy="1666875"/>
    <xdr:pic>
      <xdr:nvPicPr>
        <xdr:cNvPr descr="Groupe automatique - 35 paquets/mn" id="0" name="image109.jp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609600</xdr:colOff>
      <xdr:row>9</xdr:row>
      <xdr:rowOff>133350</xdr:rowOff>
    </xdr:from>
    <xdr:ext cx="1647825" cy="1828800"/>
    <xdr:pic>
      <xdr:nvPicPr>
        <xdr:cNvPr descr="Operculeuse semi-automatique MAP/SKIN (skin dépassant) à découpe auto - TPE10 AUTO" id="0" name="image10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333375</xdr:colOff>
      <xdr:row>9</xdr:row>
      <xdr:rowOff>57150</xdr:rowOff>
    </xdr:from>
    <xdr:ext cx="1628775" cy="1828800"/>
    <xdr:pic>
      <xdr:nvPicPr>
        <xdr:cNvPr descr="Operculeuse semi-automatique MAP/SKIN (skin dépassant) à découpe auto - TPE10 AUTO" id="0" name="image10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133350</xdr:colOff>
      <xdr:row>9</xdr:row>
      <xdr:rowOff>323850</xdr:rowOff>
    </xdr:from>
    <xdr:ext cx="1333500" cy="1190625"/>
    <xdr:pic>
      <xdr:nvPicPr>
        <xdr:cNvPr descr="Operculeuse semi-automatique MECAPACK O2 1500 FLEX - 3 moules (15x23-18x25-21x30)" id="0" name="image110.jp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85725</xdr:colOff>
      <xdr:row>9</xdr:row>
      <xdr:rowOff>314325</xdr:rowOff>
    </xdr:from>
    <xdr:ext cx="1304925" cy="1152525"/>
    <xdr:pic>
      <xdr:nvPicPr>
        <xdr:cNvPr descr="Operculeuse automatique haute cadence MECAPACK O2 2500 FLEX - 4 moules (15x23-18x25-21x30-26x32)" id="0" name="image108.jp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1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2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3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4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10.xml"/><Relationship Id="rId3" Type="http://schemas.openxmlformats.org/officeDocument/2006/relationships/vmlDrawing" Target="../drawings/vmlDrawing5.v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20" Type="http://schemas.openxmlformats.org/officeDocument/2006/relationships/hyperlink" Target="https://catanoma-prod.groupement.systeme-u.fr/119633.html" TargetMode="External"/><Relationship Id="rId22" Type="http://schemas.openxmlformats.org/officeDocument/2006/relationships/hyperlink" Target="https://catanoma-prod.groupement.systeme-u.fr/117704.html" TargetMode="External"/><Relationship Id="rId21" Type="http://schemas.openxmlformats.org/officeDocument/2006/relationships/hyperlink" Target="https://catanoma-prod.groupement.systeme-u.fr/117703.html" TargetMode="External"/><Relationship Id="rId24" Type="http://schemas.openxmlformats.org/officeDocument/2006/relationships/hyperlink" Target="https://catanoma-prod.groupement.systeme-u.fr/112397.html" TargetMode="External"/><Relationship Id="rId23" Type="http://schemas.openxmlformats.org/officeDocument/2006/relationships/hyperlink" Target="https://catanoma-prod.groupement.systeme-u.fr/119613.html" TargetMode="External"/><Relationship Id="rId1" Type="http://schemas.openxmlformats.org/officeDocument/2006/relationships/hyperlink" Target="https://catanoma-prod.groupement.systeme-u.fr/108003.html" TargetMode="External"/><Relationship Id="rId2" Type="http://schemas.openxmlformats.org/officeDocument/2006/relationships/hyperlink" Target="https://catanoma-prod.groupement.systeme-u.fr/108006.html" TargetMode="External"/><Relationship Id="rId3" Type="http://schemas.openxmlformats.org/officeDocument/2006/relationships/hyperlink" Target="https://catanoma-prod.groupement.systeme-u.fr/102027.html" TargetMode="External"/><Relationship Id="rId4" Type="http://schemas.openxmlformats.org/officeDocument/2006/relationships/hyperlink" Target="https://catanoma-prod.groupement.systeme-u.fr/108003.html" TargetMode="External"/><Relationship Id="rId9" Type="http://schemas.openxmlformats.org/officeDocument/2006/relationships/hyperlink" Target="https://catanoma-prod.groupement.systeme-u.fr/34522.html" TargetMode="External"/><Relationship Id="rId26" Type="http://schemas.openxmlformats.org/officeDocument/2006/relationships/hyperlink" Target="https://catanoma-prod.groupement.systeme-u.fr/118421.html" TargetMode="External"/><Relationship Id="rId25" Type="http://schemas.openxmlformats.org/officeDocument/2006/relationships/hyperlink" Target="https://catanoma-prod.groupement.systeme-u.fr/118490.html" TargetMode="External"/><Relationship Id="rId28" Type="http://schemas.openxmlformats.org/officeDocument/2006/relationships/hyperlink" Target="https://catanoma-prod.groupement.systeme-u.fr/101696.html" TargetMode="External"/><Relationship Id="rId27" Type="http://schemas.openxmlformats.org/officeDocument/2006/relationships/hyperlink" Target="https://catanoma-prod.groupement.systeme-u.fr/118420.html" TargetMode="External"/><Relationship Id="rId5" Type="http://schemas.openxmlformats.org/officeDocument/2006/relationships/hyperlink" Target="https://catanoma-prod.groupement.systeme-u.fr/108004.html" TargetMode="External"/><Relationship Id="rId6" Type="http://schemas.openxmlformats.org/officeDocument/2006/relationships/hyperlink" Target="https://catanoma-prod.groupement.systeme-u.fr/108005.html" TargetMode="External"/><Relationship Id="rId29" Type="http://schemas.openxmlformats.org/officeDocument/2006/relationships/hyperlink" Target="https://catanoma-prod.groupement.systeme-u.fr/101697.html" TargetMode="External"/><Relationship Id="rId7" Type="http://schemas.openxmlformats.org/officeDocument/2006/relationships/hyperlink" Target="https://catanoma-prod.groupement.systeme-u.fr/119756.html" TargetMode="External"/><Relationship Id="rId8" Type="http://schemas.openxmlformats.org/officeDocument/2006/relationships/hyperlink" Target="https://catanoma-prod.groupement.systeme-u.fr/108006.html" TargetMode="External"/><Relationship Id="rId31" Type="http://schemas.openxmlformats.org/officeDocument/2006/relationships/hyperlink" Target="https://catanoma-prod.groupement.systeme-u.fr/102027.html" TargetMode="External"/><Relationship Id="rId30" Type="http://schemas.openxmlformats.org/officeDocument/2006/relationships/hyperlink" Target="https://catanoma-prod.groupement.systeme-u.fr/101698.html" TargetMode="External"/><Relationship Id="rId11" Type="http://schemas.openxmlformats.org/officeDocument/2006/relationships/hyperlink" Target="https://catanoma-prod.groupement.systeme-u.fr/34523.html" TargetMode="External"/><Relationship Id="rId33" Type="http://schemas.openxmlformats.org/officeDocument/2006/relationships/hyperlink" Target="https://catanoma-prod.groupement.systeme-u.fr/117704.html" TargetMode="External"/><Relationship Id="rId10" Type="http://schemas.openxmlformats.org/officeDocument/2006/relationships/hyperlink" Target="https://catanoma-prod.groupement.systeme-u.fr/57020.html" TargetMode="External"/><Relationship Id="rId32" Type="http://schemas.openxmlformats.org/officeDocument/2006/relationships/hyperlink" Target="https://catanoma-prod.groupement.systeme-u.fr/117703.html" TargetMode="External"/><Relationship Id="rId13" Type="http://schemas.openxmlformats.org/officeDocument/2006/relationships/hyperlink" Target="https://catanoma-prod.groupement.systeme-u.fr/34524.html" TargetMode="External"/><Relationship Id="rId35" Type="http://schemas.openxmlformats.org/officeDocument/2006/relationships/hyperlink" Target="https://catanoma-prod.groupement.systeme-u.fr/118490.html" TargetMode="External"/><Relationship Id="rId12" Type="http://schemas.openxmlformats.org/officeDocument/2006/relationships/hyperlink" Target="https://catanoma-prod.groupement.systeme-u.fr/57040.html" TargetMode="External"/><Relationship Id="rId34" Type="http://schemas.openxmlformats.org/officeDocument/2006/relationships/hyperlink" Target="https://catanoma-prod.groupement.systeme-u.fr/119613.html" TargetMode="External"/><Relationship Id="rId15" Type="http://schemas.openxmlformats.org/officeDocument/2006/relationships/hyperlink" Target="https://catanoma-prod.groupement.systeme-u.fr/56002.html" TargetMode="External"/><Relationship Id="rId14" Type="http://schemas.openxmlformats.org/officeDocument/2006/relationships/hyperlink" Target="https://catanoma-prod.groupement.systeme-u.fr/57041.html" TargetMode="External"/><Relationship Id="rId36" Type="http://schemas.openxmlformats.org/officeDocument/2006/relationships/drawing" Target="../drawings/drawing12.xml"/><Relationship Id="rId17" Type="http://schemas.openxmlformats.org/officeDocument/2006/relationships/hyperlink" Target="https://catanoma-prod.groupement.systeme-u.fr/114818.html" TargetMode="External"/><Relationship Id="rId16" Type="http://schemas.openxmlformats.org/officeDocument/2006/relationships/hyperlink" Target="https://catanoma-prod.groupement.systeme-u.fr/114817.html" TargetMode="External"/><Relationship Id="rId19" Type="http://schemas.openxmlformats.org/officeDocument/2006/relationships/hyperlink" Target="https://catanoma-prod.groupement.systeme-u.fr/104313.html" TargetMode="External"/><Relationship Id="rId18" Type="http://schemas.openxmlformats.org/officeDocument/2006/relationships/hyperlink" Target="https://catanoma-prod.groupement.systeme-u.fr/1148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6" width="11.57"/>
    <col customWidth="1" min="17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1"/>
      <c r="C3" s="3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6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9"/>
      <c r="P6" s="10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9"/>
      <c r="P7" s="10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9"/>
      <c r="P8" s="10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9"/>
      <c r="P9" s="10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4"/>
      <c r="C11" s="14"/>
      <c r="D11" s="14"/>
      <c r="E11" s="14"/>
      <c r="F11" s="14"/>
      <c r="G11" s="14"/>
      <c r="H11" s="14"/>
      <c r="I11" s="14"/>
      <c r="J11" s="14"/>
      <c r="K11" s="1"/>
      <c r="L11" s="14"/>
      <c r="M11" s="15" t="s">
        <v>2</v>
      </c>
      <c r="N11" s="14"/>
      <c r="O11" s="1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6" t="s">
        <v>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7" t="s">
        <v>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8" t="s">
        <v>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5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9" t="s">
        <v>6</v>
      </c>
      <c r="E20" s="20"/>
      <c r="F20" s="21"/>
      <c r="G20" s="19" t="s">
        <v>7</v>
      </c>
      <c r="H20" s="20"/>
      <c r="I20" s="21"/>
      <c r="J20" s="19" t="s">
        <v>8</v>
      </c>
      <c r="K20" s="20"/>
      <c r="L20" s="21"/>
      <c r="M20" s="19" t="s">
        <v>9</v>
      </c>
      <c r="N20" s="20"/>
      <c r="O20" s="22"/>
      <c r="P20" s="23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24" t="s">
        <v>10</v>
      </c>
      <c r="C21" s="25"/>
      <c r="D21" s="19" t="s">
        <v>11</v>
      </c>
      <c r="E21" s="20"/>
      <c r="F21" s="21"/>
      <c r="G21" s="19" t="s">
        <v>12</v>
      </c>
      <c r="H21" s="20"/>
      <c r="I21" s="21"/>
      <c r="J21" s="24" t="s">
        <v>13</v>
      </c>
      <c r="K21" s="25"/>
      <c r="L21" s="23"/>
      <c r="M21" s="19" t="s">
        <v>14</v>
      </c>
      <c r="N21" s="20"/>
      <c r="O21" s="20"/>
      <c r="P21" s="2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26" t="s">
        <v>15</v>
      </c>
      <c r="C22" s="27"/>
      <c r="D22" s="28" t="s">
        <v>16</v>
      </c>
      <c r="E22" s="7"/>
      <c r="F22" s="27"/>
      <c r="G22" s="29" t="s">
        <v>17</v>
      </c>
      <c r="H22" s="7"/>
      <c r="I22" s="27"/>
      <c r="J22" s="28" t="s">
        <v>18</v>
      </c>
      <c r="K22" s="7"/>
      <c r="L22" s="27"/>
      <c r="M22" s="29" t="s">
        <v>19</v>
      </c>
      <c r="N22" s="7"/>
      <c r="O22" s="7"/>
      <c r="P22" s="27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30"/>
      <c r="C23" s="31"/>
      <c r="D23" s="30"/>
      <c r="E23" s="12"/>
      <c r="F23" s="31"/>
      <c r="G23" s="30"/>
      <c r="H23" s="12"/>
      <c r="I23" s="31"/>
      <c r="J23" s="30"/>
      <c r="K23" s="12"/>
      <c r="L23" s="31"/>
      <c r="M23" s="30"/>
      <c r="N23" s="12"/>
      <c r="O23" s="12"/>
      <c r="P23" s="3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32" t="s">
        <v>20</v>
      </c>
      <c r="C24" s="33"/>
      <c r="D24" s="34" t="s">
        <v>21</v>
      </c>
      <c r="E24" s="35"/>
      <c r="F24" s="36"/>
      <c r="G24" s="34" t="s">
        <v>22</v>
      </c>
      <c r="H24" s="35"/>
      <c r="I24" s="36"/>
      <c r="J24" s="32" t="s">
        <v>23</v>
      </c>
      <c r="K24" s="33"/>
      <c r="L24" s="37"/>
      <c r="M24" s="34" t="s">
        <v>24</v>
      </c>
      <c r="N24" s="35"/>
      <c r="O24" s="35"/>
      <c r="P24" s="36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0" customHeight="1">
      <c r="A25" s="1"/>
      <c r="B25" s="1"/>
      <c r="C25" s="1"/>
      <c r="D25" s="1"/>
      <c r="E25" s="1"/>
      <c r="F25" s="1"/>
      <c r="G25" s="38"/>
      <c r="H25" s="7"/>
      <c r="I25" s="7"/>
      <c r="J25" s="7"/>
      <c r="K25" s="7"/>
      <c r="L25" s="7"/>
      <c r="M25" s="8"/>
      <c r="N25" s="1"/>
      <c r="O25" s="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0" customHeight="1">
      <c r="A26" s="1"/>
      <c r="B26" s="1"/>
      <c r="C26" s="1"/>
      <c r="D26" s="1"/>
      <c r="E26" s="1"/>
      <c r="F26" s="1"/>
      <c r="G26" s="9"/>
      <c r="M26" s="10"/>
      <c r="N26" s="1"/>
      <c r="O26" s="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0" customHeight="1">
      <c r="A27" s="1"/>
      <c r="B27" s="1"/>
      <c r="C27" s="1"/>
      <c r="D27" s="1"/>
      <c r="E27" s="1"/>
      <c r="F27" s="1"/>
      <c r="G27" s="11"/>
      <c r="H27" s="12"/>
      <c r="I27" s="12"/>
      <c r="J27" s="12"/>
      <c r="K27" s="12"/>
      <c r="L27" s="12"/>
      <c r="M27" s="13"/>
      <c r="N27" s="1"/>
      <c r="O27" s="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1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J20:L20"/>
    <mergeCell ref="M20:O20"/>
    <mergeCell ref="C3:O3"/>
    <mergeCell ref="B5:P10"/>
    <mergeCell ref="B13:P13"/>
    <mergeCell ref="B16:P17"/>
    <mergeCell ref="B18:P18"/>
    <mergeCell ref="D20:F20"/>
    <mergeCell ref="G20:I20"/>
    <mergeCell ref="D22:F23"/>
    <mergeCell ref="D24:F24"/>
    <mergeCell ref="G24:I24"/>
    <mergeCell ref="G25:M27"/>
    <mergeCell ref="D21:F21"/>
    <mergeCell ref="G21:I21"/>
    <mergeCell ref="M21:P21"/>
    <mergeCell ref="B22:C23"/>
    <mergeCell ref="G22:I23"/>
    <mergeCell ref="J22:L23"/>
    <mergeCell ref="M22:P23"/>
    <mergeCell ref="M24:P2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23.57"/>
    <col customWidth="1" min="3" max="4" width="10.71"/>
    <col customWidth="1" min="5" max="5" width="33.0"/>
    <col customWidth="1" min="6" max="7" width="11.71"/>
    <col customWidth="1" min="8" max="8" width="25.86"/>
    <col customWidth="1" min="9" max="21" width="11.71"/>
    <col customWidth="1" min="22" max="22" width="13.86"/>
    <col customWidth="1" min="23" max="24" width="10.71"/>
  </cols>
  <sheetData>
    <row r="1" ht="15.0" customHeight="1">
      <c r="A1" s="39" t="s">
        <v>25</v>
      </c>
      <c r="B1" s="40"/>
      <c r="C1" s="41" t="s">
        <v>26</v>
      </c>
      <c r="D1" s="42" t="s">
        <v>27</v>
      </c>
      <c r="E1" s="43"/>
      <c r="F1" s="44"/>
      <c r="G1" s="42" t="s">
        <v>28</v>
      </c>
      <c r="H1" s="43"/>
      <c r="I1" s="43"/>
      <c r="J1" s="43"/>
      <c r="K1" s="43"/>
      <c r="L1" s="44"/>
      <c r="M1" s="42" t="s">
        <v>29</v>
      </c>
      <c r="N1" s="43"/>
      <c r="O1" s="44"/>
      <c r="P1" s="42" t="s">
        <v>30</v>
      </c>
      <c r="Q1" s="43"/>
      <c r="R1" s="45"/>
      <c r="S1" s="46"/>
    </row>
    <row r="2" ht="15.0" customHeight="1">
      <c r="A2" s="47"/>
      <c r="B2" s="10"/>
      <c r="C2" s="48"/>
      <c r="D2" s="49" t="s">
        <v>31</v>
      </c>
      <c r="E2" s="50"/>
      <c r="F2" s="51"/>
      <c r="G2" s="49" t="s">
        <v>32</v>
      </c>
      <c r="H2" s="50"/>
      <c r="I2" s="50"/>
      <c r="J2" s="50"/>
      <c r="K2" s="50"/>
      <c r="L2" s="51"/>
      <c r="M2" s="49" t="s">
        <v>33</v>
      </c>
      <c r="N2" s="50"/>
      <c r="O2" s="51"/>
      <c r="P2" s="49" t="s">
        <v>34</v>
      </c>
      <c r="Q2" s="50"/>
      <c r="R2" s="52"/>
      <c r="S2" s="46"/>
      <c r="T2" s="53" t="s">
        <v>35</v>
      </c>
      <c r="U2" s="53" t="s">
        <v>36</v>
      </c>
      <c r="W2" s="53" t="s">
        <v>37</v>
      </c>
    </row>
    <row r="3" ht="14.25" customHeight="1">
      <c r="A3" s="47"/>
      <c r="B3" s="10"/>
      <c r="C3" s="54" t="s">
        <v>38</v>
      </c>
      <c r="D3" s="49" t="s">
        <v>39</v>
      </c>
      <c r="E3" s="50"/>
      <c r="F3" s="51"/>
      <c r="G3" s="49" t="s">
        <v>40</v>
      </c>
      <c r="H3" s="50"/>
      <c r="I3" s="51"/>
      <c r="J3" s="49" t="s">
        <v>41</v>
      </c>
      <c r="K3" s="50"/>
      <c r="L3" s="51"/>
      <c r="M3" s="49" t="s">
        <v>42</v>
      </c>
      <c r="N3" s="50"/>
      <c r="O3" s="51"/>
      <c r="P3" s="49" t="s">
        <v>43</v>
      </c>
      <c r="Q3" s="50"/>
      <c r="R3" s="52"/>
      <c r="S3" s="46"/>
      <c r="W3" s="53"/>
    </row>
    <row r="4" ht="15.0" customHeight="1">
      <c r="A4" s="47"/>
      <c r="B4" s="10"/>
      <c r="C4" s="48"/>
      <c r="D4" s="49" t="s">
        <v>44</v>
      </c>
      <c r="E4" s="50"/>
      <c r="F4" s="51"/>
      <c r="G4" s="49" t="s">
        <v>45</v>
      </c>
      <c r="H4" s="50"/>
      <c r="I4" s="51"/>
      <c r="J4" s="49" t="s">
        <v>46</v>
      </c>
      <c r="K4" s="50"/>
      <c r="L4" s="51"/>
      <c r="M4" s="49" t="s">
        <v>47</v>
      </c>
      <c r="N4" s="50"/>
      <c r="O4" s="51"/>
      <c r="P4" s="49" t="s">
        <v>48</v>
      </c>
      <c r="Q4" s="50"/>
      <c r="R4" s="52"/>
      <c r="S4" s="55"/>
      <c r="T4" s="56" t="s">
        <v>49</v>
      </c>
      <c r="U4" s="56" t="s">
        <v>50</v>
      </c>
      <c r="V4" s="56" t="s">
        <v>51</v>
      </c>
      <c r="W4" s="56" t="s">
        <v>52</v>
      </c>
      <c r="X4" s="56" t="s">
        <v>53</v>
      </c>
    </row>
    <row r="5" ht="14.25" customHeight="1">
      <c r="A5" s="57"/>
      <c r="B5" s="58"/>
      <c r="C5" s="59" t="s">
        <v>54</v>
      </c>
      <c r="D5" s="60" t="s">
        <v>55</v>
      </c>
      <c r="E5" s="61" t="s">
        <v>56</v>
      </c>
      <c r="F5" s="60" t="s">
        <v>57</v>
      </c>
      <c r="G5" s="60" t="s">
        <v>55</v>
      </c>
      <c r="H5" s="60" t="s">
        <v>56</v>
      </c>
      <c r="I5" s="60" t="s">
        <v>57</v>
      </c>
      <c r="J5" s="60" t="s">
        <v>55</v>
      </c>
      <c r="K5" s="60" t="s">
        <v>56</v>
      </c>
      <c r="L5" s="60" t="s">
        <v>57</v>
      </c>
      <c r="M5" s="60" t="s">
        <v>55</v>
      </c>
      <c r="N5" s="60" t="s">
        <v>56</v>
      </c>
      <c r="O5" s="60" t="s">
        <v>57</v>
      </c>
      <c r="P5" s="60" t="s">
        <v>55</v>
      </c>
      <c r="Q5" s="60" t="s">
        <v>56</v>
      </c>
      <c r="R5" s="62" t="s">
        <v>57</v>
      </c>
      <c r="S5" s="55"/>
    </row>
    <row r="6" ht="14.25" customHeight="1">
      <c r="A6" s="63">
        <v>20015.0</v>
      </c>
      <c r="B6" s="64" t="s">
        <v>58</v>
      </c>
      <c r="C6" s="65" t="s">
        <v>59</v>
      </c>
      <c r="D6" s="66">
        <v>2078.36</v>
      </c>
      <c r="E6" s="67">
        <v>720.0</v>
      </c>
      <c r="F6" s="66">
        <v>3.325376</v>
      </c>
      <c r="G6" s="66">
        <v>562.7</v>
      </c>
      <c r="H6" s="68">
        <v>248.0</v>
      </c>
      <c r="I6" s="66">
        <v>2.47885462555066</v>
      </c>
      <c r="J6" s="66">
        <v>5699.11</v>
      </c>
      <c r="K6" s="68">
        <v>1595.0</v>
      </c>
      <c r="L6" s="66">
        <v>4.21843819393042</v>
      </c>
      <c r="M6" s="66">
        <v>305.91</v>
      </c>
      <c r="N6" s="68">
        <v>49.0</v>
      </c>
      <c r="O6" s="66">
        <v>6.50872340425532</v>
      </c>
      <c r="P6" s="66">
        <v>339602.57</v>
      </c>
      <c r="Q6" s="68">
        <v>40575.0</v>
      </c>
      <c r="R6" s="69">
        <v>10.9581029976445</v>
      </c>
      <c r="S6" s="55"/>
      <c r="T6" s="56">
        <f t="shared" ref="T6:T1773" si="1">IFERROR(D6/E6,"")</f>
        <v>2.886611111</v>
      </c>
      <c r="U6" s="56">
        <f t="shared" ref="U6:U1773" si="2">IFERROR(G6/H6,"")</f>
        <v>2.268951613</v>
      </c>
      <c r="V6" s="56">
        <f t="shared" ref="V6:V1773" si="3">IFERROR(J6/K6,"")</f>
        <v>3.573109718</v>
      </c>
      <c r="W6" s="56">
        <f t="shared" ref="W6:W1773" si="4">IFERROR(M6/N6,"")</f>
        <v>6.243061224</v>
      </c>
      <c r="X6" s="56">
        <f t="shared" ref="X6:X1773" si="5">IFERROR(P6/Q6,"")</f>
        <v>8.369749107</v>
      </c>
    </row>
    <row r="7" ht="14.25" customHeight="1">
      <c r="A7" s="63">
        <v>20019.0</v>
      </c>
      <c r="B7" s="64" t="s">
        <v>60</v>
      </c>
      <c r="C7" s="65" t="s">
        <v>61</v>
      </c>
      <c r="D7" s="66">
        <v>23778.13</v>
      </c>
      <c r="E7" s="67">
        <v>6662.0</v>
      </c>
      <c r="F7" s="66">
        <v>4.48221112158341</v>
      </c>
      <c r="G7" s="66">
        <v>2908.62</v>
      </c>
      <c r="H7" s="68">
        <v>841.0</v>
      </c>
      <c r="I7" s="66">
        <v>3.79715404699739</v>
      </c>
      <c r="J7" s="66">
        <v>10378.91</v>
      </c>
      <c r="K7" s="68">
        <v>2219.0</v>
      </c>
      <c r="L7" s="66">
        <v>6.11243227326266</v>
      </c>
      <c r="M7" s="66">
        <v>350083.69</v>
      </c>
      <c r="N7" s="68">
        <v>50614.0</v>
      </c>
      <c r="O7" s="66">
        <v>11.7790010430335</v>
      </c>
      <c r="P7" s="66">
        <v>2377.73</v>
      </c>
      <c r="Q7" s="68">
        <v>548.0</v>
      </c>
      <c r="R7" s="69">
        <v>5.74330917874396</v>
      </c>
      <c r="S7" s="55"/>
      <c r="T7" s="56">
        <f t="shared" si="1"/>
        <v>3.569217953</v>
      </c>
      <c r="U7" s="56">
        <f t="shared" si="2"/>
        <v>3.458525565</v>
      </c>
      <c r="V7" s="56">
        <f t="shared" si="3"/>
        <v>4.677291573</v>
      </c>
      <c r="W7" s="56">
        <f t="shared" si="4"/>
        <v>6.916736279</v>
      </c>
      <c r="X7" s="56">
        <f t="shared" si="5"/>
        <v>4.338923358</v>
      </c>
    </row>
    <row r="8" ht="14.25" customHeight="1">
      <c r="A8" s="63">
        <v>20051.0</v>
      </c>
      <c r="B8" s="64" t="s">
        <v>62</v>
      </c>
      <c r="C8" s="65" t="s">
        <v>61</v>
      </c>
      <c r="D8" s="66">
        <v>30847.63</v>
      </c>
      <c r="E8" s="67">
        <v>8212.0</v>
      </c>
      <c r="F8" s="66">
        <v>4.61445474943904</v>
      </c>
      <c r="G8" s="66">
        <v>9757.11</v>
      </c>
      <c r="H8" s="68">
        <v>3368.0</v>
      </c>
      <c r="I8" s="66">
        <v>3.44409106953759</v>
      </c>
      <c r="J8" s="66">
        <v>27730.3</v>
      </c>
      <c r="K8" s="68">
        <v>5271.0</v>
      </c>
      <c r="L8" s="66">
        <v>6.34705882352941</v>
      </c>
      <c r="M8" s="66">
        <v>80305.65</v>
      </c>
      <c r="N8" s="68">
        <v>12283.0</v>
      </c>
      <c r="O8" s="66">
        <v>9.21570461326601</v>
      </c>
      <c r="P8" s="66">
        <v>10158.55</v>
      </c>
      <c r="Q8" s="68">
        <v>1619.0</v>
      </c>
      <c r="R8" s="69">
        <v>7.77241775057383</v>
      </c>
      <c r="S8" s="55"/>
      <c r="T8" s="56">
        <f t="shared" si="1"/>
        <v>3.756408914</v>
      </c>
      <c r="U8" s="56">
        <f t="shared" si="2"/>
        <v>2.897004157</v>
      </c>
      <c r="V8" s="56">
        <f t="shared" si="3"/>
        <v>5.260918232</v>
      </c>
      <c r="W8" s="56">
        <f t="shared" si="4"/>
        <v>6.537950826</v>
      </c>
      <c r="X8" s="56">
        <f t="shared" si="5"/>
        <v>6.274583076</v>
      </c>
    </row>
    <row r="9" ht="14.25" customHeight="1">
      <c r="A9" s="63">
        <v>20057.0</v>
      </c>
      <c r="B9" s="64" t="s">
        <v>63</v>
      </c>
      <c r="C9" s="65" t="s">
        <v>59</v>
      </c>
      <c r="D9" s="66">
        <v>4013.4</v>
      </c>
      <c r="E9" s="67">
        <v>1093.0</v>
      </c>
      <c r="F9" s="66">
        <v>4.64513888888889</v>
      </c>
      <c r="G9" s="66">
        <v>1560.7</v>
      </c>
      <c r="H9" s="68">
        <v>547.0</v>
      </c>
      <c r="I9" s="66">
        <v>3.23126293995859</v>
      </c>
      <c r="J9" s="66">
        <v>5222.19</v>
      </c>
      <c r="K9" s="68">
        <v>1261.0</v>
      </c>
      <c r="L9" s="66">
        <v>5.30710365853658</v>
      </c>
      <c r="M9" s="66">
        <v>110452.2</v>
      </c>
      <c r="N9" s="68">
        <v>16136.0</v>
      </c>
      <c r="O9" s="66">
        <v>8.95800486618005</v>
      </c>
      <c r="P9" s="66">
        <v>21438.54</v>
      </c>
      <c r="Q9" s="68">
        <v>3834.0</v>
      </c>
      <c r="R9" s="69">
        <v>8.13606831119545</v>
      </c>
      <c r="S9" s="55"/>
      <c r="T9" s="56">
        <f t="shared" si="1"/>
        <v>3.671912168</v>
      </c>
      <c r="U9" s="56">
        <f t="shared" si="2"/>
        <v>2.853199269</v>
      </c>
      <c r="V9" s="56">
        <f t="shared" si="3"/>
        <v>4.141308485</v>
      </c>
      <c r="W9" s="56">
        <f t="shared" si="4"/>
        <v>6.845079326</v>
      </c>
      <c r="X9" s="56">
        <f t="shared" si="5"/>
        <v>5.591690141</v>
      </c>
    </row>
    <row r="10" ht="14.25" customHeight="1">
      <c r="A10" s="63">
        <v>20060.0</v>
      </c>
      <c r="B10" s="64" t="s">
        <v>64</v>
      </c>
      <c r="C10" s="65" t="s">
        <v>61</v>
      </c>
      <c r="D10" s="66">
        <v>834.17</v>
      </c>
      <c r="E10" s="67">
        <v>284.0</v>
      </c>
      <c r="F10" s="66">
        <v>3.50491596638655</v>
      </c>
      <c r="G10" s="66">
        <v>56.06</v>
      </c>
      <c r="H10" s="68">
        <v>21.0</v>
      </c>
      <c r="I10" s="66">
        <v>2.66952380952381</v>
      </c>
      <c r="J10" s="66">
        <v>410.02</v>
      </c>
      <c r="K10" s="68">
        <v>88.0</v>
      </c>
      <c r="L10" s="66">
        <v>5.69472222222222</v>
      </c>
      <c r="M10" s="66">
        <v>0.0</v>
      </c>
      <c r="N10" s="68">
        <v>0.0</v>
      </c>
      <c r="O10" s="66">
        <v>0.0</v>
      </c>
      <c r="P10" s="66">
        <v>19.95</v>
      </c>
      <c r="Q10" s="68">
        <v>1.0</v>
      </c>
      <c r="R10" s="69">
        <v>19.95</v>
      </c>
      <c r="S10" s="55"/>
      <c r="T10" s="56">
        <f t="shared" si="1"/>
        <v>2.93721831</v>
      </c>
      <c r="U10" s="56">
        <f t="shared" si="2"/>
        <v>2.66952381</v>
      </c>
      <c r="V10" s="56">
        <f t="shared" si="3"/>
        <v>4.659318182</v>
      </c>
      <c r="W10" s="56" t="str">
        <f t="shared" si="4"/>
        <v/>
      </c>
      <c r="X10" s="56">
        <f t="shared" si="5"/>
        <v>19.95</v>
      </c>
    </row>
    <row r="11" ht="14.25" customHeight="1">
      <c r="A11" s="63">
        <v>20061.0</v>
      </c>
      <c r="B11" s="64" t="s">
        <v>65</v>
      </c>
      <c r="C11" s="65" t="s">
        <v>61</v>
      </c>
      <c r="D11" s="66">
        <v>490.67</v>
      </c>
      <c r="E11" s="67">
        <v>131.0</v>
      </c>
      <c r="F11" s="66">
        <v>4.46063636363636</v>
      </c>
      <c r="G11" s="66">
        <v>831.81</v>
      </c>
      <c r="H11" s="68">
        <v>325.0</v>
      </c>
      <c r="I11" s="66">
        <v>2.90842657342657</v>
      </c>
      <c r="J11" s="66">
        <v>3589.59</v>
      </c>
      <c r="K11" s="68">
        <v>800.0</v>
      </c>
      <c r="L11" s="66">
        <v>6.15710120068611</v>
      </c>
      <c r="M11" s="66" t="s">
        <v>66</v>
      </c>
      <c r="N11" s="68" t="s">
        <v>66</v>
      </c>
      <c r="O11" s="66" t="s">
        <v>66</v>
      </c>
      <c r="P11" s="66" t="s">
        <v>66</v>
      </c>
      <c r="Q11" s="68" t="s">
        <v>66</v>
      </c>
      <c r="R11" s="69" t="s">
        <v>66</v>
      </c>
      <c r="S11" s="55"/>
      <c r="T11" s="56">
        <f t="shared" si="1"/>
        <v>3.745572519</v>
      </c>
      <c r="U11" s="56">
        <f t="shared" si="2"/>
        <v>2.559415385</v>
      </c>
      <c r="V11" s="56">
        <f t="shared" si="3"/>
        <v>4.4869875</v>
      </c>
      <c r="W11" s="56" t="str">
        <f t="shared" si="4"/>
        <v/>
      </c>
      <c r="X11" s="56" t="str">
        <f t="shared" si="5"/>
        <v/>
      </c>
    </row>
    <row r="12" ht="14.25" customHeight="1">
      <c r="A12" s="63">
        <v>20062.0</v>
      </c>
      <c r="B12" s="64" t="s">
        <v>67</v>
      </c>
      <c r="C12" s="65" t="s">
        <v>59</v>
      </c>
      <c r="D12" s="66" t="s">
        <v>66</v>
      </c>
      <c r="E12" s="67" t="s">
        <v>66</v>
      </c>
      <c r="F12" s="66" t="s">
        <v>66</v>
      </c>
      <c r="G12" s="66" t="s">
        <v>66</v>
      </c>
      <c r="H12" s="68" t="s">
        <v>66</v>
      </c>
      <c r="I12" s="66" t="s">
        <v>66</v>
      </c>
      <c r="J12" s="66" t="s">
        <v>66</v>
      </c>
      <c r="K12" s="68" t="s">
        <v>66</v>
      </c>
      <c r="L12" s="66" t="s">
        <v>66</v>
      </c>
      <c r="M12" s="66" t="s">
        <v>66</v>
      </c>
      <c r="N12" s="68" t="s">
        <v>66</v>
      </c>
      <c r="O12" s="66" t="s">
        <v>66</v>
      </c>
      <c r="P12" s="66" t="s">
        <v>66</v>
      </c>
      <c r="Q12" s="68" t="s">
        <v>66</v>
      </c>
      <c r="R12" s="69" t="s">
        <v>66</v>
      </c>
      <c r="S12" s="55"/>
      <c r="T12" s="56" t="str">
        <f t="shared" si="1"/>
        <v/>
      </c>
      <c r="U12" s="56" t="str">
        <f t="shared" si="2"/>
        <v/>
      </c>
      <c r="V12" s="56" t="str">
        <f t="shared" si="3"/>
        <v/>
      </c>
      <c r="W12" s="56" t="str">
        <f t="shared" si="4"/>
        <v/>
      </c>
      <c r="X12" s="56" t="str">
        <f t="shared" si="5"/>
        <v/>
      </c>
    </row>
    <row r="13" ht="14.25" customHeight="1">
      <c r="A13" s="63">
        <v>20063.0</v>
      </c>
      <c r="B13" s="64" t="s">
        <v>68</v>
      </c>
      <c r="C13" s="65" t="s">
        <v>61</v>
      </c>
      <c r="D13" s="66" t="s">
        <v>66</v>
      </c>
      <c r="E13" s="67" t="s">
        <v>66</v>
      </c>
      <c r="F13" s="66" t="s">
        <v>66</v>
      </c>
      <c r="G13" s="66" t="s">
        <v>66</v>
      </c>
      <c r="H13" s="68" t="s">
        <v>66</v>
      </c>
      <c r="I13" s="66" t="s">
        <v>66</v>
      </c>
      <c r="J13" s="66" t="s">
        <v>66</v>
      </c>
      <c r="K13" s="68" t="s">
        <v>66</v>
      </c>
      <c r="L13" s="66" t="s">
        <v>66</v>
      </c>
      <c r="M13" s="66" t="s">
        <v>66</v>
      </c>
      <c r="N13" s="68" t="s">
        <v>66</v>
      </c>
      <c r="O13" s="66" t="s">
        <v>66</v>
      </c>
      <c r="P13" s="66" t="s">
        <v>66</v>
      </c>
      <c r="Q13" s="68" t="s">
        <v>66</v>
      </c>
      <c r="R13" s="69" t="s">
        <v>66</v>
      </c>
      <c r="S13" s="55"/>
      <c r="T13" s="56" t="str">
        <f t="shared" si="1"/>
        <v/>
      </c>
      <c r="U13" s="56" t="str">
        <f t="shared" si="2"/>
        <v/>
      </c>
      <c r="V13" s="56" t="str">
        <f t="shared" si="3"/>
        <v/>
      </c>
      <c r="W13" s="56" t="str">
        <f t="shared" si="4"/>
        <v/>
      </c>
      <c r="X13" s="56" t="str">
        <f t="shared" si="5"/>
        <v/>
      </c>
    </row>
    <row r="14" ht="14.25" customHeight="1">
      <c r="A14" s="63">
        <v>20065.0</v>
      </c>
      <c r="B14" s="64" t="s">
        <v>69</v>
      </c>
      <c r="C14" s="65" t="s">
        <v>59</v>
      </c>
      <c r="D14" s="66">
        <v>4557.54</v>
      </c>
      <c r="E14" s="67">
        <v>1298.0</v>
      </c>
      <c r="F14" s="66">
        <v>4.20825484764543</v>
      </c>
      <c r="G14" s="66">
        <v>3643.8</v>
      </c>
      <c r="H14" s="68">
        <v>960.0</v>
      </c>
      <c r="I14" s="66">
        <v>4.74453125</v>
      </c>
      <c r="J14" s="66">
        <v>43601.48</v>
      </c>
      <c r="K14" s="68">
        <v>4939.0</v>
      </c>
      <c r="L14" s="66">
        <v>10.0999490386843</v>
      </c>
      <c r="M14" s="66">
        <v>1045381.91</v>
      </c>
      <c r="N14" s="68">
        <v>117591.0</v>
      </c>
      <c r="O14" s="66">
        <v>15.3227883149625</v>
      </c>
      <c r="P14" s="66">
        <v>702.04</v>
      </c>
      <c r="Q14" s="68">
        <v>87.0</v>
      </c>
      <c r="R14" s="69">
        <v>8.45831325301205</v>
      </c>
      <c r="S14" s="55"/>
      <c r="T14" s="56">
        <f t="shared" si="1"/>
        <v>3.511201849</v>
      </c>
      <c r="U14" s="56">
        <f t="shared" si="2"/>
        <v>3.795625</v>
      </c>
      <c r="V14" s="56">
        <f t="shared" si="3"/>
        <v>8.82799757</v>
      </c>
      <c r="W14" s="56">
        <f t="shared" si="4"/>
        <v>8.889982312</v>
      </c>
      <c r="X14" s="56">
        <f t="shared" si="5"/>
        <v>8.069425287</v>
      </c>
    </row>
    <row r="15" ht="14.25" customHeight="1">
      <c r="A15" s="63">
        <v>20066.0</v>
      </c>
      <c r="B15" s="64" t="s">
        <v>70</v>
      </c>
      <c r="C15" s="65" t="s">
        <v>61</v>
      </c>
      <c r="D15" s="66">
        <v>505.26</v>
      </c>
      <c r="E15" s="67">
        <v>137.0</v>
      </c>
      <c r="F15" s="66">
        <v>3.88661538461538</v>
      </c>
      <c r="G15" s="66">
        <v>135.96</v>
      </c>
      <c r="H15" s="68">
        <v>55.0</v>
      </c>
      <c r="I15" s="66">
        <v>2.66588235294118</v>
      </c>
      <c r="J15" s="66">
        <v>7622.97</v>
      </c>
      <c r="K15" s="68">
        <v>1532.0</v>
      </c>
      <c r="L15" s="66">
        <v>5.56421167883212</v>
      </c>
      <c r="M15" s="66" t="s">
        <v>66</v>
      </c>
      <c r="N15" s="68" t="s">
        <v>66</v>
      </c>
      <c r="O15" s="66" t="s">
        <v>66</v>
      </c>
      <c r="P15" s="66" t="s">
        <v>66</v>
      </c>
      <c r="Q15" s="68" t="s">
        <v>66</v>
      </c>
      <c r="R15" s="69" t="s">
        <v>66</v>
      </c>
      <c r="S15" s="55"/>
      <c r="T15" s="56">
        <f t="shared" si="1"/>
        <v>3.688029197</v>
      </c>
      <c r="U15" s="56">
        <f t="shared" si="2"/>
        <v>2.472</v>
      </c>
      <c r="V15" s="56">
        <f t="shared" si="3"/>
        <v>4.975828982</v>
      </c>
      <c r="W15" s="56" t="str">
        <f t="shared" si="4"/>
        <v/>
      </c>
      <c r="X15" s="56" t="str">
        <f t="shared" si="5"/>
        <v/>
      </c>
    </row>
    <row r="16" ht="14.25" customHeight="1">
      <c r="A16" s="63">
        <v>20067.0</v>
      </c>
      <c r="B16" s="64" t="s">
        <v>71</v>
      </c>
      <c r="C16" s="65" t="s">
        <v>61</v>
      </c>
      <c r="D16" s="66">
        <v>24.75</v>
      </c>
      <c r="E16" s="67">
        <v>7.0</v>
      </c>
      <c r="F16" s="66">
        <v>4.125</v>
      </c>
      <c r="G16" s="66">
        <v>0.0</v>
      </c>
      <c r="H16" s="68">
        <v>0.0</v>
      </c>
      <c r="I16" s="66">
        <v>0.0</v>
      </c>
      <c r="J16" s="66">
        <v>0.0</v>
      </c>
      <c r="K16" s="68">
        <v>0.0</v>
      </c>
      <c r="L16" s="66">
        <v>0.0</v>
      </c>
      <c r="M16" s="66" t="s">
        <v>66</v>
      </c>
      <c r="N16" s="68" t="s">
        <v>66</v>
      </c>
      <c r="O16" s="66" t="s">
        <v>66</v>
      </c>
      <c r="P16" s="66" t="s">
        <v>66</v>
      </c>
      <c r="Q16" s="68" t="s">
        <v>66</v>
      </c>
      <c r="R16" s="69" t="s">
        <v>66</v>
      </c>
      <c r="S16" s="55"/>
      <c r="T16" s="56">
        <f t="shared" si="1"/>
        <v>3.535714286</v>
      </c>
      <c r="U16" s="56" t="str">
        <f t="shared" si="2"/>
        <v/>
      </c>
      <c r="V16" s="56" t="str">
        <f t="shared" si="3"/>
        <v/>
      </c>
      <c r="W16" s="56" t="str">
        <f t="shared" si="4"/>
        <v/>
      </c>
      <c r="X16" s="56" t="str">
        <f t="shared" si="5"/>
        <v/>
      </c>
    </row>
    <row r="17" ht="14.25" customHeight="1">
      <c r="A17" s="63">
        <v>20076.0</v>
      </c>
      <c r="B17" s="64" t="s">
        <v>72</v>
      </c>
      <c r="C17" s="65" t="s">
        <v>61</v>
      </c>
      <c r="D17" s="66" t="s">
        <v>66</v>
      </c>
      <c r="E17" s="67" t="s">
        <v>66</v>
      </c>
      <c r="F17" s="66" t="s">
        <v>66</v>
      </c>
      <c r="G17" s="66" t="s">
        <v>66</v>
      </c>
      <c r="H17" s="68" t="s">
        <v>66</v>
      </c>
      <c r="I17" s="66" t="s">
        <v>66</v>
      </c>
      <c r="J17" s="66" t="s">
        <v>66</v>
      </c>
      <c r="K17" s="68" t="s">
        <v>66</v>
      </c>
      <c r="L17" s="66" t="s">
        <v>66</v>
      </c>
      <c r="M17" s="66" t="s">
        <v>66</v>
      </c>
      <c r="N17" s="68" t="s">
        <v>66</v>
      </c>
      <c r="O17" s="66" t="s">
        <v>66</v>
      </c>
      <c r="P17" s="66" t="s">
        <v>66</v>
      </c>
      <c r="Q17" s="68" t="s">
        <v>66</v>
      </c>
      <c r="R17" s="69" t="s">
        <v>66</v>
      </c>
      <c r="S17" s="55"/>
      <c r="T17" s="56" t="str">
        <f t="shared" si="1"/>
        <v/>
      </c>
      <c r="U17" s="56" t="str">
        <f t="shared" si="2"/>
        <v/>
      </c>
      <c r="V17" s="56" t="str">
        <f t="shared" si="3"/>
        <v/>
      </c>
      <c r="W17" s="56" t="str">
        <f t="shared" si="4"/>
        <v/>
      </c>
      <c r="X17" s="56" t="str">
        <f t="shared" si="5"/>
        <v/>
      </c>
    </row>
    <row r="18" ht="14.25" customHeight="1">
      <c r="A18" s="63">
        <v>20077.0</v>
      </c>
      <c r="B18" s="64" t="s">
        <v>73</v>
      </c>
      <c r="C18" s="65" t="s">
        <v>59</v>
      </c>
      <c r="D18" s="66">
        <v>1626.82</v>
      </c>
      <c r="E18" s="67">
        <v>524.0</v>
      </c>
      <c r="F18" s="66">
        <v>3.68893424036281</v>
      </c>
      <c r="G18" s="66">
        <v>1511.65</v>
      </c>
      <c r="H18" s="68">
        <v>569.0</v>
      </c>
      <c r="I18" s="66">
        <v>3.06002024291498</v>
      </c>
      <c r="J18" s="66">
        <v>3511.45</v>
      </c>
      <c r="K18" s="68">
        <v>965.0</v>
      </c>
      <c r="L18" s="66">
        <v>4.44487341772152</v>
      </c>
      <c r="M18" s="66">
        <v>0.0</v>
      </c>
      <c r="N18" s="68">
        <v>0.0</v>
      </c>
      <c r="O18" s="66">
        <v>0.0</v>
      </c>
      <c r="P18" s="66">
        <v>2936.69</v>
      </c>
      <c r="Q18" s="68">
        <v>302.0</v>
      </c>
      <c r="R18" s="69">
        <v>10.2323693379791</v>
      </c>
      <c r="S18" s="55"/>
      <c r="T18" s="56">
        <f t="shared" si="1"/>
        <v>3.104618321</v>
      </c>
      <c r="U18" s="56">
        <f t="shared" si="2"/>
        <v>2.656678383</v>
      </c>
      <c r="V18" s="56">
        <f t="shared" si="3"/>
        <v>3.63880829</v>
      </c>
      <c r="W18" s="56" t="str">
        <f t="shared" si="4"/>
        <v/>
      </c>
      <c r="X18" s="56">
        <f t="shared" si="5"/>
        <v>9.724139073</v>
      </c>
    </row>
    <row r="19" ht="14.25" customHeight="1">
      <c r="A19" s="63">
        <v>20080.0</v>
      </c>
      <c r="B19" s="64" t="s">
        <v>74</v>
      </c>
      <c r="C19" s="65" t="s">
        <v>59</v>
      </c>
      <c r="D19" s="66">
        <v>69364.17</v>
      </c>
      <c r="E19" s="67">
        <v>15554.0</v>
      </c>
      <c r="F19" s="66">
        <v>5.62381790173504</v>
      </c>
      <c r="G19" s="66">
        <v>1856.72</v>
      </c>
      <c r="H19" s="68">
        <v>393.0</v>
      </c>
      <c r="I19" s="66">
        <v>4.97780160857909</v>
      </c>
      <c r="J19" s="66">
        <v>5973.1</v>
      </c>
      <c r="K19" s="68">
        <v>1144.0</v>
      </c>
      <c r="L19" s="66">
        <v>5.94338308457712</v>
      </c>
      <c r="M19" s="66">
        <v>293578.11</v>
      </c>
      <c r="N19" s="68">
        <v>43277.0</v>
      </c>
      <c r="O19" s="66">
        <v>10.0906753969891</v>
      </c>
      <c r="P19" s="66">
        <v>49435.04</v>
      </c>
      <c r="Q19" s="68">
        <v>9457.0</v>
      </c>
      <c r="R19" s="69">
        <v>6.9294981777404</v>
      </c>
      <c r="S19" s="55"/>
      <c r="T19" s="56">
        <f t="shared" si="1"/>
        <v>4.459571171</v>
      </c>
      <c r="U19" s="56">
        <f t="shared" si="2"/>
        <v>4.724478372</v>
      </c>
      <c r="V19" s="56">
        <f t="shared" si="3"/>
        <v>5.221241259</v>
      </c>
      <c r="W19" s="56">
        <f t="shared" si="4"/>
        <v>6.783698269</v>
      </c>
      <c r="X19" s="56">
        <f t="shared" si="5"/>
        <v>5.227349054</v>
      </c>
    </row>
    <row r="20" ht="14.25" customHeight="1">
      <c r="A20" s="63">
        <v>20081.0</v>
      </c>
      <c r="B20" s="64" t="s">
        <v>75</v>
      </c>
      <c r="C20" s="65" t="s">
        <v>61</v>
      </c>
      <c r="D20" s="66">
        <v>826.06</v>
      </c>
      <c r="E20" s="67">
        <v>267.0</v>
      </c>
      <c r="F20" s="66">
        <v>3.48548523206751</v>
      </c>
      <c r="G20" s="66">
        <v>122.18</v>
      </c>
      <c r="H20" s="68">
        <v>44.0</v>
      </c>
      <c r="I20" s="66">
        <v>3.30216216216216</v>
      </c>
      <c r="J20" s="66">
        <v>26096.83</v>
      </c>
      <c r="K20" s="68">
        <v>4233.0</v>
      </c>
      <c r="L20" s="66">
        <v>6.29294188570051</v>
      </c>
      <c r="M20" s="66">
        <v>18.96</v>
      </c>
      <c r="N20" s="68">
        <v>4.0</v>
      </c>
      <c r="O20" s="66">
        <v>6.32</v>
      </c>
      <c r="P20" s="66">
        <v>0.0</v>
      </c>
      <c r="Q20" s="68">
        <v>0.0</v>
      </c>
      <c r="R20" s="69">
        <v>0.0</v>
      </c>
      <c r="S20" s="55"/>
      <c r="T20" s="56">
        <f t="shared" si="1"/>
        <v>3.093857678</v>
      </c>
      <c r="U20" s="56">
        <f t="shared" si="2"/>
        <v>2.776818182</v>
      </c>
      <c r="V20" s="56">
        <f t="shared" si="3"/>
        <v>6.165090952</v>
      </c>
      <c r="W20" s="56">
        <f t="shared" si="4"/>
        <v>4.74</v>
      </c>
      <c r="X20" s="56" t="str">
        <f t="shared" si="5"/>
        <v/>
      </c>
    </row>
    <row r="21" ht="14.25" customHeight="1">
      <c r="A21" s="63">
        <v>20082.0</v>
      </c>
      <c r="B21" s="64" t="s">
        <v>76</v>
      </c>
      <c r="C21" s="65" t="s">
        <v>61</v>
      </c>
      <c r="D21" s="66">
        <v>1246.57</v>
      </c>
      <c r="E21" s="67">
        <v>355.0</v>
      </c>
      <c r="F21" s="66">
        <v>3.92003144654088</v>
      </c>
      <c r="G21" s="66">
        <v>748.97</v>
      </c>
      <c r="H21" s="68">
        <v>228.0</v>
      </c>
      <c r="I21" s="66">
        <v>3.45147465437788</v>
      </c>
      <c r="J21" s="66">
        <v>6911.77</v>
      </c>
      <c r="K21" s="68">
        <v>1472.0</v>
      </c>
      <c r="L21" s="66">
        <v>5.529416</v>
      </c>
      <c r="M21" s="66" t="s">
        <v>66</v>
      </c>
      <c r="N21" s="68" t="s">
        <v>66</v>
      </c>
      <c r="O21" s="66" t="s">
        <v>66</v>
      </c>
      <c r="P21" s="66" t="s">
        <v>66</v>
      </c>
      <c r="Q21" s="68" t="s">
        <v>66</v>
      </c>
      <c r="R21" s="69" t="s">
        <v>66</v>
      </c>
      <c r="S21" s="55"/>
      <c r="T21" s="56">
        <f t="shared" si="1"/>
        <v>3.511464789</v>
      </c>
      <c r="U21" s="56">
        <f t="shared" si="2"/>
        <v>3.28495614</v>
      </c>
      <c r="V21" s="56">
        <f t="shared" si="3"/>
        <v>4.695495924</v>
      </c>
      <c r="W21" s="56" t="str">
        <f t="shared" si="4"/>
        <v/>
      </c>
      <c r="X21" s="56" t="str">
        <f t="shared" si="5"/>
        <v/>
      </c>
    </row>
    <row r="22" ht="14.25" customHeight="1">
      <c r="A22" s="63">
        <v>20085.0</v>
      </c>
      <c r="B22" s="64" t="s">
        <v>77</v>
      </c>
      <c r="C22" s="65" t="s">
        <v>59</v>
      </c>
      <c r="D22" s="66" t="s">
        <v>66</v>
      </c>
      <c r="E22" s="67" t="s">
        <v>66</v>
      </c>
      <c r="F22" s="66" t="s">
        <v>66</v>
      </c>
      <c r="G22" s="66" t="s">
        <v>66</v>
      </c>
      <c r="H22" s="68" t="s">
        <v>66</v>
      </c>
      <c r="I22" s="66" t="s">
        <v>66</v>
      </c>
      <c r="J22" s="66" t="s">
        <v>66</v>
      </c>
      <c r="K22" s="68" t="s">
        <v>66</v>
      </c>
      <c r="L22" s="66" t="s">
        <v>66</v>
      </c>
      <c r="M22" s="66" t="s">
        <v>66</v>
      </c>
      <c r="N22" s="68" t="s">
        <v>66</v>
      </c>
      <c r="O22" s="66" t="s">
        <v>66</v>
      </c>
      <c r="P22" s="66" t="s">
        <v>66</v>
      </c>
      <c r="Q22" s="68" t="s">
        <v>66</v>
      </c>
      <c r="R22" s="69" t="s">
        <v>66</v>
      </c>
      <c r="S22" s="55"/>
      <c r="T22" s="56" t="str">
        <f t="shared" si="1"/>
        <v/>
      </c>
      <c r="U22" s="56" t="str">
        <f t="shared" si="2"/>
        <v/>
      </c>
      <c r="V22" s="56" t="str">
        <f t="shared" si="3"/>
        <v/>
      </c>
      <c r="W22" s="56" t="str">
        <f t="shared" si="4"/>
        <v/>
      </c>
      <c r="X22" s="56" t="str">
        <f t="shared" si="5"/>
        <v/>
      </c>
    </row>
    <row r="23" ht="14.25" customHeight="1">
      <c r="A23" s="63">
        <v>20088.0</v>
      </c>
      <c r="B23" s="64" t="s">
        <v>78</v>
      </c>
      <c r="C23" s="65" t="s">
        <v>61</v>
      </c>
      <c r="D23" s="66" t="s">
        <v>66</v>
      </c>
      <c r="E23" s="67" t="s">
        <v>66</v>
      </c>
      <c r="F23" s="66" t="s">
        <v>66</v>
      </c>
      <c r="G23" s="66" t="s">
        <v>66</v>
      </c>
      <c r="H23" s="68" t="s">
        <v>66</v>
      </c>
      <c r="I23" s="66" t="s">
        <v>66</v>
      </c>
      <c r="J23" s="66" t="s">
        <v>66</v>
      </c>
      <c r="K23" s="68" t="s">
        <v>66</v>
      </c>
      <c r="L23" s="66" t="s">
        <v>66</v>
      </c>
      <c r="M23" s="66" t="s">
        <v>66</v>
      </c>
      <c r="N23" s="68" t="s">
        <v>66</v>
      </c>
      <c r="O23" s="66" t="s">
        <v>66</v>
      </c>
      <c r="P23" s="66" t="s">
        <v>66</v>
      </c>
      <c r="Q23" s="68" t="s">
        <v>66</v>
      </c>
      <c r="R23" s="69" t="s">
        <v>66</v>
      </c>
      <c r="S23" s="55"/>
      <c r="T23" s="56" t="str">
        <f t="shared" si="1"/>
        <v/>
      </c>
      <c r="U23" s="56" t="str">
        <f t="shared" si="2"/>
        <v/>
      </c>
      <c r="V23" s="56" t="str">
        <f t="shared" si="3"/>
        <v/>
      </c>
      <c r="W23" s="56" t="str">
        <f t="shared" si="4"/>
        <v/>
      </c>
      <c r="X23" s="56" t="str">
        <f t="shared" si="5"/>
        <v/>
      </c>
    </row>
    <row r="24" ht="14.25" customHeight="1">
      <c r="A24" s="63">
        <v>20098.0</v>
      </c>
      <c r="B24" s="64" t="s">
        <v>79</v>
      </c>
      <c r="C24" s="65" t="s">
        <v>61</v>
      </c>
      <c r="D24" s="66" t="s">
        <v>66</v>
      </c>
      <c r="E24" s="67" t="s">
        <v>66</v>
      </c>
      <c r="F24" s="66" t="s">
        <v>66</v>
      </c>
      <c r="G24" s="66" t="s">
        <v>66</v>
      </c>
      <c r="H24" s="68" t="s">
        <v>66</v>
      </c>
      <c r="I24" s="66" t="s">
        <v>66</v>
      </c>
      <c r="J24" s="66" t="s">
        <v>66</v>
      </c>
      <c r="K24" s="68" t="s">
        <v>66</v>
      </c>
      <c r="L24" s="66" t="s">
        <v>66</v>
      </c>
      <c r="M24" s="66" t="s">
        <v>66</v>
      </c>
      <c r="N24" s="68" t="s">
        <v>66</v>
      </c>
      <c r="O24" s="66" t="s">
        <v>66</v>
      </c>
      <c r="P24" s="66" t="s">
        <v>66</v>
      </c>
      <c r="Q24" s="68" t="s">
        <v>66</v>
      </c>
      <c r="R24" s="69" t="s">
        <v>66</v>
      </c>
      <c r="S24" s="55"/>
      <c r="T24" s="56" t="str">
        <f t="shared" si="1"/>
        <v/>
      </c>
      <c r="U24" s="56" t="str">
        <f t="shared" si="2"/>
        <v/>
      </c>
      <c r="V24" s="56" t="str">
        <f t="shared" si="3"/>
        <v/>
      </c>
      <c r="W24" s="56" t="str">
        <f t="shared" si="4"/>
        <v/>
      </c>
      <c r="X24" s="56" t="str">
        <f t="shared" si="5"/>
        <v/>
      </c>
    </row>
    <row r="25" ht="14.25" customHeight="1">
      <c r="A25" s="63">
        <v>20102.0</v>
      </c>
      <c r="B25" s="64" t="s">
        <v>80</v>
      </c>
      <c r="C25" s="65" t="s">
        <v>61</v>
      </c>
      <c r="D25" s="66">
        <v>1266.65</v>
      </c>
      <c r="E25" s="67">
        <v>365.0</v>
      </c>
      <c r="F25" s="66">
        <v>3.81521084337349</v>
      </c>
      <c r="G25" s="66">
        <v>16536.78</v>
      </c>
      <c r="H25" s="68">
        <v>3665.0</v>
      </c>
      <c r="I25" s="66">
        <v>5.29007677543186</v>
      </c>
      <c r="J25" s="66">
        <v>16422.54</v>
      </c>
      <c r="K25" s="68">
        <v>3231.0</v>
      </c>
      <c r="L25" s="66">
        <v>5.8071216407355</v>
      </c>
      <c r="M25" s="66">
        <v>54413.73</v>
      </c>
      <c r="N25" s="68">
        <v>5815.0</v>
      </c>
      <c r="O25" s="66">
        <v>10.7985175630085</v>
      </c>
      <c r="P25" s="66">
        <v>0.0</v>
      </c>
      <c r="Q25" s="68">
        <v>0.0</v>
      </c>
      <c r="R25" s="69">
        <v>0.0</v>
      </c>
      <c r="S25" s="55"/>
      <c r="T25" s="56">
        <f t="shared" si="1"/>
        <v>3.470273973</v>
      </c>
      <c r="U25" s="56">
        <f t="shared" si="2"/>
        <v>4.512081855</v>
      </c>
      <c r="V25" s="56">
        <f t="shared" si="3"/>
        <v>5.082804085</v>
      </c>
      <c r="W25" s="56">
        <f t="shared" si="4"/>
        <v>9.357477214</v>
      </c>
      <c r="X25" s="56" t="str">
        <f t="shared" si="5"/>
        <v/>
      </c>
    </row>
    <row r="26" ht="14.25" customHeight="1">
      <c r="A26" s="63">
        <v>20103.0</v>
      </c>
      <c r="B26" s="64" t="s">
        <v>81</v>
      </c>
      <c r="C26" s="65" t="s">
        <v>59</v>
      </c>
      <c r="D26" s="66">
        <v>12549.83</v>
      </c>
      <c r="E26" s="67">
        <v>4085.0</v>
      </c>
      <c r="F26" s="66">
        <v>3.75630948817719</v>
      </c>
      <c r="G26" s="66">
        <v>4695.55</v>
      </c>
      <c r="H26" s="68">
        <v>1276.0</v>
      </c>
      <c r="I26" s="66">
        <v>3.96583614864865</v>
      </c>
      <c r="J26" s="66">
        <v>30857.83</v>
      </c>
      <c r="K26" s="68">
        <v>7344.0</v>
      </c>
      <c r="L26" s="66">
        <v>5.70701498058073</v>
      </c>
      <c r="M26" s="66">
        <v>54029.51</v>
      </c>
      <c r="N26" s="68">
        <v>8228.0</v>
      </c>
      <c r="O26" s="66">
        <v>8.53951477793583</v>
      </c>
      <c r="P26" s="66">
        <v>0.0</v>
      </c>
      <c r="Q26" s="68">
        <v>0.0</v>
      </c>
      <c r="R26" s="69">
        <v>0.0</v>
      </c>
      <c r="S26" s="55"/>
      <c r="T26" s="56">
        <f t="shared" si="1"/>
        <v>3.072173807</v>
      </c>
      <c r="U26" s="56">
        <f t="shared" si="2"/>
        <v>3.679898119</v>
      </c>
      <c r="V26" s="56">
        <f t="shared" si="3"/>
        <v>4.201774237</v>
      </c>
      <c r="W26" s="56">
        <f t="shared" si="4"/>
        <v>6.566542295</v>
      </c>
      <c r="X26" s="56" t="str">
        <f t="shared" si="5"/>
        <v/>
      </c>
    </row>
    <row r="27" ht="14.25" customHeight="1">
      <c r="A27" s="63">
        <v>20105.0</v>
      </c>
      <c r="B27" s="64" t="s">
        <v>82</v>
      </c>
      <c r="C27" s="65" t="s">
        <v>59</v>
      </c>
      <c r="D27" s="66" t="s">
        <v>66</v>
      </c>
      <c r="E27" s="67" t="s">
        <v>66</v>
      </c>
      <c r="F27" s="66" t="s">
        <v>66</v>
      </c>
      <c r="G27" s="66" t="s">
        <v>66</v>
      </c>
      <c r="H27" s="68" t="s">
        <v>66</v>
      </c>
      <c r="I27" s="66" t="s">
        <v>66</v>
      </c>
      <c r="J27" s="66" t="s">
        <v>66</v>
      </c>
      <c r="K27" s="68" t="s">
        <v>66</v>
      </c>
      <c r="L27" s="66" t="s">
        <v>66</v>
      </c>
      <c r="M27" s="66" t="s">
        <v>66</v>
      </c>
      <c r="N27" s="68" t="s">
        <v>66</v>
      </c>
      <c r="O27" s="66" t="s">
        <v>66</v>
      </c>
      <c r="P27" s="66" t="s">
        <v>66</v>
      </c>
      <c r="Q27" s="68" t="s">
        <v>66</v>
      </c>
      <c r="R27" s="69" t="s">
        <v>66</v>
      </c>
      <c r="S27" s="55"/>
      <c r="T27" s="56" t="str">
        <f t="shared" si="1"/>
        <v/>
      </c>
      <c r="U27" s="56" t="str">
        <f t="shared" si="2"/>
        <v/>
      </c>
      <c r="V27" s="56" t="str">
        <f t="shared" si="3"/>
        <v/>
      </c>
      <c r="W27" s="56" t="str">
        <f t="shared" si="4"/>
        <v/>
      </c>
      <c r="X27" s="56" t="str">
        <f t="shared" si="5"/>
        <v/>
      </c>
    </row>
    <row r="28" ht="14.25" customHeight="1">
      <c r="A28" s="63">
        <v>20110.0</v>
      </c>
      <c r="B28" s="64" t="s">
        <v>83</v>
      </c>
      <c r="C28" s="65" t="s">
        <v>59</v>
      </c>
      <c r="D28" s="66">
        <v>71046.23</v>
      </c>
      <c r="E28" s="67">
        <v>21371.0</v>
      </c>
      <c r="F28" s="66">
        <v>5.94628640776699</v>
      </c>
      <c r="G28" s="66">
        <v>10046.32</v>
      </c>
      <c r="H28" s="68">
        <v>2993.0</v>
      </c>
      <c r="I28" s="66">
        <v>4.30065068493151</v>
      </c>
      <c r="J28" s="66">
        <v>43439.99</v>
      </c>
      <c r="K28" s="68">
        <v>10236.0</v>
      </c>
      <c r="L28" s="66">
        <v>6.58281406273678</v>
      </c>
      <c r="M28" s="66">
        <v>351786.99</v>
      </c>
      <c r="N28" s="68">
        <v>46699.0</v>
      </c>
      <c r="O28" s="66">
        <v>13.5909051923968</v>
      </c>
      <c r="P28" s="66">
        <v>10911.13</v>
      </c>
      <c r="Q28" s="68">
        <v>2431.0</v>
      </c>
      <c r="R28" s="69">
        <v>6.44104486422668</v>
      </c>
      <c r="S28" s="55"/>
      <c r="T28" s="56">
        <f t="shared" si="1"/>
        <v>3.324422348</v>
      </c>
      <c r="U28" s="56">
        <f t="shared" si="2"/>
        <v>3.356605413</v>
      </c>
      <c r="V28" s="56">
        <f t="shared" si="3"/>
        <v>4.243844275</v>
      </c>
      <c r="W28" s="56">
        <f t="shared" si="4"/>
        <v>7.533073299</v>
      </c>
      <c r="X28" s="56">
        <f t="shared" si="5"/>
        <v>4.488329905</v>
      </c>
    </row>
    <row r="29" ht="14.25" customHeight="1">
      <c r="A29" s="63">
        <v>20116.0</v>
      </c>
      <c r="B29" s="64" t="s">
        <v>84</v>
      </c>
      <c r="C29" s="65" t="s">
        <v>59</v>
      </c>
      <c r="D29" s="66">
        <v>53919.75</v>
      </c>
      <c r="E29" s="67">
        <v>16386.0</v>
      </c>
      <c r="F29" s="66">
        <v>4.32951260639152</v>
      </c>
      <c r="G29" s="66">
        <v>9252.08</v>
      </c>
      <c r="H29" s="68">
        <v>3348.0</v>
      </c>
      <c r="I29" s="66">
        <v>3.28087943262411</v>
      </c>
      <c r="J29" s="66">
        <v>35167.85</v>
      </c>
      <c r="K29" s="68">
        <v>8014.0</v>
      </c>
      <c r="L29" s="66">
        <v>5.45915088481838</v>
      </c>
      <c r="M29" s="66">
        <v>372444.52</v>
      </c>
      <c r="N29" s="68">
        <v>55616.0</v>
      </c>
      <c r="O29" s="66">
        <v>10.0451633087898</v>
      </c>
      <c r="P29" s="66">
        <v>16828.18</v>
      </c>
      <c r="Q29" s="68">
        <v>4268.0</v>
      </c>
      <c r="R29" s="69">
        <v>5.89634898388227</v>
      </c>
      <c r="S29" s="55"/>
      <c r="T29" s="56">
        <f t="shared" si="1"/>
        <v>3.290598682</v>
      </c>
      <c r="U29" s="56">
        <f t="shared" si="2"/>
        <v>2.763464755</v>
      </c>
      <c r="V29" s="56">
        <f t="shared" si="3"/>
        <v>4.388301722</v>
      </c>
      <c r="W29" s="56">
        <f t="shared" si="4"/>
        <v>6.696715334</v>
      </c>
      <c r="X29" s="56">
        <f t="shared" si="5"/>
        <v>3.94287254</v>
      </c>
    </row>
    <row r="30" ht="14.25" customHeight="1">
      <c r="A30" s="63">
        <v>20140.0</v>
      </c>
      <c r="B30" s="64" t="s">
        <v>85</v>
      </c>
      <c r="C30" s="65" t="s">
        <v>59</v>
      </c>
      <c r="D30" s="66">
        <v>119253.82</v>
      </c>
      <c r="E30" s="67">
        <v>31590.0</v>
      </c>
      <c r="F30" s="66">
        <v>5.59378113419954</v>
      </c>
      <c r="G30" s="66">
        <v>2617.3</v>
      </c>
      <c r="H30" s="68">
        <v>709.0</v>
      </c>
      <c r="I30" s="66">
        <v>4.26965742251224</v>
      </c>
      <c r="J30" s="66">
        <v>62024.45</v>
      </c>
      <c r="K30" s="68">
        <v>10134.0</v>
      </c>
      <c r="L30" s="66">
        <v>8.33325943839849</v>
      </c>
      <c r="M30" s="66">
        <v>609310.61</v>
      </c>
      <c r="N30" s="68">
        <v>75826.0</v>
      </c>
      <c r="O30" s="66">
        <v>12.2948991081157</v>
      </c>
      <c r="P30" s="66">
        <v>35650.59</v>
      </c>
      <c r="Q30" s="68">
        <v>7253.0</v>
      </c>
      <c r="R30" s="69">
        <v>7.63886650953503</v>
      </c>
      <c r="S30" s="55"/>
      <c r="T30" s="56">
        <f t="shared" si="1"/>
        <v>3.775049699</v>
      </c>
      <c r="U30" s="56">
        <f t="shared" si="2"/>
        <v>3.691537377</v>
      </c>
      <c r="V30" s="56">
        <f t="shared" si="3"/>
        <v>6.120431222</v>
      </c>
      <c r="W30" s="56">
        <f t="shared" si="4"/>
        <v>8.03564226</v>
      </c>
      <c r="X30" s="56">
        <f t="shared" si="5"/>
        <v>4.915288846</v>
      </c>
    </row>
    <row r="31" ht="14.25" customHeight="1">
      <c r="A31" s="63">
        <v>20161.0</v>
      </c>
      <c r="B31" s="64" t="s">
        <v>86</v>
      </c>
      <c r="C31" s="65" t="s">
        <v>61</v>
      </c>
      <c r="D31" s="66">
        <v>900.24</v>
      </c>
      <c r="E31" s="67">
        <v>250.0</v>
      </c>
      <c r="F31" s="66">
        <v>3.98336283185841</v>
      </c>
      <c r="G31" s="66">
        <v>372.01</v>
      </c>
      <c r="H31" s="68">
        <v>131.0</v>
      </c>
      <c r="I31" s="66">
        <v>3.32151785714286</v>
      </c>
      <c r="J31" s="66">
        <v>1872.7</v>
      </c>
      <c r="K31" s="68">
        <v>447.0</v>
      </c>
      <c r="L31" s="66">
        <v>4.69348370927318</v>
      </c>
      <c r="M31" s="66">
        <v>6705.52</v>
      </c>
      <c r="N31" s="68">
        <v>1131.0</v>
      </c>
      <c r="O31" s="66">
        <v>7.58542986425339</v>
      </c>
      <c r="P31" s="66">
        <v>46.02</v>
      </c>
      <c r="Q31" s="68">
        <v>6.0</v>
      </c>
      <c r="R31" s="69">
        <v>7.67</v>
      </c>
      <c r="S31" s="55"/>
      <c r="T31" s="56">
        <f t="shared" si="1"/>
        <v>3.60096</v>
      </c>
      <c r="U31" s="56">
        <f t="shared" si="2"/>
        <v>2.839770992</v>
      </c>
      <c r="V31" s="56">
        <f t="shared" si="3"/>
        <v>4.189485459</v>
      </c>
      <c r="W31" s="56">
        <f t="shared" si="4"/>
        <v>5.928841733</v>
      </c>
      <c r="X31" s="56">
        <f t="shared" si="5"/>
        <v>7.67</v>
      </c>
    </row>
    <row r="32" ht="14.25" customHeight="1">
      <c r="A32" s="63">
        <v>20163.0</v>
      </c>
      <c r="B32" s="64" t="s">
        <v>87</v>
      </c>
      <c r="C32" s="65" t="s">
        <v>61</v>
      </c>
      <c r="D32" s="66">
        <v>2024.93</v>
      </c>
      <c r="E32" s="67">
        <v>473.0</v>
      </c>
      <c r="F32" s="66">
        <v>4.99982716049383</v>
      </c>
      <c r="G32" s="66">
        <v>3130.32</v>
      </c>
      <c r="H32" s="68">
        <v>726.0</v>
      </c>
      <c r="I32" s="66">
        <v>5.16554455445545</v>
      </c>
      <c r="J32" s="66">
        <v>9144.58</v>
      </c>
      <c r="K32" s="68">
        <v>1528.0</v>
      </c>
      <c r="L32" s="66">
        <v>7.48941850941851</v>
      </c>
      <c r="M32" s="66">
        <v>74282.63</v>
      </c>
      <c r="N32" s="68">
        <v>9823.0</v>
      </c>
      <c r="O32" s="66">
        <v>11.8246784463547</v>
      </c>
      <c r="P32" s="66">
        <v>37.74</v>
      </c>
      <c r="Q32" s="68">
        <v>8.0</v>
      </c>
      <c r="R32" s="69">
        <v>5.39142857142857</v>
      </c>
      <c r="S32" s="55"/>
      <c r="T32" s="56">
        <f t="shared" si="1"/>
        <v>4.281035941</v>
      </c>
      <c r="U32" s="56">
        <f t="shared" si="2"/>
        <v>4.311735537</v>
      </c>
      <c r="V32" s="56">
        <f t="shared" si="3"/>
        <v>5.984672775</v>
      </c>
      <c r="W32" s="56">
        <f t="shared" si="4"/>
        <v>7.562112389</v>
      </c>
      <c r="X32" s="56">
        <f t="shared" si="5"/>
        <v>4.7175</v>
      </c>
    </row>
    <row r="33" ht="14.25" customHeight="1">
      <c r="A33" s="63">
        <v>20166.0</v>
      </c>
      <c r="B33" s="64" t="s">
        <v>88</v>
      </c>
      <c r="C33" s="65" t="s">
        <v>61</v>
      </c>
      <c r="D33" s="66" t="s">
        <v>66</v>
      </c>
      <c r="E33" s="67" t="s">
        <v>66</v>
      </c>
      <c r="F33" s="66" t="s">
        <v>66</v>
      </c>
      <c r="G33" s="66" t="s">
        <v>66</v>
      </c>
      <c r="H33" s="68" t="s">
        <v>66</v>
      </c>
      <c r="I33" s="66" t="s">
        <v>66</v>
      </c>
      <c r="J33" s="66" t="s">
        <v>66</v>
      </c>
      <c r="K33" s="68" t="s">
        <v>66</v>
      </c>
      <c r="L33" s="66" t="s">
        <v>66</v>
      </c>
      <c r="M33" s="66" t="s">
        <v>66</v>
      </c>
      <c r="N33" s="68" t="s">
        <v>66</v>
      </c>
      <c r="O33" s="66" t="s">
        <v>66</v>
      </c>
      <c r="P33" s="66" t="s">
        <v>66</v>
      </c>
      <c r="Q33" s="68" t="s">
        <v>66</v>
      </c>
      <c r="R33" s="69" t="s">
        <v>66</v>
      </c>
      <c r="S33" s="55"/>
      <c r="T33" s="56" t="str">
        <f t="shared" si="1"/>
        <v/>
      </c>
      <c r="U33" s="56" t="str">
        <f t="shared" si="2"/>
        <v/>
      </c>
      <c r="V33" s="56" t="str">
        <f t="shared" si="3"/>
        <v/>
      </c>
      <c r="W33" s="56" t="str">
        <f t="shared" si="4"/>
        <v/>
      </c>
      <c r="X33" s="56" t="str">
        <f t="shared" si="5"/>
        <v/>
      </c>
    </row>
    <row r="34" ht="14.25" customHeight="1">
      <c r="A34" s="63">
        <v>20167.0</v>
      </c>
      <c r="B34" s="64" t="s">
        <v>89</v>
      </c>
      <c r="C34" s="65" t="s">
        <v>61</v>
      </c>
      <c r="D34" s="66" t="s">
        <v>66</v>
      </c>
      <c r="E34" s="67" t="s">
        <v>66</v>
      </c>
      <c r="F34" s="66" t="s">
        <v>66</v>
      </c>
      <c r="G34" s="66" t="s">
        <v>66</v>
      </c>
      <c r="H34" s="68" t="s">
        <v>66</v>
      </c>
      <c r="I34" s="66" t="s">
        <v>66</v>
      </c>
      <c r="J34" s="66" t="s">
        <v>66</v>
      </c>
      <c r="K34" s="68" t="s">
        <v>66</v>
      </c>
      <c r="L34" s="66" t="s">
        <v>66</v>
      </c>
      <c r="M34" s="66" t="s">
        <v>66</v>
      </c>
      <c r="N34" s="68" t="s">
        <v>66</v>
      </c>
      <c r="O34" s="66" t="s">
        <v>66</v>
      </c>
      <c r="P34" s="66" t="s">
        <v>66</v>
      </c>
      <c r="Q34" s="68" t="s">
        <v>66</v>
      </c>
      <c r="R34" s="69" t="s">
        <v>66</v>
      </c>
      <c r="S34" s="55"/>
      <c r="T34" s="56" t="str">
        <f t="shared" si="1"/>
        <v/>
      </c>
      <c r="U34" s="56" t="str">
        <f t="shared" si="2"/>
        <v/>
      </c>
      <c r="V34" s="56" t="str">
        <f t="shared" si="3"/>
        <v/>
      </c>
      <c r="W34" s="56" t="str">
        <f t="shared" si="4"/>
        <v/>
      </c>
      <c r="X34" s="56" t="str">
        <f t="shared" si="5"/>
        <v/>
      </c>
    </row>
    <row r="35" ht="14.25" customHeight="1">
      <c r="A35" s="63">
        <v>20170.0</v>
      </c>
      <c r="B35" s="64" t="s">
        <v>90</v>
      </c>
      <c r="C35" s="65" t="s">
        <v>59</v>
      </c>
      <c r="D35" s="66">
        <v>8298.01</v>
      </c>
      <c r="E35" s="67">
        <v>2105.0</v>
      </c>
      <c r="F35" s="66">
        <v>5.19599874765185</v>
      </c>
      <c r="G35" s="66">
        <v>145.21</v>
      </c>
      <c r="H35" s="68">
        <v>48.0</v>
      </c>
      <c r="I35" s="66">
        <v>3.54170731707317</v>
      </c>
      <c r="J35" s="66">
        <v>3210.52</v>
      </c>
      <c r="K35" s="68">
        <v>510.0</v>
      </c>
      <c r="L35" s="66">
        <v>8.82010989010989</v>
      </c>
      <c r="M35" s="66">
        <v>63052.97</v>
      </c>
      <c r="N35" s="68">
        <v>7730.0</v>
      </c>
      <c r="O35" s="66">
        <v>11.9531696682464</v>
      </c>
      <c r="P35" s="66">
        <v>11705.7</v>
      </c>
      <c r="Q35" s="68">
        <v>1615.0</v>
      </c>
      <c r="R35" s="69">
        <v>11.063988657845</v>
      </c>
      <c r="S35" s="55"/>
      <c r="T35" s="56">
        <f t="shared" si="1"/>
        <v>3.942047506</v>
      </c>
      <c r="U35" s="56">
        <f t="shared" si="2"/>
        <v>3.025208333</v>
      </c>
      <c r="V35" s="56">
        <f t="shared" si="3"/>
        <v>6.295137255</v>
      </c>
      <c r="W35" s="56">
        <f t="shared" si="4"/>
        <v>8.156917206</v>
      </c>
      <c r="X35" s="56">
        <f t="shared" si="5"/>
        <v>7.248111455</v>
      </c>
    </row>
    <row r="36" ht="14.25" customHeight="1">
      <c r="A36" s="63">
        <v>20177.0</v>
      </c>
      <c r="B36" s="64" t="s">
        <v>91</v>
      </c>
      <c r="C36" s="65" t="s">
        <v>61</v>
      </c>
      <c r="D36" s="66" t="s">
        <v>66</v>
      </c>
      <c r="E36" s="67" t="s">
        <v>66</v>
      </c>
      <c r="F36" s="66" t="s">
        <v>66</v>
      </c>
      <c r="G36" s="66" t="s">
        <v>66</v>
      </c>
      <c r="H36" s="68" t="s">
        <v>66</v>
      </c>
      <c r="I36" s="66" t="s">
        <v>66</v>
      </c>
      <c r="J36" s="66" t="s">
        <v>66</v>
      </c>
      <c r="K36" s="68" t="s">
        <v>66</v>
      </c>
      <c r="L36" s="66" t="s">
        <v>66</v>
      </c>
      <c r="M36" s="66" t="s">
        <v>66</v>
      </c>
      <c r="N36" s="68" t="s">
        <v>66</v>
      </c>
      <c r="O36" s="66" t="s">
        <v>66</v>
      </c>
      <c r="P36" s="66" t="s">
        <v>66</v>
      </c>
      <c r="Q36" s="68" t="s">
        <v>66</v>
      </c>
      <c r="R36" s="69" t="s">
        <v>66</v>
      </c>
      <c r="S36" s="55"/>
      <c r="T36" s="56" t="str">
        <f t="shared" si="1"/>
        <v/>
      </c>
      <c r="U36" s="56" t="str">
        <f t="shared" si="2"/>
        <v/>
      </c>
      <c r="V36" s="56" t="str">
        <f t="shared" si="3"/>
        <v/>
      </c>
      <c r="W36" s="56" t="str">
        <f t="shared" si="4"/>
        <v/>
      </c>
      <c r="X36" s="56" t="str">
        <f t="shared" si="5"/>
        <v/>
      </c>
    </row>
    <row r="37" ht="14.25" customHeight="1">
      <c r="A37" s="63">
        <v>20178.0</v>
      </c>
      <c r="B37" s="64" t="s">
        <v>92</v>
      </c>
      <c r="C37" s="65" t="s">
        <v>59</v>
      </c>
      <c r="D37" s="66" t="s">
        <v>66</v>
      </c>
      <c r="E37" s="67" t="s">
        <v>66</v>
      </c>
      <c r="F37" s="66" t="s">
        <v>66</v>
      </c>
      <c r="G37" s="66" t="s">
        <v>66</v>
      </c>
      <c r="H37" s="68" t="s">
        <v>66</v>
      </c>
      <c r="I37" s="66" t="s">
        <v>66</v>
      </c>
      <c r="J37" s="66" t="s">
        <v>66</v>
      </c>
      <c r="K37" s="68" t="s">
        <v>66</v>
      </c>
      <c r="L37" s="66" t="s">
        <v>66</v>
      </c>
      <c r="M37" s="66" t="s">
        <v>66</v>
      </c>
      <c r="N37" s="68" t="s">
        <v>66</v>
      </c>
      <c r="O37" s="66" t="s">
        <v>66</v>
      </c>
      <c r="P37" s="66" t="s">
        <v>66</v>
      </c>
      <c r="Q37" s="68" t="s">
        <v>66</v>
      </c>
      <c r="R37" s="69" t="s">
        <v>66</v>
      </c>
      <c r="S37" s="55"/>
      <c r="T37" s="56" t="str">
        <f t="shared" si="1"/>
        <v/>
      </c>
      <c r="U37" s="56" t="str">
        <f t="shared" si="2"/>
        <v/>
      </c>
      <c r="V37" s="56" t="str">
        <f t="shared" si="3"/>
        <v/>
      </c>
      <c r="W37" s="56" t="str">
        <f t="shared" si="4"/>
        <v/>
      </c>
      <c r="X37" s="56" t="str">
        <f t="shared" si="5"/>
        <v/>
      </c>
    </row>
    <row r="38" ht="14.25" customHeight="1">
      <c r="A38" s="63">
        <v>20179.0</v>
      </c>
      <c r="B38" s="64" t="s">
        <v>93</v>
      </c>
      <c r="C38" s="65" t="s">
        <v>94</v>
      </c>
      <c r="D38" s="66" t="s">
        <v>66</v>
      </c>
      <c r="E38" s="67" t="s">
        <v>66</v>
      </c>
      <c r="F38" s="66" t="s">
        <v>66</v>
      </c>
      <c r="G38" s="66" t="s">
        <v>66</v>
      </c>
      <c r="H38" s="68" t="s">
        <v>66</v>
      </c>
      <c r="I38" s="66" t="s">
        <v>66</v>
      </c>
      <c r="J38" s="66" t="s">
        <v>66</v>
      </c>
      <c r="K38" s="68" t="s">
        <v>66</v>
      </c>
      <c r="L38" s="66" t="s">
        <v>66</v>
      </c>
      <c r="M38" s="66" t="s">
        <v>66</v>
      </c>
      <c r="N38" s="68" t="s">
        <v>66</v>
      </c>
      <c r="O38" s="66" t="s">
        <v>66</v>
      </c>
      <c r="P38" s="66" t="s">
        <v>66</v>
      </c>
      <c r="Q38" s="68" t="s">
        <v>66</v>
      </c>
      <c r="R38" s="69" t="s">
        <v>66</v>
      </c>
      <c r="S38" s="55"/>
      <c r="T38" s="56" t="str">
        <f t="shared" si="1"/>
        <v/>
      </c>
      <c r="U38" s="56" t="str">
        <f t="shared" si="2"/>
        <v/>
      </c>
      <c r="V38" s="56" t="str">
        <f t="shared" si="3"/>
        <v/>
      </c>
      <c r="W38" s="56" t="str">
        <f t="shared" si="4"/>
        <v/>
      </c>
      <c r="X38" s="56" t="str">
        <f t="shared" si="5"/>
        <v/>
      </c>
    </row>
    <row r="39" ht="14.25" customHeight="1">
      <c r="A39" s="63">
        <v>20180.0</v>
      </c>
      <c r="B39" s="64" t="s">
        <v>95</v>
      </c>
      <c r="C39" s="65" t="s">
        <v>59</v>
      </c>
      <c r="D39" s="66" t="s">
        <v>66</v>
      </c>
      <c r="E39" s="67" t="s">
        <v>66</v>
      </c>
      <c r="F39" s="66" t="s">
        <v>66</v>
      </c>
      <c r="G39" s="66" t="s">
        <v>66</v>
      </c>
      <c r="H39" s="68" t="s">
        <v>66</v>
      </c>
      <c r="I39" s="66" t="s">
        <v>66</v>
      </c>
      <c r="J39" s="66" t="s">
        <v>66</v>
      </c>
      <c r="K39" s="68" t="s">
        <v>66</v>
      </c>
      <c r="L39" s="66" t="s">
        <v>66</v>
      </c>
      <c r="M39" s="66" t="s">
        <v>66</v>
      </c>
      <c r="N39" s="68" t="s">
        <v>66</v>
      </c>
      <c r="O39" s="66" t="s">
        <v>66</v>
      </c>
      <c r="P39" s="66" t="s">
        <v>66</v>
      </c>
      <c r="Q39" s="68" t="s">
        <v>66</v>
      </c>
      <c r="R39" s="69" t="s">
        <v>66</v>
      </c>
      <c r="S39" s="55"/>
      <c r="T39" s="56" t="str">
        <f t="shared" si="1"/>
        <v/>
      </c>
      <c r="U39" s="56" t="str">
        <f t="shared" si="2"/>
        <v/>
      </c>
      <c r="V39" s="56" t="str">
        <f t="shared" si="3"/>
        <v/>
      </c>
      <c r="W39" s="56" t="str">
        <f t="shared" si="4"/>
        <v/>
      </c>
      <c r="X39" s="56" t="str">
        <f t="shared" si="5"/>
        <v/>
      </c>
    </row>
    <row r="40" ht="14.25" customHeight="1">
      <c r="A40" s="63">
        <v>20181.0</v>
      </c>
      <c r="B40" s="64" t="s">
        <v>96</v>
      </c>
      <c r="C40" s="65" t="s">
        <v>59</v>
      </c>
      <c r="D40" s="66" t="s">
        <v>66</v>
      </c>
      <c r="E40" s="67" t="s">
        <v>66</v>
      </c>
      <c r="F40" s="66" t="s">
        <v>66</v>
      </c>
      <c r="G40" s="66" t="s">
        <v>66</v>
      </c>
      <c r="H40" s="68" t="s">
        <v>66</v>
      </c>
      <c r="I40" s="66" t="s">
        <v>66</v>
      </c>
      <c r="J40" s="66" t="s">
        <v>66</v>
      </c>
      <c r="K40" s="68" t="s">
        <v>66</v>
      </c>
      <c r="L40" s="66" t="s">
        <v>66</v>
      </c>
      <c r="M40" s="66" t="s">
        <v>66</v>
      </c>
      <c r="N40" s="68" t="s">
        <v>66</v>
      </c>
      <c r="O40" s="66" t="s">
        <v>66</v>
      </c>
      <c r="P40" s="66" t="s">
        <v>66</v>
      </c>
      <c r="Q40" s="68" t="s">
        <v>66</v>
      </c>
      <c r="R40" s="69" t="s">
        <v>66</v>
      </c>
      <c r="S40" s="55"/>
      <c r="T40" s="56" t="str">
        <f t="shared" si="1"/>
        <v/>
      </c>
      <c r="U40" s="56" t="str">
        <f t="shared" si="2"/>
        <v/>
      </c>
      <c r="V40" s="56" t="str">
        <f t="shared" si="3"/>
        <v/>
      </c>
      <c r="W40" s="56" t="str">
        <f t="shared" si="4"/>
        <v/>
      </c>
      <c r="X40" s="56" t="str">
        <f t="shared" si="5"/>
        <v/>
      </c>
    </row>
    <row r="41" ht="14.25" customHeight="1">
      <c r="A41" s="63">
        <v>20183.0</v>
      </c>
      <c r="B41" s="64" t="s">
        <v>70</v>
      </c>
      <c r="C41" s="65" t="s">
        <v>61</v>
      </c>
      <c r="D41" s="66" t="s">
        <v>66</v>
      </c>
      <c r="E41" s="67" t="s">
        <v>66</v>
      </c>
      <c r="F41" s="66" t="s">
        <v>66</v>
      </c>
      <c r="G41" s="66" t="s">
        <v>66</v>
      </c>
      <c r="H41" s="68" t="s">
        <v>66</v>
      </c>
      <c r="I41" s="66" t="s">
        <v>66</v>
      </c>
      <c r="J41" s="66" t="s">
        <v>66</v>
      </c>
      <c r="K41" s="68" t="s">
        <v>66</v>
      </c>
      <c r="L41" s="66" t="s">
        <v>66</v>
      </c>
      <c r="M41" s="66" t="s">
        <v>66</v>
      </c>
      <c r="N41" s="68" t="s">
        <v>66</v>
      </c>
      <c r="O41" s="66" t="s">
        <v>66</v>
      </c>
      <c r="P41" s="66" t="s">
        <v>66</v>
      </c>
      <c r="Q41" s="68" t="s">
        <v>66</v>
      </c>
      <c r="R41" s="69" t="s">
        <v>66</v>
      </c>
      <c r="S41" s="55"/>
      <c r="T41" s="56" t="str">
        <f t="shared" si="1"/>
        <v/>
      </c>
      <c r="U41" s="56" t="str">
        <f t="shared" si="2"/>
        <v/>
      </c>
      <c r="V41" s="56" t="str">
        <f t="shared" si="3"/>
        <v/>
      </c>
      <c r="W41" s="56" t="str">
        <f t="shared" si="4"/>
        <v/>
      </c>
      <c r="X41" s="56" t="str">
        <f t="shared" si="5"/>
        <v/>
      </c>
    </row>
    <row r="42" ht="14.25" customHeight="1">
      <c r="A42" s="63">
        <v>20185.0</v>
      </c>
      <c r="B42" s="64" t="s">
        <v>97</v>
      </c>
      <c r="C42" s="65" t="s">
        <v>94</v>
      </c>
      <c r="D42" s="66" t="s">
        <v>66</v>
      </c>
      <c r="E42" s="67" t="s">
        <v>66</v>
      </c>
      <c r="F42" s="66" t="s">
        <v>66</v>
      </c>
      <c r="G42" s="66" t="s">
        <v>66</v>
      </c>
      <c r="H42" s="68" t="s">
        <v>66</v>
      </c>
      <c r="I42" s="66" t="s">
        <v>66</v>
      </c>
      <c r="J42" s="66" t="s">
        <v>66</v>
      </c>
      <c r="K42" s="68" t="s">
        <v>66</v>
      </c>
      <c r="L42" s="66" t="s">
        <v>66</v>
      </c>
      <c r="M42" s="66" t="s">
        <v>66</v>
      </c>
      <c r="N42" s="68" t="s">
        <v>66</v>
      </c>
      <c r="O42" s="66" t="s">
        <v>66</v>
      </c>
      <c r="P42" s="66" t="s">
        <v>66</v>
      </c>
      <c r="Q42" s="68" t="s">
        <v>66</v>
      </c>
      <c r="R42" s="69" t="s">
        <v>66</v>
      </c>
      <c r="S42" s="55"/>
      <c r="T42" s="56" t="str">
        <f t="shared" si="1"/>
        <v/>
      </c>
      <c r="U42" s="56" t="str">
        <f t="shared" si="2"/>
        <v/>
      </c>
      <c r="V42" s="56" t="str">
        <f t="shared" si="3"/>
        <v/>
      </c>
      <c r="W42" s="56" t="str">
        <f t="shared" si="4"/>
        <v/>
      </c>
      <c r="X42" s="56" t="str">
        <f t="shared" si="5"/>
        <v/>
      </c>
    </row>
    <row r="43" ht="14.25" customHeight="1">
      <c r="A43" s="63">
        <v>20186.0</v>
      </c>
      <c r="B43" s="64" t="s">
        <v>98</v>
      </c>
      <c r="C43" s="65" t="s">
        <v>59</v>
      </c>
      <c r="D43" s="66" t="s">
        <v>66</v>
      </c>
      <c r="E43" s="67" t="s">
        <v>66</v>
      </c>
      <c r="F43" s="66" t="s">
        <v>66</v>
      </c>
      <c r="G43" s="66" t="s">
        <v>66</v>
      </c>
      <c r="H43" s="68" t="s">
        <v>66</v>
      </c>
      <c r="I43" s="66" t="s">
        <v>66</v>
      </c>
      <c r="J43" s="66" t="s">
        <v>66</v>
      </c>
      <c r="K43" s="68" t="s">
        <v>66</v>
      </c>
      <c r="L43" s="66" t="s">
        <v>66</v>
      </c>
      <c r="M43" s="66" t="s">
        <v>66</v>
      </c>
      <c r="N43" s="68" t="s">
        <v>66</v>
      </c>
      <c r="O43" s="66" t="s">
        <v>66</v>
      </c>
      <c r="P43" s="66" t="s">
        <v>66</v>
      </c>
      <c r="Q43" s="68" t="s">
        <v>66</v>
      </c>
      <c r="R43" s="69" t="s">
        <v>66</v>
      </c>
      <c r="S43" s="55"/>
      <c r="T43" s="56" t="str">
        <f t="shared" si="1"/>
        <v/>
      </c>
      <c r="U43" s="56" t="str">
        <f t="shared" si="2"/>
        <v/>
      </c>
      <c r="V43" s="56" t="str">
        <f t="shared" si="3"/>
        <v/>
      </c>
      <c r="W43" s="56" t="str">
        <f t="shared" si="4"/>
        <v/>
      </c>
      <c r="X43" s="56" t="str">
        <f t="shared" si="5"/>
        <v/>
      </c>
    </row>
    <row r="44" ht="14.25" customHeight="1">
      <c r="A44" s="63">
        <v>20188.0</v>
      </c>
      <c r="B44" s="64" t="s">
        <v>99</v>
      </c>
      <c r="C44" s="65" t="s">
        <v>61</v>
      </c>
      <c r="D44" s="66" t="s">
        <v>66</v>
      </c>
      <c r="E44" s="67" t="s">
        <v>66</v>
      </c>
      <c r="F44" s="66" t="s">
        <v>66</v>
      </c>
      <c r="G44" s="66" t="s">
        <v>66</v>
      </c>
      <c r="H44" s="68" t="s">
        <v>66</v>
      </c>
      <c r="I44" s="66" t="s">
        <v>66</v>
      </c>
      <c r="J44" s="66" t="s">
        <v>66</v>
      </c>
      <c r="K44" s="68" t="s">
        <v>66</v>
      </c>
      <c r="L44" s="66" t="s">
        <v>66</v>
      </c>
      <c r="M44" s="66" t="s">
        <v>66</v>
      </c>
      <c r="N44" s="68" t="s">
        <v>66</v>
      </c>
      <c r="O44" s="66" t="s">
        <v>66</v>
      </c>
      <c r="P44" s="66" t="s">
        <v>66</v>
      </c>
      <c r="Q44" s="68" t="s">
        <v>66</v>
      </c>
      <c r="R44" s="69" t="s">
        <v>66</v>
      </c>
      <c r="S44" s="55"/>
      <c r="T44" s="56" t="str">
        <f t="shared" si="1"/>
        <v/>
      </c>
      <c r="U44" s="56" t="str">
        <f t="shared" si="2"/>
        <v/>
      </c>
      <c r="V44" s="56" t="str">
        <f t="shared" si="3"/>
        <v/>
      </c>
      <c r="W44" s="56" t="str">
        <f t="shared" si="4"/>
        <v/>
      </c>
      <c r="X44" s="56" t="str">
        <f t="shared" si="5"/>
        <v/>
      </c>
    </row>
    <row r="45" ht="14.25" customHeight="1">
      <c r="A45" s="63">
        <v>20189.0</v>
      </c>
      <c r="B45" s="64" t="s">
        <v>100</v>
      </c>
      <c r="C45" s="65" t="s">
        <v>61</v>
      </c>
      <c r="D45" s="66" t="s">
        <v>66</v>
      </c>
      <c r="E45" s="67" t="s">
        <v>66</v>
      </c>
      <c r="F45" s="66" t="s">
        <v>66</v>
      </c>
      <c r="G45" s="66" t="s">
        <v>66</v>
      </c>
      <c r="H45" s="68" t="s">
        <v>66</v>
      </c>
      <c r="I45" s="66" t="s">
        <v>66</v>
      </c>
      <c r="J45" s="66" t="s">
        <v>66</v>
      </c>
      <c r="K45" s="68" t="s">
        <v>66</v>
      </c>
      <c r="L45" s="66" t="s">
        <v>66</v>
      </c>
      <c r="M45" s="66" t="s">
        <v>66</v>
      </c>
      <c r="N45" s="68" t="s">
        <v>66</v>
      </c>
      <c r="O45" s="66" t="s">
        <v>66</v>
      </c>
      <c r="P45" s="66" t="s">
        <v>66</v>
      </c>
      <c r="Q45" s="68" t="s">
        <v>66</v>
      </c>
      <c r="R45" s="69" t="s">
        <v>66</v>
      </c>
      <c r="S45" s="55"/>
      <c r="T45" s="56" t="str">
        <f t="shared" si="1"/>
        <v/>
      </c>
      <c r="U45" s="56" t="str">
        <f t="shared" si="2"/>
        <v/>
      </c>
      <c r="V45" s="56" t="str">
        <f t="shared" si="3"/>
        <v/>
      </c>
      <c r="W45" s="56" t="str">
        <f t="shared" si="4"/>
        <v/>
      </c>
      <c r="X45" s="56" t="str">
        <f t="shared" si="5"/>
        <v/>
      </c>
    </row>
    <row r="46" ht="14.25" customHeight="1">
      <c r="A46" s="63">
        <v>20190.0</v>
      </c>
      <c r="B46" s="64" t="s">
        <v>101</v>
      </c>
      <c r="C46" s="65" t="s">
        <v>61</v>
      </c>
      <c r="D46" s="66" t="s">
        <v>66</v>
      </c>
      <c r="E46" s="67" t="s">
        <v>66</v>
      </c>
      <c r="F46" s="66" t="s">
        <v>66</v>
      </c>
      <c r="G46" s="66" t="s">
        <v>66</v>
      </c>
      <c r="H46" s="68" t="s">
        <v>66</v>
      </c>
      <c r="I46" s="66" t="s">
        <v>66</v>
      </c>
      <c r="J46" s="66" t="s">
        <v>66</v>
      </c>
      <c r="K46" s="68" t="s">
        <v>66</v>
      </c>
      <c r="L46" s="66" t="s">
        <v>66</v>
      </c>
      <c r="M46" s="66" t="s">
        <v>66</v>
      </c>
      <c r="N46" s="68" t="s">
        <v>66</v>
      </c>
      <c r="O46" s="66" t="s">
        <v>66</v>
      </c>
      <c r="P46" s="66" t="s">
        <v>66</v>
      </c>
      <c r="Q46" s="68" t="s">
        <v>66</v>
      </c>
      <c r="R46" s="69" t="s">
        <v>66</v>
      </c>
      <c r="S46" s="55"/>
      <c r="T46" s="56" t="str">
        <f t="shared" si="1"/>
        <v/>
      </c>
      <c r="U46" s="56" t="str">
        <f t="shared" si="2"/>
        <v/>
      </c>
      <c r="V46" s="56" t="str">
        <f t="shared" si="3"/>
        <v/>
      </c>
      <c r="W46" s="56" t="str">
        <f t="shared" si="4"/>
        <v/>
      </c>
      <c r="X46" s="56" t="str">
        <f t="shared" si="5"/>
        <v/>
      </c>
    </row>
    <row r="47" ht="14.25" customHeight="1">
      <c r="A47" s="63">
        <v>20192.0</v>
      </c>
      <c r="B47" s="64" t="s">
        <v>102</v>
      </c>
      <c r="C47" s="65" t="s">
        <v>61</v>
      </c>
      <c r="D47" s="66" t="s">
        <v>66</v>
      </c>
      <c r="E47" s="67" t="s">
        <v>66</v>
      </c>
      <c r="F47" s="66" t="s">
        <v>66</v>
      </c>
      <c r="G47" s="66" t="s">
        <v>66</v>
      </c>
      <c r="H47" s="68" t="s">
        <v>66</v>
      </c>
      <c r="I47" s="66" t="s">
        <v>66</v>
      </c>
      <c r="J47" s="66" t="s">
        <v>66</v>
      </c>
      <c r="K47" s="68" t="s">
        <v>66</v>
      </c>
      <c r="L47" s="66" t="s">
        <v>66</v>
      </c>
      <c r="M47" s="66" t="s">
        <v>66</v>
      </c>
      <c r="N47" s="68" t="s">
        <v>66</v>
      </c>
      <c r="O47" s="66" t="s">
        <v>66</v>
      </c>
      <c r="P47" s="66" t="s">
        <v>66</v>
      </c>
      <c r="Q47" s="68" t="s">
        <v>66</v>
      </c>
      <c r="R47" s="69" t="s">
        <v>66</v>
      </c>
      <c r="S47" s="55"/>
      <c r="T47" s="56" t="str">
        <f t="shared" si="1"/>
        <v/>
      </c>
      <c r="U47" s="56" t="str">
        <f t="shared" si="2"/>
        <v/>
      </c>
      <c r="V47" s="56" t="str">
        <f t="shared" si="3"/>
        <v/>
      </c>
      <c r="W47" s="56" t="str">
        <f t="shared" si="4"/>
        <v/>
      </c>
      <c r="X47" s="56" t="str">
        <f t="shared" si="5"/>
        <v/>
      </c>
    </row>
    <row r="48" ht="14.25" customHeight="1">
      <c r="A48" s="63">
        <v>20196.0</v>
      </c>
      <c r="B48" s="64" t="s">
        <v>103</v>
      </c>
      <c r="C48" s="65" t="s">
        <v>61</v>
      </c>
      <c r="D48" s="66" t="s">
        <v>66</v>
      </c>
      <c r="E48" s="67" t="s">
        <v>66</v>
      </c>
      <c r="F48" s="66" t="s">
        <v>66</v>
      </c>
      <c r="G48" s="66" t="s">
        <v>66</v>
      </c>
      <c r="H48" s="68" t="s">
        <v>66</v>
      </c>
      <c r="I48" s="66" t="s">
        <v>66</v>
      </c>
      <c r="J48" s="66" t="s">
        <v>66</v>
      </c>
      <c r="K48" s="68" t="s">
        <v>66</v>
      </c>
      <c r="L48" s="66" t="s">
        <v>66</v>
      </c>
      <c r="M48" s="66" t="s">
        <v>66</v>
      </c>
      <c r="N48" s="68" t="s">
        <v>66</v>
      </c>
      <c r="O48" s="66" t="s">
        <v>66</v>
      </c>
      <c r="P48" s="66" t="s">
        <v>66</v>
      </c>
      <c r="Q48" s="68" t="s">
        <v>66</v>
      </c>
      <c r="R48" s="69" t="s">
        <v>66</v>
      </c>
      <c r="S48" s="55"/>
      <c r="T48" s="56" t="str">
        <f t="shared" si="1"/>
        <v/>
      </c>
      <c r="U48" s="56" t="str">
        <f t="shared" si="2"/>
        <v/>
      </c>
      <c r="V48" s="56" t="str">
        <f t="shared" si="3"/>
        <v/>
      </c>
      <c r="W48" s="56" t="str">
        <f t="shared" si="4"/>
        <v/>
      </c>
      <c r="X48" s="56" t="str">
        <f t="shared" si="5"/>
        <v/>
      </c>
    </row>
    <row r="49" ht="14.25" customHeight="1">
      <c r="A49" s="63">
        <v>20222.0</v>
      </c>
      <c r="B49" s="64" t="s">
        <v>104</v>
      </c>
      <c r="C49" s="65" t="s">
        <v>61</v>
      </c>
      <c r="D49" s="66" t="s">
        <v>66</v>
      </c>
      <c r="E49" s="67" t="s">
        <v>66</v>
      </c>
      <c r="F49" s="66" t="s">
        <v>66</v>
      </c>
      <c r="G49" s="66" t="s">
        <v>66</v>
      </c>
      <c r="H49" s="68" t="s">
        <v>66</v>
      </c>
      <c r="I49" s="66" t="s">
        <v>66</v>
      </c>
      <c r="J49" s="66" t="s">
        <v>66</v>
      </c>
      <c r="K49" s="68" t="s">
        <v>66</v>
      </c>
      <c r="L49" s="66" t="s">
        <v>66</v>
      </c>
      <c r="M49" s="66" t="s">
        <v>66</v>
      </c>
      <c r="N49" s="68" t="s">
        <v>66</v>
      </c>
      <c r="O49" s="66" t="s">
        <v>66</v>
      </c>
      <c r="P49" s="66" t="s">
        <v>66</v>
      </c>
      <c r="Q49" s="68" t="s">
        <v>66</v>
      </c>
      <c r="R49" s="69" t="s">
        <v>66</v>
      </c>
      <c r="S49" s="55"/>
      <c r="T49" s="56" t="str">
        <f t="shared" si="1"/>
        <v/>
      </c>
      <c r="U49" s="56" t="str">
        <f t="shared" si="2"/>
        <v/>
      </c>
      <c r="V49" s="56" t="str">
        <f t="shared" si="3"/>
        <v/>
      </c>
      <c r="W49" s="56" t="str">
        <f t="shared" si="4"/>
        <v/>
      </c>
      <c r="X49" s="56" t="str">
        <f t="shared" si="5"/>
        <v/>
      </c>
    </row>
    <row r="50" ht="14.25" customHeight="1">
      <c r="A50" s="63">
        <v>20223.0</v>
      </c>
      <c r="B50" s="64" t="s">
        <v>105</v>
      </c>
      <c r="C50" s="65" t="s">
        <v>61</v>
      </c>
      <c r="D50" s="66" t="s">
        <v>66</v>
      </c>
      <c r="E50" s="67" t="s">
        <v>66</v>
      </c>
      <c r="F50" s="66" t="s">
        <v>66</v>
      </c>
      <c r="G50" s="66" t="s">
        <v>66</v>
      </c>
      <c r="H50" s="68" t="s">
        <v>66</v>
      </c>
      <c r="I50" s="66" t="s">
        <v>66</v>
      </c>
      <c r="J50" s="66" t="s">
        <v>66</v>
      </c>
      <c r="K50" s="68" t="s">
        <v>66</v>
      </c>
      <c r="L50" s="66" t="s">
        <v>66</v>
      </c>
      <c r="M50" s="66" t="s">
        <v>66</v>
      </c>
      <c r="N50" s="68" t="s">
        <v>66</v>
      </c>
      <c r="O50" s="66" t="s">
        <v>66</v>
      </c>
      <c r="P50" s="66" t="s">
        <v>66</v>
      </c>
      <c r="Q50" s="68" t="s">
        <v>66</v>
      </c>
      <c r="R50" s="69" t="s">
        <v>66</v>
      </c>
      <c r="S50" s="55"/>
      <c r="T50" s="56" t="str">
        <f t="shared" si="1"/>
        <v/>
      </c>
      <c r="U50" s="56" t="str">
        <f t="shared" si="2"/>
        <v/>
      </c>
      <c r="V50" s="56" t="str">
        <f t="shared" si="3"/>
        <v/>
      </c>
      <c r="W50" s="56" t="str">
        <f t="shared" si="4"/>
        <v/>
      </c>
      <c r="X50" s="56" t="str">
        <f t="shared" si="5"/>
        <v/>
      </c>
    </row>
    <row r="51" ht="14.25" customHeight="1">
      <c r="A51" s="63">
        <v>20256.0</v>
      </c>
      <c r="B51" s="64" t="s">
        <v>106</v>
      </c>
      <c r="C51" s="65" t="s">
        <v>59</v>
      </c>
      <c r="D51" s="66">
        <v>99281.01</v>
      </c>
      <c r="E51" s="67">
        <v>21929.0</v>
      </c>
      <c r="F51" s="66">
        <v>6.05852260938549</v>
      </c>
      <c r="G51" s="66">
        <v>9379.03</v>
      </c>
      <c r="H51" s="68">
        <v>2609.0</v>
      </c>
      <c r="I51" s="66">
        <v>4.35019944341373</v>
      </c>
      <c r="J51" s="66">
        <v>94516.3</v>
      </c>
      <c r="K51" s="68">
        <v>16172.0</v>
      </c>
      <c r="L51" s="66">
        <v>8.08591838480623</v>
      </c>
      <c r="M51" s="66">
        <v>737201.56</v>
      </c>
      <c r="N51" s="68">
        <v>93263.0</v>
      </c>
      <c r="O51" s="66">
        <v>12.0801225707076</v>
      </c>
      <c r="P51" s="66">
        <v>40628.61</v>
      </c>
      <c r="Q51" s="68">
        <v>8322.0</v>
      </c>
      <c r="R51" s="69">
        <v>7.38567714960916</v>
      </c>
      <c r="S51" s="55"/>
      <c r="T51" s="56">
        <f t="shared" si="1"/>
        <v>4.527384286</v>
      </c>
      <c r="U51" s="56">
        <f t="shared" si="2"/>
        <v>3.594875431</v>
      </c>
      <c r="V51" s="56">
        <f t="shared" si="3"/>
        <v>5.844441009</v>
      </c>
      <c r="W51" s="56">
        <f t="shared" si="4"/>
        <v>7.904544782</v>
      </c>
      <c r="X51" s="56">
        <f t="shared" si="5"/>
        <v>4.882072819</v>
      </c>
    </row>
    <row r="52" ht="14.25" customHeight="1">
      <c r="A52" s="63">
        <v>20299.0</v>
      </c>
      <c r="B52" s="64" t="s">
        <v>107</v>
      </c>
      <c r="C52" s="65" t="s">
        <v>59</v>
      </c>
      <c r="D52" s="66">
        <v>16434.73</v>
      </c>
      <c r="E52" s="67">
        <v>4822.0</v>
      </c>
      <c r="F52" s="66">
        <v>4.18399439918534</v>
      </c>
      <c r="G52" s="66">
        <v>1232.71</v>
      </c>
      <c r="H52" s="68">
        <v>610.0</v>
      </c>
      <c r="I52" s="66">
        <v>2.50042596348884</v>
      </c>
      <c r="J52" s="66">
        <v>3283.8</v>
      </c>
      <c r="K52" s="68">
        <v>1076.0</v>
      </c>
      <c r="L52" s="66">
        <v>3.69381327334083</v>
      </c>
      <c r="M52" s="66">
        <v>2068.79</v>
      </c>
      <c r="N52" s="68">
        <v>280.0</v>
      </c>
      <c r="O52" s="66">
        <v>8.44404081632653</v>
      </c>
      <c r="P52" s="66">
        <v>23.65</v>
      </c>
      <c r="Q52" s="68">
        <v>5.0</v>
      </c>
      <c r="R52" s="69">
        <v>5.9125</v>
      </c>
      <c r="S52" s="55"/>
      <c r="T52" s="56">
        <f t="shared" si="1"/>
        <v>3.408280796</v>
      </c>
      <c r="U52" s="56">
        <f t="shared" si="2"/>
        <v>2.020836066</v>
      </c>
      <c r="V52" s="56">
        <f t="shared" si="3"/>
        <v>3.051858736</v>
      </c>
      <c r="W52" s="56">
        <f t="shared" si="4"/>
        <v>7.388535714</v>
      </c>
      <c r="X52" s="56">
        <f t="shared" si="5"/>
        <v>4.73</v>
      </c>
    </row>
    <row r="53" ht="14.25" customHeight="1">
      <c r="A53" s="63">
        <v>20345.0</v>
      </c>
      <c r="B53" s="64" t="s">
        <v>108</v>
      </c>
      <c r="C53" s="65" t="s">
        <v>94</v>
      </c>
      <c r="D53" s="66">
        <v>219309.43</v>
      </c>
      <c r="E53" s="67">
        <v>53419.0</v>
      </c>
      <c r="F53" s="66">
        <v>6.70425012227929</v>
      </c>
      <c r="G53" s="66">
        <v>10055.87</v>
      </c>
      <c r="H53" s="68">
        <v>3083.0</v>
      </c>
      <c r="I53" s="66">
        <v>3.82207145572026</v>
      </c>
      <c r="J53" s="66">
        <v>18475.61</v>
      </c>
      <c r="K53" s="68">
        <v>4085.0</v>
      </c>
      <c r="L53" s="66">
        <v>5.85969235648589</v>
      </c>
      <c r="M53" s="66">
        <v>670193.62</v>
      </c>
      <c r="N53" s="68">
        <v>88369.0</v>
      </c>
      <c r="O53" s="66">
        <v>11.7757563298368</v>
      </c>
      <c r="P53" s="66">
        <v>813.01</v>
      </c>
      <c r="Q53" s="68">
        <v>86.0</v>
      </c>
      <c r="R53" s="69">
        <v>8.74204301075269</v>
      </c>
      <c r="S53" s="55"/>
      <c r="T53" s="56">
        <f t="shared" si="1"/>
        <v>4.105457422</v>
      </c>
      <c r="U53" s="56">
        <f t="shared" si="2"/>
        <v>3.261715861</v>
      </c>
      <c r="V53" s="56">
        <f t="shared" si="3"/>
        <v>4.522793146</v>
      </c>
      <c r="W53" s="56">
        <f t="shared" si="4"/>
        <v>7.584035352</v>
      </c>
      <c r="X53" s="56">
        <f t="shared" si="5"/>
        <v>9.453604651</v>
      </c>
    </row>
    <row r="54" ht="14.25" customHeight="1">
      <c r="A54" s="63">
        <v>20442.0</v>
      </c>
      <c r="B54" s="64" t="s">
        <v>109</v>
      </c>
      <c r="C54" s="65" t="s">
        <v>94</v>
      </c>
      <c r="D54" s="66">
        <v>51318.93</v>
      </c>
      <c r="E54" s="67">
        <v>10282.0</v>
      </c>
      <c r="F54" s="66">
        <v>5.47810952177626</v>
      </c>
      <c r="G54" s="66">
        <v>1360.96</v>
      </c>
      <c r="H54" s="68">
        <v>394.0</v>
      </c>
      <c r="I54" s="66">
        <v>3.83369014084507</v>
      </c>
      <c r="J54" s="66">
        <v>1987.94</v>
      </c>
      <c r="K54" s="68">
        <v>453.0</v>
      </c>
      <c r="L54" s="66">
        <v>4.59108545034642</v>
      </c>
      <c r="M54" s="66">
        <v>800215.38</v>
      </c>
      <c r="N54" s="68">
        <v>108372.0</v>
      </c>
      <c r="O54" s="66">
        <v>11.6214092975297</v>
      </c>
      <c r="P54" s="66">
        <v>7009.35</v>
      </c>
      <c r="Q54" s="68">
        <v>1208.0</v>
      </c>
      <c r="R54" s="69">
        <v>6.72037392138063</v>
      </c>
      <c r="S54" s="55"/>
      <c r="T54" s="56">
        <f t="shared" si="1"/>
        <v>4.991142774</v>
      </c>
      <c r="U54" s="56">
        <f t="shared" si="2"/>
        <v>3.454213198</v>
      </c>
      <c r="V54" s="56">
        <f t="shared" si="3"/>
        <v>4.388388521</v>
      </c>
      <c r="W54" s="56">
        <f t="shared" si="4"/>
        <v>7.383967999</v>
      </c>
      <c r="X54" s="56">
        <f t="shared" si="5"/>
        <v>5.802442053</v>
      </c>
    </row>
    <row r="55" ht="14.25" customHeight="1">
      <c r="A55" s="63">
        <v>20450.0</v>
      </c>
      <c r="B55" s="64" t="s">
        <v>110</v>
      </c>
      <c r="C55" s="65" t="s">
        <v>59</v>
      </c>
      <c r="D55" s="66">
        <v>109174.88</v>
      </c>
      <c r="E55" s="67">
        <v>28165.0</v>
      </c>
      <c r="F55" s="66">
        <v>5.60445995893224</v>
      </c>
      <c r="G55" s="66">
        <v>44449.78</v>
      </c>
      <c r="H55" s="68">
        <v>10562.0</v>
      </c>
      <c r="I55" s="66">
        <v>5.00616961369524</v>
      </c>
      <c r="J55" s="66">
        <v>91794.57</v>
      </c>
      <c r="K55" s="68">
        <v>18360.0</v>
      </c>
      <c r="L55" s="66">
        <v>7.01310795324318</v>
      </c>
      <c r="M55" s="66">
        <v>520670.4</v>
      </c>
      <c r="N55" s="68">
        <v>67278.0</v>
      </c>
      <c r="O55" s="66">
        <v>12.104110098568</v>
      </c>
      <c r="P55" s="66">
        <v>88981.59</v>
      </c>
      <c r="Q55" s="68">
        <v>24995.0</v>
      </c>
      <c r="R55" s="69">
        <v>6.8977976744186</v>
      </c>
      <c r="S55" s="55"/>
      <c r="T55" s="56">
        <f t="shared" si="1"/>
        <v>3.876260607</v>
      </c>
      <c r="U55" s="56">
        <f t="shared" si="2"/>
        <v>4.208462412</v>
      </c>
      <c r="V55" s="56">
        <f t="shared" si="3"/>
        <v>4.999704248</v>
      </c>
      <c r="W55" s="56">
        <f t="shared" si="4"/>
        <v>7.739088558</v>
      </c>
      <c r="X55" s="56">
        <f t="shared" si="5"/>
        <v>3.559975595</v>
      </c>
    </row>
    <row r="56" ht="14.25" customHeight="1">
      <c r="A56" s="63">
        <v>20493.0</v>
      </c>
      <c r="B56" s="64" t="s">
        <v>111</v>
      </c>
      <c r="C56" s="65" t="s">
        <v>61</v>
      </c>
      <c r="D56" s="66">
        <v>2087.56</v>
      </c>
      <c r="E56" s="67">
        <v>349.0</v>
      </c>
      <c r="F56" s="66">
        <v>6.17621301775148</v>
      </c>
      <c r="G56" s="66">
        <v>50.25</v>
      </c>
      <c r="H56" s="68">
        <v>16.0</v>
      </c>
      <c r="I56" s="66">
        <v>3.140625</v>
      </c>
      <c r="J56" s="66">
        <v>450.0</v>
      </c>
      <c r="K56" s="68">
        <v>53.0</v>
      </c>
      <c r="L56" s="66">
        <v>9.57446808510638</v>
      </c>
      <c r="M56" s="66">
        <v>19775.57</v>
      </c>
      <c r="N56" s="68">
        <v>824.0</v>
      </c>
      <c r="O56" s="66">
        <v>56.0214447592068</v>
      </c>
      <c r="P56" s="66">
        <v>293.64</v>
      </c>
      <c r="Q56" s="68">
        <v>44.0</v>
      </c>
      <c r="R56" s="69">
        <v>8.38971428571429</v>
      </c>
      <c r="S56" s="55"/>
      <c r="T56" s="56">
        <f t="shared" si="1"/>
        <v>5.981547278</v>
      </c>
      <c r="U56" s="56">
        <f t="shared" si="2"/>
        <v>3.140625</v>
      </c>
      <c r="V56" s="56">
        <f t="shared" si="3"/>
        <v>8.490566038</v>
      </c>
      <c r="W56" s="56">
        <f t="shared" si="4"/>
        <v>23.99947816</v>
      </c>
      <c r="X56" s="56">
        <f t="shared" si="5"/>
        <v>6.673636364</v>
      </c>
    </row>
    <row r="57" ht="14.25" customHeight="1">
      <c r="A57" s="63">
        <v>20566.0</v>
      </c>
      <c r="B57" s="64" t="s">
        <v>112</v>
      </c>
      <c r="C57" s="65" t="s">
        <v>61</v>
      </c>
      <c r="D57" s="66" t="s">
        <v>66</v>
      </c>
      <c r="E57" s="67" t="s">
        <v>66</v>
      </c>
      <c r="F57" s="66" t="s">
        <v>66</v>
      </c>
      <c r="G57" s="66" t="s">
        <v>66</v>
      </c>
      <c r="H57" s="68" t="s">
        <v>66</v>
      </c>
      <c r="I57" s="66" t="s">
        <v>66</v>
      </c>
      <c r="J57" s="66" t="s">
        <v>66</v>
      </c>
      <c r="K57" s="68" t="s">
        <v>66</v>
      </c>
      <c r="L57" s="66" t="s">
        <v>66</v>
      </c>
      <c r="M57" s="66" t="s">
        <v>66</v>
      </c>
      <c r="N57" s="68" t="s">
        <v>66</v>
      </c>
      <c r="O57" s="66" t="s">
        <v>66</v>
      </c>
      <c r="P57" s="66" t="s">
        <v>66</v>
      </c>
      <c r="Q57" s="68" t="s">
        <v>66</v>
      </c>
      <c r="R57" s="69" t="s">
        <v>66</v>
      </c>
      <c r="S57" s="55"/>
      <c r="T57" s="56" t="str">
        <f t="shared" si="1"/>
        <v/>
      </c>
      <c r="U57" s="56" t="str">
        <f t="shared" si="2"/>
        <v/>
      </c>
      <c r="V57" s="56" t="str">
        <f t="shared" si="3"/>
        <v/>
      </c>
      <c r="W57" s="56" t="str">
        <f t="shared" si="4"/>
        <v/>
      </c>
      <c r="X57" s="56" t="str">
        <f t="shared" si="5"/>
        <v/>
      </c>
    </row>
    <row r="58" ht="14.25" customHeight="1">
      <c r="A58" s="63">
        <v>20574.0</v>
      </c>
      <c r="B58" s="64" t="s">
        <v>113</v>
      </c>
      <c r="C58" s="65" t="s">
        <v>61</v>
      </c>
      <c r="D58" s="66">
        <v>24.76</v>
      </c>
      <c r="E58" s="67">
        <v>9.0</v>
      </c>
      <c r="F58" s="66">
        <v>2.75111111111111</v>
      </c>
      <c r="G58" s="66">
        <v>0.0</v>
      </c>
      <c r="H58" s="68">
        <v>0.0</v>
      </c>
      <c r="I58" s="66">
        <v>0.0</v>
      </c>
      <c r="J58" s="66">
        <v>12.75</v>
      </c>
      <c r="K58" s="68">
        <v>4.0</v>
      </c>
      <c r="L58" s="66">
        <v>3.1875</v>
      </c>
      <c r="M58" s="66">
        <v>21660.58</v>
      </c>
      <c r="N58" s="68">
        <v>3143.0</v>
      </c>
      <c r="O58" s="66">
        <v>8.0194668641244</v>
      </c>
      <c r="P58" s="66">
        <v>86174.63</v>
      </c>
      <c r="Q58" s="68">
        <v>5738.0</v>
      </c>
      <c r="R58" s="69">
        <v>21.4418089076885</v>
      </c>
      <c r="S58" s="55"/>
      <c r="T58" s="56">
        <f t="shared" si="1"/>
        <v>2.751111111</v>
      </c>
      <c r="U58" s="56" t="str">
        <f t="shared" si="2"/>
        <v/>
      </c>
      <c r="V58" s="56">
        <f t="shared" si="3"/>
        <v>3.1875</v>
      </c>
      <c r="W58" s="56">
        <f t="shared" si="4"/>
        <v>6.891689469</v>
      </c>
      <c r="X58" s="56">
        <f t="shared" si="5"/>
        <v>15.01823458</v>
      </c>
    </row>
    <row r="59" ht="14.25" customHeight="1">
      <c r="A59" s="63">
        <v>20701.0</v>
      </c>
      <c r="B59" s="64" t="s">
        <v>114</v>
      </c>
      <c r="C59" s="65" t="s">
        <v>61</v>
      </c>
      <c r="D59" s="66">
        <v>419.81</v>
      </c>
      <c r="E59" s="67">
        <v>125.0</v>
      </c>
      <c r="F59" s="66">
        <v>3.55771186440678</v>
      </c>
      <c r="G59" s="66">
        <v>960.81</v>
      </c>
      <c r="H59" s="68">
        <v>319.0</v>
      </c>
      <c r="I59" s="66">
        <v>3.21341137123746</v>
      </c>
      <c r="J59" s="66">
        <v>22876.78</v>
      </c>
      <c r="K59" s="68">
        <v>3611.0</v>
      </c>
      <c r="L59" s="66">
        <v>8.0523688841957</v>
      </c>
      <c r="M59" s="66">
        <v>0.0</v>
      </c>
      <c r="N59" s="68">
        <v>0.0</v>
      </c>
      <c r="O59" s="66">
        <v>0.0</v>
      </c>
      <c r="P59" s="66">
        <v>28.88</v>
      </c>
      <c r="Q59" s="68">
        <v>6.0</v>
      </c>
      <c r="R59" s="69">
        <v>5.776</v>
      </c>
      <c r="S59" s="55"/>
      <c r="T59" s="56">
        <f t="shared" si="1"/>
        <v>3.35848</v>
      </c>
      <c r="U59" s="56">
        <f t="shared" si="2"/>
        <v>3.011943574</v>
      </c>
      <c r="V59" s="56">
        <f t="shared" si="3"/>
        <v>6.33530324</v>
      </c>
      <c r="W59" s="56" t="str">
        <f t="shared" si="4"/>
        <v/>
      </c>
      <c r="X59" s="56">
        <f t="shared" si="5"/>
        <v>4.813333333</v>
      </c>
    </row>
    <row r="60" ht="14.25" customHeight="1">
      <c r="A60" s="63">
        <v>20736.0</v>
      </c>
      <c r="B60" s="64" t="s">
        <v>115</v>
      </c>
      <c r="C60" s="65" t="s">
        <v>59</v>
      </c>
      <c r="D60" s="66">
        <v>5146.05</v>
      </c>
      <c r="E60" s="67">
        <v>1493.0</v>
      </c>
      <c r="F60" s="66">
        <v>3.98609604957397</v>
      </c>
      <c r="G60" s="66">
        <v>4777.33</v>
      </c>
      <c r="H60" s="68">
        <v>1420.0</v>
      </c>
      <c r="I60" s="66">
        <v>3.79153174603175</v>
      </c>
      <c r="J60" s="66">
        <v>43081.16</v>
      </c>
      <c r="K60" s="68">
        <v>7321.0</v>
      </c>
      <c r="L60" s="66">
        <v>8.35878152890959</v>
      </c>
      <c r="M60" s="66">
        <v>556891.47</v>
      </c>
      <c r="N60" s="68">
        <v>72633.0</v>
      </c>
      <c r="O60" s="66">
        <v>12.8357412529387</v>
      </c>
      <c r="P60" s="66">
        <v>48821.24</v>
      </c>
      <c r="Q60" s="68">
        <v>7139.0</v>
      </c>
      <c r="R60" s="69">
        <v>8.48179986101459</v>
      </c>
      <c r="S60" s="55"/>
      <c r="T60" s="56">
        <f t="shared" si="1"/>
        <v>3.446784997</v>
      </c>
      <c r="U60" s="56">
        <f t="shared" si="2"/>
        <v>3.364316901</v>
      </c>
      <c r="V60" s="56">
        <f t="shared" si="3"/>
        <v>5.884600464</v>
      </c>
      <c r="W60" s="56">
        <f t="shared" si="4"/>
        <v>7.667196316</v>
      </c>
      <c r="X60" s="56">
        <f t="shared" si="5"/>
        <v>6.83866648</v>
      </c>
    </row>
    <row r="61" ht="14.25" customHeight="1">
      <c r="A61" s="63">
        <v>20744.0</v>
      </c>
      <c r="B61" s="64" t="s">
        <v>116</v>
      </c>
      <c r="C61" s="65" t="s">
        <v>61</v>
      </c>
      <c r="D61" s="66">
        <v>87.75</v>
      </c>
      <c r="E61" s="67">
        <v>19.0</v>
      </c>
      <c r="F61" s="66">
        <v>4.61842105263158</v>
      </c>
      <c r="G61" s="66">
        <v>65.58</v>
      </c>
      <c r="H61" s="68">
        <v>33.0</v>
      </c>
      <c r="I61" s="66">
        <v>2.11548387096774</v>
      </c>
      <c r="J61" s="66">
        <v>67.59</v>
      </c>
      <c r="K61" s="68">
        <v>9.0</v>
      </c>
      <c r="L61" s="66">
        <v>7.51</v>
      </c>
      <c r="M61" s="66">
        <v>158944.89</v>
      </c>
      <c r="N61" s="68">
        <v>23091.0</v>
      </c>
      <c r="O61" s="66">
        <v>10.337206685744</v>
      </c>
      <c r="P61" s="66">
        <v>493.31</v>
      </c>
      <c r="Q61" s="68">
        <v>113.0</v>
      </c>
      <c r="R61" s="69">
        <v>4.83637254901961</v>
      </c>
      <c r="S61" s="55"/>
      <c r="T61" s="56">
        <f t="shared" si="1"/>
        <v>4.618421053</v>
      </c>
      <c r="U61" s="56">
        <f t="shared" si="2"/>
        <v>1.987272727</v>
      </c>
      <c r="V61" s="56">
        <f t="shared" si="3"/>
        <v>7.51</v>
      </c>
      <c r="W61" s="56">
        <f t="shared" si="4"/>
        <v>6.883413018</v>
      </c>
      <c r="X61" s="56">
        <f t="shared" si="5"/>
        <v>4.365575221</v>
      </c>
    </row>
    <row r="62" ht="14.25" customHeight="1">
      <c r="A62" s="63">
        <v>20795.0</v>
      </c>
      <c r="B62" s="64" t="s">
        <v>117</v>
      </c>
      <c r="C62" s="65" t="s">
        <v>94</v>
      </c>
      <c r="D62" s="66" t="s">
        <v>66</v>
      </c>
      <c r="E62" s="67" t="s">
        <v>66</v>
      </c>
      <c r="F62" s="66" t="s">
        <v>66</v>
      </c>
      <c r="G62" s="66" t="s">
        <v>66</v>
      </c>
      <c r="H62" s="68" t="s">
        <v>66</v>
      </c>
      <c r="I62" s="66" t="s">
        <v>66</v>
      </c>
      <c r="J62" s="66" t="s">
        <v>66</v>
      </c>
      <c r="K62" s="68" t="s">
        <v>66</v>
      </c>
      <c r="L62" s="66" t="s">
        <v>66</v>
      </c>
      <c r="M62" s="66" t="s">
        <v>66</v>
      </c>
      <c r="N62" s="68" t="s">
        <v>66</v>
      </c>
      <c r="O62" s="66" t="s">
        <v>66</v>
      </c>
      <c r="P62" s="66" t="s">
        <v>66</v>
      </c>
      <c r="Q62" s="68" t="s">
        <v>66</v>
      </c>
      <c r="R62" s="69" t="s">
        <v>66</v>
      </c>
      <c r="S62" s="55"/>
      <c r="T62" s="56" t="str">
        <f t="shared" si="1"/>
        <v/>
      </c>
      <c r="U62" s="56" t="str">
        <f t="shared" si="2"/>
        <v/>
      </c>
      <c r="V62" s="56" t="str">
        <f t="shared" si="3"/>
        <v/>
      </c>
      <c r="W62" s="56" t="str">
        <f t="shared" si="4"/>
        <v/>
      </c>
      <c r="X62" s="56" t="str">
        <f t="shared" si="5"/>
        <v/>
      </c>
    </row>
    <row r="63" ht="14.25" customHeight="1">
      <c r="A63" s="63">
        <v>20892.0</v>
      </c>
      <c r="B63" s="64" t="s">
        <v>118</v>
      </c>
      <c r="C63" s="65" t="s">
        <v>59</v>
      </c>
      <c r="D63" s="66" t="s">
        <v>66</v>
      </c>
      <c r="E63" s="67" t="s">
        <v>66</v>
      </c>
      <c r="F63" s="66" t="s">
        <v>66</v>
      </c>
      <c r="G63" s="66" t="s">
        <v>66</v>
      </c>
      <c r="H63" s="68" t="s">
        <v>66</v>
      </c>
      <c r="I63" s="66" t="s">
        <v>66</v>
      </c>
      <c r="J63" s="66" t="s">
        <v>66</v>
      </c>
      <c r="K63" s="68" t="s">
        <v>66</v>
      </c>
      <c r="L63" s="66" t="s">
        <v>66</v>
      </c>
      <c r="M63" s="66" t="s">
        <v>66</v>
      </c>
      <c r="N63" s="68" t="s">
        <v>66</v>
      </c>
      <c r="O63" s="66" t="s">
        <v>66</v>
      </c>
      <c r="P63" s="66" t="s">
        <v>66</v>
      </c>
      <c r="Q63" s="68" t="s">
        <v>66</v>
      </c>
      <c r="R63" s="69" t="s">
        <v>66</v>
      </c>
      <c r="S63" s="55"/>
      <c r="T63" s="56" t="str">
        <f t="shared" si="1"/>
        <v/>
      </c>
      <c r="U63" s="56" t="str">
        <f t="shared" si="2"/>
        <v/>
      </c>
      <c r="V63" s="56" t="str">
        <f t="shared" si="3"/>
        <v/>
      </c>
      <c r="W63" s="56" t="str">
        <f t="shared" si="4"/>
        <v/>
      </c>
      <c r="X63" s="56" t="str">
        <f t="shared" si="5"/>
        <v/>
      </c>
    </row>
    <row r="64" ht="14.25" customHeight="1">
      <c r="A64" s="63">
        <v>20952.0</v>
      </c>
      <c r="B64" s="64" t="s">
        <v>119</v>
      </c>
      <c r="C64" s="65" t="s">
        <v>61</v>
      </c>
      <c r="D64" s="66">
        <v>1818.42</v>
      </c>
      <c r="E64" s="67">
        <v>580.0</v>
      </c>
      <c r="F64" s="66">
        <v>3.33043956043956</v>
      </c>
      <c r="G64" s="66">
        <v>3564.75</v>
      </c>
      <c r="H64" s="68">
        <v>1015.0</v>
      </c>
      <c r="I64" s="66">
        <v>3.69021739130435</v>
      </c>
      <c r="J64" s="66">
        <v>15167.28</v>
      </c>
      <c r="K64" s="68">
        <v>3018.0</v>
      </c>
      <c r="L64" s="66">
        <v>6.14806647750304</v>
      </c>
      <c r="M64" s="66">
        <v>211578.9</v>
      </c>
      <c r="N64" s="68">
        <v>38326.0</v>
      </c>
      <c r="O64" s="66">
        <v>8.49100650132434</v>
      </c>
      <c r="P64" s="66">
        <v>21.36</v>
      </c>
      <c r="Q64" s="68">
        <v>4.0</v>
      </c>
      <c r="R64" s="69">
        <v>5.34</v>
      </c>
      <c r="S64" s="55"/>
      <c r="T64" s="56">
        <f t="shared" si="1"/>
        <v>3.135206897</v>
      </c>
      <c r="U64" s="56">
        <f t="shared" si="2"/>
        <v>3.512068966</v>
      </c>
      <c r="V64" s="56">
        <f t="shared" si="3"/>
        <v>5.025606362</v>
      </c>
      <c r="W64" s="56">
        <f t="shared" si="4"/>
        <v>5.520505662</v>
      </c>
      <c r="X64" s="56">
        <f t="shared" si="5"/>
        <v>5.34</v>
      </c>
    </row>
    <row r="65" ht="14.25" customHeight="1">
      <c r="A65" s="63">
        <v>20973.0</v>
      </c>
      <c r="B65" s="64" t="s">
        <v>120</v>
      </c>
      <c r="C65" s="65" t="s">
        <v>59</v>
      </c>
      <c r="D65" s="66" t="s">
        <v>66</v>
      </c>
      <c r="E65" s="67" t="s">
        <v>66</v>
      </c>
      <c r="F65" s="66" t="s">
        <v>66</v>
      </c>
      <c r="G65" s="66" t="s">
        <v>66</v>
      </c>
      <c r="H65" s="68" t="s">
        <v>66</v>
      </c>
      <c r="I65" s="66" t="s">
        <v>66</v>
      </c>
      <c r="J65" s="66" t="s">
        <v>66</v>
      </c>
      <c r="K65" s="68" t="s">
        <v>66</v>
      </c>
      <c r="L65" s="66" t="s">
        <v>66</v>
      </c>
      <c r="M65" s="66" t="s">
        <v>66</v>
      </c>
      <c r="N65" s="68" t="s">
        <v>66</v>
      </c>
      <c r="O65" s="66" t="s">
        <v>66</v>
      </c>
      <c r="P65" s="66" t="s">
        <v>66</v>
      </c>
      <c r="Q65" s="68" t="s">
        <v>66</v>
      </c>
      <c r="R65" s="69" t="s">
        <v>66</v>
      </c>
      <c r="S65" s="55"/>
      <c r="T65" s="56" t="str">
        <f t="shared" si="1"/>
        <v/>
      </c>
      <c r="U65" s="56" t="str">
        <f t="shared" si="2"/>
        <v/>
      </c>
      <c r="V65" s="56" t="str">
        <f t="shared" si="3"/>
        <v/>
      </c>
      <c r="W65" s="56" t="str">
        <f t="shared" si="4"/>
        <v/>
      </c>
      <c r="X65" s="56" t="str">
        <f t="shared" si="5"/>
        <v/>
      </c>
    </row>
    <row r="66" ht="14.25" customHeight="1">
      <c r="A66" s="63">
        <v>21007.0</v>
      </c>
      <c r="B66" s="64" t="s">
        <v>121</v>
      </c>
      <c r="C66" s="65" t="s">
        <v>61</v>
      </c>
      <c r="D66" s="66" t="s">
        <v>66</v>
      </c>
      <c r="E66" s="67" t="s">
        <v>66</v>
      </c>
      <c r="F66" s="66" t="s">
        <v>66</v>
      </c>
      <c r="G66" s="66" t="s">
        <v>66</v>
      </c>
      <c r="H66" s="68" t="s">
        <v>66</v>
      </c>
      <c r="I66" s="66" t="s">
        <v>66</v>
      </c>
      <c r="J66" s="66" t="s">
        <v>66</v>
      </c>
      <c r="K66" s="68" t="s">
        <v>66</v>
      </c>
      <c r="L66" s="66" t="s">
        <v>66</v>
      </c>
      <c r="M66" s="66">
        <v>108528.38</v>
      </c>
      <c r="N66" s="68">
        <v>14435.0</v>
      </c>
      <c r="O66" s="66">
        <v>9.37367248229401</v>
      </c>
      <c r="P66" s="66">
        <v>0.0</v>
      </c>
      <c r="Q66" s="68">
        <v>0.0</v>
      </c>
      <c r="R66" s="69">
        <v>0.0</v>
      </c>
      <c r="S66" s="55"/>
      <c r="T66" s="56" t="str">
        <f t="shared" si="1"/>
        <v/>
      </c>
      <c r="U66" s="56" t="str">
        <f t="shared" si="2"/>
        <v/>
      </c>
      <c r="V66" s="56" t="str">
        <f t="shared" si="3"/>
        <v/>
      </c>
      <c r="W66" s="56">
        <f t="shared" si="4"/>
        <v>7.51841912</v>
      </c>
      <c r="X66" s="56" t="str">
        <f t="shared" si="5"/>
        <v/>
      </c>
    </row>
    <row r="67" ht="14.25" customHeight="1">
      <c r="A67" s="63">
        <v>21104.0</v>
      </c>
      <c r="B67" s="64" t="s">
        <v>122</v>
      </c>
      <c r="C67" s="65" t="s">
        <v>59</v>
      </c>
      <c r="D67" s="66">
        <v>118945.5</v>
      </c>
      <c r="E67" s="67">
        <v>29367.0</v>
      </c>
      <c r="F67" s="66">
        <v>5.86313895598166</v>
      </c>
      <c r="G67" s="66">
        <v>1907.48</v>
      </c>
      <c r="H67" s="68">
        <v>417.0</v>
      </c>
      <c r="I67" s="66">
        <v>5.00650918635171</v>
      </c>
      <c r="J67" s="66">
        <v>62586.0</v>
      </c>
      <c r="K67" s="68">
        <v>8941.0</v>
      </c>
      <c r="L67" s="66">
        <v>9.43981900452489</v>
      </c>
      <c r="M67" s="66">
        <v>430340.73</v>
      </c>
      <c r="N67" s="68">
        <v>59994.0</v>
      </c>
      <c r="O67" s="66">
        <v>11.8482621623854</v>
      </c>
      <c r="P67" s="66">
        <v>14524.46</v>
      </c>
      <c r="Q67" s="68">
        <v>2720.0</v>
      </c>
      <c r="R67" s="69">
        <v>7.77540685224839</v>
      </c>
      <c r="S67" s="55"/>
      <c r="T67" s="56">
        <f t="shared" si="1"/>
        <v>4.050311574</v>
      </c>
      <c r="U67" s="56">
        <f t="shared" si="2"/>
        <v>4.574292566</v>
      </c>
      <c r="V67" s="56">
        <f t="shared" si="3"/>
        <v>6.999888156</v>
      </c>
      <c r="W67" s="56">
        <f t="shared" si="4"/>
        <v>7.173062806</v>
      </c>
      <c r="X67" s="56">
        <f t="shared" si="5"/>
        <v>5.339875</v>
      </c>
    </row>
    <row r="68" ht="14.25" customHeight="1">
      <c r="A68" s="63">
        <v>21244.0</v>
      </c>
      <c r="B68" s="64" t="s">
        <v>123</v>
      </c>
      <c r="C68" s="65" t="s">
        <v>59</v>
      </c>
      <c r="D68" s="66">
        <v>128941.88</v>
      </c>
      <c r="E68" s="67">
        <v>28334.0</v>
      </c>
      <c r="F68" s="66">
        <v>6.74064927596843</v>
      </c>
      <c r="G68" s="66">
        <v>22034.88</v>
      </c>
      <c r="H68" s="68">
        <v>7313.0</v>
      </c>
      <c r="I68" s="66">
        <v>4.15360603204524</v>
      </c>
      <c r="J68" s="66">
        <v>146538.97</v>
      </c>
      <c r="K68" s="68">
        <v>25916.0</v>
      </c>
      <c r="L68" s="66">
        <v>8.08847877683943</v>
      </c>
      <c r="M68" s="66">
        <v>582718.97</v>
      </c>
      <c r="N68" s="68">
        <v>70858.0</v>
      </c>
      <c r="O68" s="66">
        <v>12.9355125643758</v>
      </c>
      <c r="P68" s="66">
        <v>73503.34</v>
      </c>
      <c r="Q68" s="68">
        <v>10096.0</v>
      </c>
      <c r="R68" s="69">
        <v>9.95171134578933</v>
      </c>
      <c r="S68" s="55"/>
      <c r="T68" s="56">
        <f t="shared" si="1"/>
        <v>4.550782805</v>
      </c>
      <c r="U68" s="56">
        <f t="shared" si="2"/>
        <v>3.013110898</v>
      </c>
      <c r="V68" s="56">
        <f t="shared" si="3"/>
        <v>5.654382235</v>
      </c>
      <c r="W68" s="56">
        <f t="shared" si="4"/>
        <v>8.223756951</v>
      </c>
      <c r="X68" s="56">
        <f t="shared" si="5"/>
        <v>7.280441759</v>
      </c>
    </row>
    <row r="69" ht="14.25" customHeight="1">
      <c r="A69" s="63">
        <v>21250.0</v>
      </c>
      <c r="B69" s="64" t="s">
        <v>124</v>
      </c>
      <c r="C69" s="65" t="s">
        <v>61</v>
      </c>
      <c r="D69" s="66" t="s">
        <v>66</v>
      </c>
      <c r="E69" s="67" t="s">
        <v>66</v>
      </c>
      <c r="F69" s="66" t="s">
        <v>66</v>
      </c>
      <c r="G69" s="66" t="s">
        <v>66</v>
      </c>
      <c r="H69" s="68" t="s">
        <v>66</v>
      </c>
      <c r="I69" s="66" t="s">
        <v>66</v>
      </c>
      <c r="J69" s="66" t="s">
        <v>66</v>
      </c>
      <c r="K69" s="68" t="s">
        <v>66</v>
      </c>
      <c r="L69" s="66" t="s">
        <v>66</v>
      </c>
      <c r="M69" s="66" t="s">
        <v>66</v>
      </c>
      <c r="N69" s="68" t="s">
        <v>66</v>
      </c>
      <c r="O69" s="66" t="s">
        <v>66</v>
      </c>
      <c r="P69" s="66" t="s">
        <v>66</v>
      </c>
      <c r="Q69" s="68" t="s">
        <v>66</v>
      </c>
      <c r="R69" s="69" t="s">
        <v>66</v>
      </c>
      <c r="S69" s="55"/>
      <c r="T69" s="56" t="str">
        <f t="shared" si="1"/>
        <v/>
      </c>
      <c r="U69" s="56" t="str">
        <f t="shared" si="2"/>
        <v/>
      </c>
      <c r="V69" s="56" t="str">
        <f t="shared" si="3"/>
        <v/>
      </c>
      <c r="W69" s="56" t="str">
        <f t="shared" si="4"/>
        <v/>
      </c>
      <c r="X69" s="56" t="str">
        <f t="shared" si="5"/>
        <v/>
      </c>
    </row>
    <row r="70" ht="14.25" customHeight="1">
      <c r="A70" s="63">
        <v>21309.0</v>
      </c>
      <c r="B70" s="64" t="s">
        <v>125</v>
      </c>
      <c r="C70" s="65" t="s">
        <v>94</v>
      </c>
      <c r="D70" s="66">
        <v>204382.12</v>
      </c>
      <c r="E70" s="67">
        <v>46009.0</v>
      </c>
      <c r="F70" s="66">
        <v>5.49325700155889</v>
      </c>
      <c r="G70" s="66">
        <v>11120.0</v>
      </c>
      <c r="H70" s="68">
        <v>1997.0</v>
      </c>
      <c r="I70" s="66">
        <v>7.69550173010381</v>
      </c>
      <c r="J70" s="66">
        <v>242601.29</v>
      </c>
      <c r="K70" s="68">
        <v>40990.0</v>
      </c>
      <c r="L70" s="66">
        <v>7.85015823194408</v>
      </c>
      <c r="M70" s="66">
        <v>1733677.81</v>
      </c>
      <c r="N70" s="68">
        <v>221157.0</v>
      </c>
      <c r="O70" s="66">
        <v>12.6348463713615</v>
      </c>
      <c r="P70" s="66">
        <v>47484.09</v>
      </c>
      <c r="Q70" s="68">
        <v>9660.0</v>
      </c>
      <c r="R70" s="69">
        <v>6.22823845750262</v>
      </c>
      <c r="S70" s="55"/>
      <c r="T70" s="56">
        <f t="shared" si="1"/>
        <v>4.442220435</v>
      </c>
      <c r="U70" s="56">
        <f t="shared" si="2"/>
        <v>5.568352529</v>
      </c>
      <c r="V70" s="56">
        <f t="shared" si="3"/>
        <v>5.918548182</v>
      </c>
      <c r="W70" s="56">
        <f t="shared" si="4"/>
        <v>7.839127</v>
      </c>
      <c r="X70" s="56">
        <f t="shared" si="5"/>
        <v>4.915537267</v>
      </c>
    </row>
    <row r="71" ht="14.25" customHeight="1">
      <c r="A71" s="63">
        <v>21325.0</v>
      </c>
      <c r="B71" s="64" t="s">
        <v>126</v>
      </c>
      <c r="C71" s="65" t="s">
        <v>59</v>
      </c>
      <c r="D71" s="66">
        <v>62392.45</v>
      </c>
      <c r="E71" s="67">
        <v>17885.0</v>
      </c>
      <c r="F71" s="66">
        <v>5.19547422766259</v>
      </c>
      <c r="G71" s="66">
        <v>605.45</v>
      </c>
      <c r="H71" s="68">
        <v>70.0</v>
      </c>
      <c r="I71" s="66">
        <v>9.03656716417911</v>
      </c>
      <c r="J71" s="66">
        <v>3344.37</v>
      </c>
      <c r="K71" s="68">
        <v>325.0</v>
      </c>
      <c r="L71" s="66">
        <v>10.8937133550489</v>
      </c>
      <c r="M71" s="66">
        <v>706297.11</v>
      </c>
      <c r="N71" s="68">
        <v>102613.0</v>
      </c>
      <c r="O71" s="66">
        <v>12.3063284721133</v>
      </c>
      <c r="P71" s="66">
        <v>31056.93</v>
      </c>
      <c r="Q71" s="68">
        <v>5897.0</v>
      </c>
      <c r="R71" s="69">
        <v>7.53808980582524</v>
      </c>
      <c r="S71" s="55"/>
      <c r="T71" s="56">
        <f t="shared" si="1"/>
        <v>3.488535085</v>
      </c>
      <c r="U71" s="56">
        <f t="shared" si="2"/>
        <v>8.649285714</v>
      </c>
      <c r="V71" s="56">
        <f t="shared" si="3"/>
        <v>10.29036923</v>
      </c>
      <c r="W71" s="56">
        <f t="shared" si="4"/>
        <v>6.883115297</v>
      </c>
      <c r="X71" s="56">
        <f t="shared" si="5"/>
        <v>5.266564355</v>
      </c>
    </row>
    <row r="72" ht="14.25" customHeight="1">
      <c r="A72" s="63">
        <v>21333.0</v>
      </c>
      <c r="B72" s="64" t="s">
        <v>127</v>
      </c>
      <c r="C72" s="65" t="s">
        <v>61</v>
      </c>
      <c r="D72" s="66">
        <v>21676.29</v>
      </c>
      <c r="E72" s="67">
        <v>5627.0</v>
      </c>
      <c r="F72" s="66">
        <v>4.55288594833018</v>
      </c>
      <c r="G72" s="66">
        <v>6257.65</v>
      </c>
      <c r="H72" s="68">
        <v>1598.0</v>
      </c>
      <c r="I72" s="66">
        <v>4.27143344709898</v>
      </c>
      <c r="J72" s="66">
        <v>8011.83</v>
      </c>
      <c r="K72" s="68">
        <v>1454.0</v>
      </c>
      <c r="L72" s="66">
        <v>6.12993879112471</v>
      </c>
      <c r="M72" s="66">
        <v>29606.64</v>
      </c>
      <c r="N72" s="68">
        <v>4070.0</v>
      </c>
      <c r="O72" s="66">
        <v>8.65438175971938</v>
      </c>
      <c r="P72" s="66">
        <v>211.22</v>
      </c>
      <c r="Q72" s="68">
        <v>38.0</v>
      </c>
      <c r="R72" s="69">
        <v>6.03485714285714</v>
      </c>
      <c r="S72" s="55"/>
      <c r="T72" s="56">
        <f t="shared" si="1"/>
        <v>3.852192998</v>
      </c>
      <c r="U72" s="56">
        <f t="shared" si="2"/>
        <v>3.915926158</v>
      </c>
      <c r="V72" s="56">
        <f t="shared" si="3"/>
        <v>5.51019945</v>
      </c>
      <c r="W72" s="56">
        <f t="shared" si="4"/>
        <v>7.274358722</v>
      </c>
      <c r="X72" s="56">
        <f t="shared" si="5"/>
        <v>5.558421053</v>
      </c>
    </row>
    <row r="73" ht="14.25" customHeight="1">
      <c r="A73" s="63">
        <v>21368.0</v>
      </c>
      <c r="B73" s="64" t="s">
        <v>128</v>
      </c>
      <c r="C73" s="65" t="s">
        <v>59</v>
      </c>
      <c r="D73" s="66">
        <v>78585.5</v>
      </c>
      <c r="E73" s="67">
        <v>20633.0</v>
      </c>
      <c r="F73" s="66">
        <v>6.05435285053929</v>
      </c>
      <c r="G73" s="66">
        <v>11442.17</v>
      </c>
      <c r="H73" s="68">
        <v>3079.0</v>
      </c>
      <c r="I73" s="66">
        <v>4.35892190476191</v>
      </c>
      <c r="J73" s="66">
        <v>56217.02</v>
      </c>
      <c r="K73" s="68">
        <v>12758.0</v>
      </c>
      <c r="L73" s="66">
        <v>6.16685168933743</v>
      </c>
      <c r="M73" s="66">
        <v>1047338.85</v>
      </c>
      <c r="N73" s="68">
        <v>113306.0</v>
      </c>
      <c r="O73" s="66">
        <v>16.3669711365661</v>
      </c>
      <c r="P73" s="66">
        <v>57351.06</v>
      </c>
      <c r="Q73" s="68">
        <v>15444.0</v>
      </c>
      <c r="R73" s="69">
        <v>5.12795600858369</v>
      </c>
      <c r="S73" s="55"/>
      <c r="T73" s="56">
        <f t="shared" si="1"/>
        <v>3.808728736</v>
      </c>
      <c r="U73" s="56">
        <f t="shared" si="2"/>
        <v>3.716196817</v>
      </c>
      <c r="V73" s="56">
        <f t="shared" si="3"/>
        <v>4.406413231</v>
      </c>
      <c r="W73" s="56">
        <f t="shared" si="4"/>
        <v>9.243454451</v>
      </c>
      <c r="X73" s="56">
        <f t="shared" si="5"/>
        <v>3.713484848</v>
      </c>
    </row>
    <row r="74" ht="14.25" customHeight="1">
      <c r="A74" s="63">
        <v>21473.0</v>
      </c>
      <c r="B74" s="64" t="s">
        <v>129</v>
      </c>
      <c r="C74" s="65" t="s">
        <v>59</v>
      </c>
      <c r="D74" s="66">
        <v>47966.08</v>
      </c>
      <c r="E74" s="67">
        <v>10986.0</v>
      </c>
      <c r="F74" s="66">
        <v>5.49125128792215</v>
      </c>
      <c r="G74" s="66">
        <v>218683.21</v>
      </c>
      <c r="H74" s="68">
        <v>28536.0</v>
      </c>
      <c r="I74" s="66">
        <v>10.6466996105161</v>
      </c>
      <c r="J74" s="66">
        <v>13516.81</v>
      </c>
      <c r="K74" s="68">
        <v>2388.0</v>
      </c>
      <c r="L74" s="66">
        <v>7.66693703913783</v>
      </c>
      <c r="M74" s="66">
        <v>742573.25</v>
      </c>
      <c r="N74" s="68">
        <v>81629.0</v>
      </c>
      <c r="O74" s="66">
        <v>14.6337153160965</v>
      </c>
      <c r="P74" s="66">
        <v>1388.4</v>
      </c>
      <c r="Q74" s="68">
        <v>267.0</v>
      </c>
      <c r="R74" s="69">
        <v>6.675</v>
      </c>
      <c r="S74" s="55"/>
      <c r="T74" s="56">
        <f t="shared" si="1"/>
        <v>4.366109594</v>
      </c>
      <c r="U74" s="56">
        <f t="shared" si="2"/>
        <v>7.663414985</v>
      </c>
      <c r="V74" s="56">
        <f t="shared" si="3"/>
        <v>5.660305695</v>
      </c>
      <c r="W74" s="56">
        <f t="shared" si="4"/>
        <v>9.0969294</v>
      </c>
      <c r="X74" s="56">
        <f t="shared" si="5"/>
        <v>5.2</v>
      </c>
    </row>
    <row r="75" ht="14.25" customHeight="1">
      <c r="A75" s="63">
        <v>21481.0</v>
      </c>
      <c r="B75" s="64" t="s">
        <v>130</v>
      </c>
      <c r="C75" s="65" t="s">
        <v>59</v>
      </c>
      <c r="D75" s="66">
        <v>101717.15</v>
      </c>
      <c r="E75" s="67">
        <v>23374.0</v>
      </c>
      <c r="F75" s="66">
        <v>5.61321946912422</v>
      </c>
      <c r="G75" s="66">
        <v>3592.01</v>
      </c>
      <c r="H75" s="68">
        <v>1257.0</v>
      </c>
      <c r="I75" s="66">
        <v>3.25363224637681</v>
      </c>
      <c r="J75" s="66">
        <v>150668.59</v>
      </c>
      <c r="K75" s="68">
        <v>36731.0</v>
      </c>
      <c r="L75" s="66">
        <v>6.20035349794239</v>
      </c>
      <c r="M75" s="66">
        <v>273189.99</v>
      </c>
      <c r="N75" s="68">
        <v>42738.0</v>
      </c>
      <c r="O75" s="66">
        <v>8.86433661053246</v>
      </c>
      <c r="P75" s="66">
        <v>90062.73</v>
      </c>
      <c r="Q75" s="68">
        <v>19048.0</v>
      </c>
      <c r="R75" s="69">
        <v>7.0593141558238</v>
      </c>
      <c r="S75" s="55"/>
      <c r="T75" s="56">
        <f t="shared" si="1"/>
        <v>4.351721999</v>
      </c>
      <c r="U75" s="56">
        <f t="shared" si="2"/>
        <v>2.85760541</v>
      </c>
      <c r="V75" s="56">
        <f t="shared" si="3"/>
        <v>4.101946312</v>
      </c>
      <c r="W75" s="56">
        <f t="shared" si="4"/>
        <v>6.392203426</v>
      </c>
      <c r="X75" s="56">
        <f t="shared" si="5"/>
        <v>4.728198761</v>
      </c>
    </row>
    <row r="76" ht="14.25" customHeight="1">
      <c r="A76" s="63">
        <v>21554.0</v>
      </c>
      <c r="B76" s="64" t="s">
        <v>131</v>
      </c>
      <c r="C76" s="65" t="s">
        <v>61</v>
      </c>
      <c r="D76" s="66" t="s">
        <v>66</v>
      </c>
      <c r="E76" s="67" t="s">
        <v>66</v>
      </c>
      <c r="F76" s="66" t="s">
        <v>66</v>
      </c>
      <c r="G76" s="66" t="s">
        <v>66</v>
      </c>
      <c r="H76" s="68" t="s">
        <v>66</v>
      </c>
      <c r="I76" s="66" t="s">
        <v>66</v>
      </c>
      <c r="J76" s="66" t="s">
        <v>66</v>
      </c>
      <c r="K76" s="68" t="s">
        <v>66</v>
      </c>
      <c r="L76" s="66" t="s">
        <v>66</v>
      </c>
      <c r="M76" s="66" t="s">
        <v>66</v>
      </c>
      <c r="N76" s="68" t="s">
        <v>66</v>
      </c>
      <c r="O76" s="66" t="s">
        <v>66</v>
      </c>
      <c r="P76" s="66" t="s">
        <v>66</v>
      </c>
      <c r="Q76" s="68" t="s">
        <v>66</v>
      </c>
      <c r="R76" s="69" t="s">
        <v>66</v>
      </c>
      <c r="S76" s="55"/>
      <c r="T76" s="56" t="str">
        <f t="shared" si="1"/>
        <v/>
      </c>
      <c r="U76" s="56" t="str">
        <f t="shared" si="2"/>
        <v/>
      </c>
      <c r="V76" s="56" t="str">
        <f t="shared" si="3"/>
        <v/>
      </c>
      <c r="W76" s="56" t="str">
        <f t="shared" si="4"/>
        <v/>
      </c>
      <c r="X76" s="56" t="str">
        <f t="shared" si="5"/>
        <v/>
      </c>
    </row>
    <row r="77" ht="14.25" customHeight="1">
      <c r="A77" s="63">
        <v>21562.0</v>
      </c>
      <c r="B77" s="64" t="s">
        <v>132</v>
      </c>
      <c r="C77" s="65" t="s">
        <v>59</v>
      </c>
      <c r="D77" s="66">
        <v>893.76</v>
      </c>
      <c r="E77" s="67">
        <v>84.0</v>
      </c>
      <c r="F77" s="66">
        <v>14.1866666666667</v>
      </c>
      <c r="G77" s="66">
        <v>7932.82</v>
      </c>
      <c r="H77" s="68">
        <v>2807.0</v>
      </c>
      <c r="I77" s="66">
        <v>3.67941558441558</v>
      </c>
      <c r="J77" s="66">
        <v>3335.34</v>
      </c>
      <c r="K77" s="68">
        <v>822.0</v>
      </c>
      <c r="L77" s="66">
        <v>6.41411538461538</v>
      </c>
      <c r="M77" s="66">
        <v>527292.47</v>
      </c>
      <c r="N77" s="68">
        <v>57898.0</v>
      </c>
      <c r="O77" s="66">
        <v>14.773821691743</v>
      </c>
      <c r="P77" s="66">
        <v>394.3</v>
      </c>
      <c r="Q77" s="68">
        <v>45.0</v>
      </c>
      <c r="R77" s="69">
        <v>8.76222222222222</v>
      </c>
      <c r="S77" s="55"/>
      <c r="T77" s="56">
        <f t="shared" si="1"/>
        <v>10.64</v>
      </c>
      <c r="U77" s="56">
        <f t="shared" si="2"/>
        <v>2.826084788</v>
      </c>
      <c r="V77" s="56">
        <f t="shared" si="3"/>
        <v>4.057591241</v>
      </c>
      <c r="W77" s="56">
        <f t="shared" si="4"/>
        <v>9.107265709</v>
      </c>
      <c r="X77" s="56">
        <f t="shared" si="5"/>
        <v>8.762222222</v>
      </c>
    </row>
    <row r="78" ht="14.25" customHeight="1">
      <c r="A78" s="63">
        <v>21589.0</v>
      </c>
      <c r="B78" s="64" t="s">
        <v>133</v>
      </c>
      <c r="C78" s="65" t="s">
        <v>59</v>
      </c>
      <c r="D78" s="66">
        <v>57530.49</v>
      </c>
      <c r="E78" s="67">
        <v>13835.0</v>
      </c>
      <c r="F78" s="66">
        <v>5.4655605168155</v>
      </c>
      <c r="G78" s="66">
        <v>2710.84</v>
      </c>
      <c r="H78" s="68">
        <v>384.0</v>
      </c>
      <c r="I78" s="66">
        <v>8.1162874251497</v>
      </c>
      <c r="J78" s="66">
        <v>16325.5</v>
      </c>
      <c r="K78" s="68">
        <v>2669.0</v>
      </c>
      <c r="L78" s="66">
        <v>8.85811177428106</v>
      </c>
      <c r="M78" s="66">
        <v>785582.23</v>
      </c>
      <c r="N78" s="68">
        <v>81807.0</v>
      </c>
      <c r="O78" s="66">
        <v>17.1169458546683</v>
      </c>
      <c r="P78" s="66">
        <v>13431.17</v>
      </c>
      <c r="Q78" s="68">
        <v>2673.0</v>
      </c>
      <c r="R78" s="69">
        <v>7.60111488398415</v>
      </c>
      <c r="S78" s="55"/>
      <c r="T78" s="56">
        <f t="shared" si="1"/>
        <v>4.158329599</v>
      </c>
      <c r="U78" s="56">
        <f t="shared" si="2"/>
        <v>7.059479167</v>
      </c>
      <c r="V78" s="56">
        <f t="shared" si="3"/>
        <v>6.116710378</v>
      </c>
      <c r="W78" s="56">
        <f t="shared" si="4"/>
        <v>9.602872982</v>
      </c>
      <c r="X78" s="56">
        <f t="shared" si="5"/>
        <v>5.024754957</v>
      </c>
    </row>
    <row r="79" ht="14.25" customHeight="1">
      <c r="A79" s="63">
        <v>21600.0</v>
      </c>
      <c r="B79" s="64" t="s">
        <v>134</v>
      </c>
      <c r="C79" s="65" t="s">
        <v>59</v>
      </c>
      <c r="D79" s="66">
        <v>21904.77</v>
      </c>
      <c r="E79" s="67">
        <v>5262.0</v>
      </c>
      <c r="F79" s="66">
        <v>4.52110835913313</v>
      </c>
      <c r="G79" s="66">
        <v>0.0</v>
      </c>
      <c r="H79" s="68">
        <v>0.0</v>
      </c>
      <c r="I79" s="66">
        <v>0.0</v>
      </c>
      <c r="J79" s="66">
        <v>28.4</v>
      </c>
      <c r="K79" s="68">
        <v>8.0</v>
      </c>
      <c r="L79" s="66">
        <v>5.68</v>
      </c>
      <c r="M79" s="66">
        <v>0.0</v>
      </c>
      <c r="N79" s="68">
        <v>0.0</v>
      </c>
      <c r="O79" s="66">
        <v>0.0</v>
      </c>
      <c r="P79" s="66">
        <v>12974.41</v>
      </c>
      <c r="Q79" s="68">
        <v>3409.0</v>
      </c>
      <c r="R79" s="69">
        <v>5.00942471042471</v>
      </c>
      <c r="S79" s="55"/>
      <c r="T79" s="56">
        <f t="shared" si="1"/>
        <v>4.162822121</v>
      </c>
      <c r="U79" s="56" t="str">
        <f t="shared" si="2"/>
        <v/>
      </c>
      <c r="V79" s="56">
        <f t="shared" si="3"/>
        <v>3.55</v>
      </c>
      <c r="W79" s="56" t="str">
        <f t="shared" si="4"/>
        <v/>
      </c>
      <c r="X79" s="56">
        <f t="shared" si="5"/>
        <v>3.805928425</v>
      </c>
    </row>
    <row r="80" ht="14.25" customHeight="1">
      <c r="A80" s="63">
        <v>21635.0</v>
      </c>
      <c r="B80" s="64" t="s">
        <v>135</v>
      </c>
      <c r="C80" s="65" t="s">
        <v>59</v>
      </c>
      <c r="D80" s="66">
        <v>228291.91</v>
      </c>
      <c r="E80" s="67">
        <v>49356.0</v>
      </c>
      <c r="F80" s="66">
        <v>6.03515769159595</v>
      </c>
      <c r="G80" s="66">
        <v>1936.59</v>
      </c>
      <c r="H80" s="68">
        <v>237.0</v>
      </c>
      <c r="I80" s="66">
        <v>9.40092233009709</v>
      </c>
      <c r="J80" s="66">
        <v>1517.2</v>
      </c>
      <c r="K80" s="68">
        <v>344.0</v>
      </c>
      <c r="L80" s="66">
        <v>5.10841750841751</v>
      </c>
      <c r="M80" s="66">
        <v>25300.98</v>
      </c>
      <c r="N80" s="68">
        <v>2810.0</v>
      </c>
      <c r="O80" s="66">
        <v>17.5823349548297</v>
      </c>
      <c r="P80" s="66">
        <v>38287.77</v>
      </c>
      <c r="Q80" s="68">
        <v>3292.0</v>
      </c>
      <c r="R80" s="69">
        <v>13.988955060285</v>
      </c>
      <c r="S80" s="55"/>
      <c r="T80" s="56">
        <f t="shared" si="1"/>
        <v>4.625413526</v>
      </c>
      <c r="U80" s="56">
        <f t="shared" si="2"/>
        <v>8.171265823</v>
      </c>
      <c r="V80" s="56">
        <f t="shared" si="3"/>
        <v>4.410465116</v>
      </c>
      <c r="W80" s="56">
        <f t="shared" si="4"/>
        <v>9.003907473</v>
      </c>
      <c r="X80" s="56">
        <f t="shared" si="5"/>
        <v>11.63054982</v>
      </c>
    </row>
    <row r="81" ht="14.25" customHeight="1">
      <c r="A81" s="63">
        <v>21643.0</v>
      </c>
      <c r="B81" s="64" t="s">
        <v>136</v>
      </c>
      <c r="C81" s="65" t="s">
        <v>94</v>
      </c>
      <c r="D81" s="66">
        <v>403904.91</v>
      </c>
      <c r="E81" s="67">
        <v>89058.0</v>
      </c>
      <c r="F81" s="66">
        <v>6.32514696900888</v>
      </c>
      <c r="G81" s="66">
        <v>4037.28</v>
      </c>
      <c r="H81" s="68">
        <v>927.0</v>
      </c>
      <c r="I81" s="66">
        <v>5.65445378151261</v>
      </c>
      <c r="J81" s="66">
        <v>99495.35</v>
      </c>
      <c r="K81" s="68">
        <v>16424.0</v>
      </c>
      <c r="L81" s="66">
        <v>7.81090830585649</v>
      </c>
      <c r="M81" s="66">
        <v>1981384.36</v>
      </c>
      <c r="N81" s="68">
        <v>236690.0</v>
      </c>
      <c r="O81" s="66">
        <v>13.6818928586225</v>
      </c>
      <c r="P81" s="66">
        <v>453582.82</v>
      </c>
      <c r="Q81" s="68">
        <v>58749.0</v>
      </c>
      <c r="R81" s="69">
        <v>10.0762594690659</v>
      </c>
      <c r="S81" s="55"/>
      <c r="T81" s="56">
        <f t="shared" si="1"/>
        <v>4.535301826</v>
      </c>
      <c r="U81" s="56">
        <f t="shared" si="2"/>
        <v>4.355210356</v>
      </c>
      <c r="V81" s="56">
        <f t="shared" si="3"/>
        <v>6.057924379</v>
      </c>
      <c r="W81" s="56">
        <f t="shared" si="4"/>
        <v>8.37122126</v>
      </c>
      <c r="X81" s="56">
        <f t="shared" si="5"/>
        <v>7.720690054</v>
      </c>
    </row>
    <row r="82" ht="14.25" customHeight="1">
      <c r="A82" s="63">
        <v>21783.0</v>
      </c>
      <c r="B82" s="64" t="s">
        <v>137</v>
      </c>
      <c r="C82" s="65" t="s">
        <v>61</v>
      </c>
      <c r="D82" s="66">
        <v>7022.89</v>
      </c>
      <c r="E82" s="67">
        <v>2182.0</v>
      </c>
      <c r="F82" s="66">
        <v>4.00164672364672</v>
      </c>
      <c r="G82" s="66">
        <v>7327.76</v>
      </c>
      <c r="H82" s="68">
        <v>1808.0</v>
      </c>
      <c r="I82" s="66">
        <v>4.37739545997611</v>
      </c>
      <c r="J82" s="66">
        <v>8816.34</v>
      </c>
      <c r="K82" s="68">
        <v>2405.0</v>
      </c>
      <c r="L82" s="66">
        <v>4.60864610559331</v>
      </c>
      <c r="M82" s="66">
        <v>4447.48</v>
      </c>
      <c r="N82" s="68">
        <v>682.0</v>
      </c>
      <c r="O82" s="66">
        <v>6.7488315629742</v>
      </c>
      <c r="P82" s="66">
        <v>448.39</v>
      </c>
      <c r="Q82" s="68">
        <v>64.0</v>
      </c>
      <c r="R82" s="69">
        <v>8.79196078431372</v>
      </c>
      <c r="S82" s="55"/>
      <c r="T82" s="56">
        <f t="shared" si="1"/>
        <v>3.21855637</v>
      </c>
      <c r="U82" s="56">
        <f t="shared" si="2"/>
        <v>4.052964602</v>
      </c>
      <c r="V82" s="56">
        <f t="shared" si="3"/>
        <v>3.665837838</v>
      </c>
      <c r="W82" s="56">
        <f t="shared" si="4"/>
        <v>6.521231672</v>
      </c>
      <c r="X82" s="56">
        <f t="shared" si="5"/>
        <v>7.00609375</v>
      </c>
    </row>
    <row r="83" ht="14.25" customHeight="1">
      <c r="A83" s="63">
        <v>21791.0</v>
      </c>
      <c r="B83" s="64" t="s">
        <v>138</v>
      </c>
      <c r="C83" s="65" t="s">
        <v>61</v>
      </c>
      <c r="D83" s="66">
        <v>11949.84</v>
      </c>
      <c r="E83" s="67">
        <v>3684.0</v>
      </c>
      <c r="F83" s="66">
        <v>4.20177215189873</v>
      </c>
      <c r="G83" s="66">
        <v>1498.05</v>
      </c>
      <c r="H83" s="68">
        <v>536.0</v>
      </c>
      <c r="I83" s="66">
        <v>3.57529832935561</v>
      </c>
      <c r="J83" s="66">
        <v>16509.52</v>
      </c>
      <c r="K83" s="68">
        <v>4692.0</v>
      </c>
      <c r="L83" s="66">
        <v>5.19494021397105</v>
      </c>
      <c r="M83" s="66">
        <v>2229.65</v>
      </c>
      <c r="N83" s="68">
        <v>140.0</v>
      </c>
      <c r="O83" s="66">
        <v>17.9810483870968</v>
      </c>
      <c r="P83" s="66">
        <v>35.0</v>
      </c>
      <c r="Q83" s="68">
        <v>12.0</v>
      </c>
      <c r="R83" s="69">
        <v>2.91666666666667</v>
      </c>
      <c r="S83" s="55"/>
      <c r="T83" s="56">
        <f t="shared" si="1"/>
        <v>3.243713355</v>
      </c>
      <c r="U83" s="56">
        <f t="shared" si="2"/>
        <v>2.794869403</v>
      </c>
      <c r="V83" s="56">
        <f t="shared" si="3"/>
        <v>3.518653026</v>
      </c>
      <c r="W83" s="56">
        <f t="shared" si="4"/>
        <v>15.92607143</v>
      </c>
      <c r="X83" s="56">
        <f t="shared" si="5"/>
        <v>2.916666667</v>
      </c>
    </row>
    <row r="84" ht="14.25" customHeight="1">
      <c r="A84" s="63">
        <v>21805.0</v>
      </c>
      <c r="B84" s="64" t="s">
        <v>139</v>
      </c>
      <c r="C84" s="65" t="s">
        <v>61</v>
      </c>
      <c r="D84" s="66">
        <v>25.37</v>
      </c>
      <c r="E84" s="67">
        <v>7.0</v>
      </c>
      <c r="F84" s="66">
        <v>3.62428571428571</v>
      </c>
      <c r="G84" s="66">
        <v>54.43</v>
      </c>
      <c r="H84" s="68">
        <v>19.0</v>
      </c>
      <c r="I84" s="66">
        <v>3.401875</v>
      </c>
      <c r="J84" s="66">
        <v>318.67</v>
      </c>
      <c r="K84" s="68">
        <v>67.0</v>
      </c>
      <c r="L84" s="66">
        <v>6.3734</v>
      </c>
      <c r="M84" s="66">
        <v>40.85</v>
      </c>
      <c r="N84" s="68">
        <v>17.0</v>
      </c>
      <c r="O84" s="66">
        <v>2.40294117647059</v>
      </c>
      <c r="P84" s="66">
        <v>2190.97</v>
      </c>
      <c r="Q84" s="68">
        <v>501.0</v>
      </c>
      <c r="R84" s="69">
        <v>4.76297826086956</v>
      </c>
      <c r="S84" s="55"/>
      <c r="T84" s="56">
        <f t="shared" si="1"/>
        <v>3.624285714</v>
      </c>
      <c r="U84" s="56">
        <f t="shared" si="2"/>
        <v>2.864736842</v>
      </c>
      <c r="V84" s="56">
        <f t="shared" si="3"/>
        <v>4.756268657</v>
      </c>
      <c r="W84" s="56">
        <f t="shared" si="4"/>
        <v>2.402941176</v>
      </c>
      <c r="X84" s="56">
        <f t="shared" si="5"/>
        <v>4.373193613</v>
      </c>
    </row>
    <row r="85" ht="14.25" customHeight="1">
      <c r="A85" s="63">
        <v>21813.0</v>
      </c>
      <c r="B85" s="64" t="s">
        <v>140</v>
      </c>
      <c r="C85" s="65" t="s">
        <v>59</v>
      </c>
      <c r="D85" s="66">
        <v>174743.7</v>
      </c>
      <c r="E85" s="67">
        <v>43702.0</v>
      </c>
      <c r="F85" s="66">
        <v>5.87354038519714</v>
      </c>
      <c r="G85" s="66">
        <v>4432.51</v>
      </c>
      <c r="H85" s="68">
        <v>1983.0</v>
      </c>
      <c r="I85" s="66">
        <v>3.17060801144492</v>
      </c>
      <c r="J85" s="66">
        <v>1156.09</v>
      </c>
      <c r="K85" s="68">
        <v>227.0</v>
      </c>
      <c r="L85" s="66">
        <v>7.13635802469136</v>
      </c>
      <c r="M85" s="66">
        <v>493165.73</v>
      </c>
      <c r="N85" s="68">
        <v>66882.0</v>
      </c>
      <c r="O85" s="66">
        <v>11.5252566020098</v>
      </c>
      <c r="P85" s="66">
        <v>28469.39</v>
      </c>
      <c r="Q85" s="68">
        <v>7745.0</v>
      </c>
      <c r="R85" s="69">
        <v>5.39908780580315</v>
      </c>
      <c r="S85" s="55"/>
      <c r="T85" s="56">
        <f t="shared" si="1"/>
        <v>3.998528671</v>
      </c>
      <c r="U85" s="56">
        <f t="shared" si="2"/>
        <v>2.235254665</v>
      </c>
      <c r="V85" s="56">
        <f t="shared" si="3"/>
        <v>5.092907489</v>
      </c>
      <c r="W85" s="56">
        <f t="shared" si="4"/>
        <v>7.373668999</v>
      </c>
      <c r="X85" s="56">
        <f t="shared" si="5"/>
        <v>3.675841188</v>
      </c>
    </row>
    <row r="86" ht="14.25" customHeight="1">
      <c r="A86" s="63">
        <v>21872.0</v>
      </c>
      <c r="B86" s="64" t="s">
        <v>141</v>
      </c>
      <c r="C86" s="65" t="s">
        <v>59</v>
      </c>
      <c r="D86" s="66">
        <v>1199.12</v>
      </c>
      <c r="E86" s="67">
        <v>428.0</v>
      </c>
      <c r="F86" s="66">
        <v>3.26735694822888</v>
      </c>
      <c r="G86" s="66">
        <v>429.26</v>
      </c>
      <c r="H86" s="68">
        <v>134.0</v>
      </c>
      <c r="I86" s="66">
        <v>3.46177419354839</v>
      </c>
      <c r="J86" s="66">
        <v>1521.32</v>
      </c>
      <c r="K86" s="68">
        <v>384.0</v>
      </c>
      <c r="L86" s="66">
        <v>4.9716339869281</v>
      </c>
      <c r="M86" s="66">
        <v>4.99</v>
      </c>
      <c r="N86" s="68">
        <v>1.0</v>
      </c>
      <c r="O86" s="66">
        <v>4.99</v>
      </c>
      <c r="P86" s="66">
        <v>49.52</v>
      </c>
      <c r="Q86" s="68">
        <v>5.0</v>
      </c>
      <c r="R86" s="69">
        <v>12.38</v>
      </c>
      <c r="S86" s="55"/>
      <c r="T86" s="56">
        <f t="shared" si="1"/>
        <v>2.801682243</v>
      </c>
      <c r="U86" s="56">
        <f t="shared" si="2"/>
        <v>3.203432836</v>
      </c>
      <c r="V86" s="56">
        <f t="shared" si="3"/>
        <v>3.961770833</v>
      </c>
      <c r="W86" s="56">
        <f t="shared" si="4"/>
        <v>4.99</v>
      </c>
      <c r="X86" s="56">
        <f t="shared" si="5"/>
        <v>9.904</v>
      </c>
    </row>
    <row r="87" ht="14.25" customHeight="1">
      <c r="A87" s="63">
        <v>21880.0</v>
      </c>
      <c r="B87" s="64" t="s">
        <v>142</v>
      </c>
      <c r="C87" s="65" t="s">
        <v>59</v>
      </c>
      <c r="D87" s="66">
        <v>13993.57</v>
      </c>
      <c r="E87" s="67">
        <v>2805.0</v>
      </c>
      <c r="F87" s="66">
        <v>5.68844308943089</v>
      </c>
      <c r="G87" s="66">
        <v>5663.55</v>
      </c>
      <c r="H87" s="68">
        <v>1679.0</v>
      </c>
      <c r="I87" s="66">
        <v>3.89515130674003</v>
      </c>
      <c r="J87" s="66">
        <v>6876.23</v>
      </c>
      <c r="K87" s="68">
        <v>1393.0</v>
      </c>
      <c r="L87" s="66">
        <v>6.02649430324277</v>
      </c>
      <c r="M87" s="66">
        <v>588755.51</v>
      </c>
      <c r="N87" s="68">
        <v>69753.0</v>
      </c>
      <c r="O87" s="66">
        <v>14.5941081255267</v>
      </c>
      <c r="P87" s="66">
        <v>36346.24</v>
      </c>
      <c r="Q87" s="68">
        <v>7211.0</v>
      </c>
      <c r="R87" s="69">
        <v>6.3698282509639</v>
      </c>
      <c r="S87" s="55"/>
      <c r="T87" s="56">
        <f t="shared" si="1"/>
        <v>4.988795009</v>
      </c>
      <c r="U87" s="56">
        <f t="shared" si="2"/>
        <v>3.373168553</v>
      </c>
      <c r="V87" s="56">
        <f t="shared" si="3"/>
        <v>4.936274228</v>
      </c>
      <c r="W87" s="56">
        <f t="shared" si="4"/>
        <v>8.440576176</v>
      </c>
      <c r="X87" s="56">
        <f t="shared" si="5"/>
        <v>5.040388296</v>
      </c>
    </row>
    <row r="88" ht="14.25" customHeight="1">
      <c r="A88" s="63">
        <v>21929.0</v>
      </c>
      <c r="B88" s="64" t="s">
        <v>143</v>
      </c>
      <c r="C88" s="65" t="s">
        <v>59</v>
      </c>
      <c r="D88" s="66">
        <v>64034.95</v>
      </c>
      <c r="E88" s="67">
        <v>14119.0</v>
      </c>
      <c r="F88" s="66">
        <v>6.11837855914389</v>
      </c>
      <c r="G88" s="66">
        <v>4771.28</v>
      </c>
      <c r="H88" s="68">
        <v>1473.0</v>
      </c>
      <c r="I88" s="66">
        <v>4.00275167785235</v>
      </c>
      <c r="J88" s="66">
        <v>12290.32</v>
      </c>
      <c r="K88" s="68">
        <v>3140.0</v>
      </c>
      <c r="L88" s="66">
        <v>5.39522388059701</v>
      </c>
      <c r="M88" s="66">
        <v>589029.75</v>
      </c>
      <c r="N88" s="68">
        <v>57546.0</v>
      </c>
      <c r="O88" s="66">
        <v>15.7777234618166</v>
      </c>
      <c r="P88" s="66">
        <v>41510.37</v>
      </c>
      <c r="Q88" s="68">
        <v>4998.0</v>
      </c>
      <c r="R88" s="69">
        <v>10.3208279462954</v>
      </c>
      <c r="S88" s="55"/>
      <c r="T88" s="56">
        <f t="shared" si="1"/>
        <v>4.535374318</v>
      </c>
      <c r="U88" s="56">
        <f t="shared" si="2"/>
        <v>3.239158181</v>
      </c>
      <c r="V88" s="56">
        <f t="shared" si="3"/>
        <v>3.91411465</v>
      </c>
      <c r="W88" s="56">
        <f t="shared" si="4"/>
        <v>10.23580701</v>
      </c>
      <c r="X88" s="56">
        <f t="shared" si="5"/>
        <v>8.305396158</v>
      </c>
    </row>
    <row r="89" ht="14.25" customHeight="1">
      <c r="A89" s="63">
        <v>21937.0</v>
      </c>
      <c r="B89" s="64" t="s">
        <v>144</v>
      </c>
      <c r="C89" s="65" t="s">
        <v>61</v>
      </c>
      <c r="D89" s="66" t="s">
        <v>66</v>
      </c>
      <c r="E89" s="67" t="s">
        <v>66</v>
      </c>
      <c r="F89" s="66" t="s">
        <v>66</v>
      </c>
      <c r="G89" s="66" t="s">
        <v>66</v>
      </c>
      <c r="H89" s="68" t="s">
        <v>66</v>
      </c>
      <c r="I89" s="66" t="s">
        <v>66</v>
      </c>
      <c r="J89" s="66" t="s">
        <v>66</v>
      </c>
      <c r="K89" s="68" t="s">
        <v>66</v>
      </c>
      <c r="L89" s="66" t="s">
        <v>66</v>
      </c>
      <c r="M89" s="66" t="s">
        <v>66</v>
      </c>
      <c r="N89" s="68" t="s">
        <v>66</v>
      </c>
      <c r="O89" s="66" t="s">
        <v>66</v>
      </c>
      <c r="P89" s="66" t="s">
        <v>66</v>
      </c>
      <c r="Q89" s="68" t="s">
        <v>66</v>
      </c>
      <c r="R89" s="69" t="s">
        <v>66</v>
      </c>
      <c r="S89" s="55"/>
      <c r="T89" s="56" t="str">
        <f t="shared" si="1"/>
        <v/>
      </c>
      <c r="U89" s="56" t="str">
        <f t="shared" si="2"/>
        <v/>
      </c>
      <c r="V89" s="56" t="str">
        <f t="shared" si="3"/>
        <v/>
      </c>
      <c r="W89" s="56" t="str">
        <f t="shared" si="4"/>
        <v/>
      </c>
      <c r="X89" s="56" t="str">
        <f t="shared" si="5"/>
        <v/>
      </c>
    </row>
    <row r="90" ht="14.25" customHeight="1">
      <c r="A90" s="63">
        <v>22038.0</v>
      </c>
      <c r="B90" s="64" t="s">
        <v>145</v>
      </c>
      <c r="C90" s="65" t="s">
        <v>59</v>
      </c>
      <c r="D90" s="66" t="s">
        <v>66</v>
      </c>
      <c r="E90" s="67" t="s">
        <v>66</v>
      </c>
      <c r="F90" s="66" t="s">
        <v>66</v>
      </c>
      <c r="G90" s="66" t="s">
        <v>66</v>
      </c>
      <c r="H90" s="68" t="s">
        <v>66</v>
      </c>
      <c r="I90" s="66" t="s">
        <v>66</v>
      </c>
      <c r="J90" s="66" t="s">
        <v>66</v>
      </c>
      <c r="K90" s="68" t="s">
        <v>66</v>
      </c>
      <c r="L90" s="66" t="s">
        <v>66</v>
      </c>
      <c r="M90" s="66" t="s">
        <v>66</v>
      </c>
      <c r="N90" s="68" t="s">
        <v>66</v>
      </c>
      <c r="O90" s="66" t="s">
        <v>66</v>
      </c>
      <c r="P90" s="66" t="s">
        <v>66</v>
      </c>
      <c r="Q90" s="68" t="s">
        <v>66</v>
      </c>
      <c r="R90" s="69" t="s">
        <v>66</v>
      </c>
      <c r="S90" s="55"/>
      <c r="T90" s="56" t="str">
        <f t="shared" si="1"/>
        <v/>
      </c>
      <c r="U90" s="56" t="str">
        <f t="shared" si="2"/>
        <v/>
      </c>
      <c r="V90" s="56" t="str">
        <f t="shared" si="3"/>
        <v/>
      </c>
      <c r="W90" s="56" t="str">
        <f t="shared" si="4"/>
        <v/>
      </c>
      <c r="X90" s="56" t="str">
        <f t="shared" si="5"/>
        <v/>
      </c>
    </row>
    <row r="91" ht="14.25" customHeight="1">
      <c r="A91" s="63">
        <v>22057.0</v>
      </c>
      <c r="B91" s="64" t="s">
        <v>146</v>
      </c>
      <c r="C91" s="65" t="s">
        <v>61</v>
      </c>
      <c r="D91" s="66" t="s">
        <v>66</v>
      </c>
      <c r="E91" s="67" t="s">
        <v>66</v>
      </c>
      <c r="F91" s="66" t="s">
        <v>66</v>
      </c>
      <c r="G91" s="66" t="s">
        <v>66</v>
      </c>
      <c r="H91" s="68" t="s">
        <v>66</v>
      </c>
      <c r="I91" s="66" t="s">
        <v>66</v>
      </c>
      <c r="J91" s="66" t="s">
        <v>66</v>
      </c>
      <c r="K91" s="68" t="s">
        <v>66</v>
      </c>
      <c r="L91" s="66" t="s">
        <v>66</v>
      </c>
      <c r="M91" s="66" t="s">
        <v>66</v>
      </c>
      <c r="N91" s="68" t="s">
        <v>66</v>
      </c>
      <c r="O91" s="66" t="s">
        <v>66</v>
      </c>
      <c r="P91" s="66" t="s">
        <v>66</v>
      </c>
      <c r="Q91" s="68" t="s">
        <v>66</v>
      </c>
      <c r="R91" s="69" t="s">
        <v>66</v>
      </c>
      <c r="S91" s="55"/>
      <c r="T91" s="56" t="str">
        <f t="shared" si="1"/>
        <v/>
      </c>
      <c r="U91" s="56" t="str">
        <f t="shared" si="2"/>
        <v/>
      </c>
      <c r="V91" s="56" t="str">
        <f t="shared" si="3"/>
        <v/>
      </c>
      <c r="W91" s="56" t="str">
        <f t="shared" si="4"/>
        <v/>
      </c>
      <c r="X91" s="56" t="str">
        <f t="shared" si="5"/>
        <v/>
      </c>
    </row>
    <row r="92" ht="14.25" customHeight="1">
      <c r="A92" s="63">
        <v>22062.0</v>
      </c>
      <c r="B92" s="64" t="s">
        <v>147</v>
      </c>
      <c r="C92" s="65" t="s">
        <v>61</v>
      </c>
      <c r="D92" s="66">
        <v>86630.35</v>
      </c>
      <c r="E92" s="67">
        <v>18009.0</v>
      </c>
      <c r="F92" s="66">
        <v>6.5081774472241</v>
      </c>
      <c r="G92" s="66">
        <v>426.26</v>
      </c>
      <c r="H92" s="68">
        <v>147.0</v>
      </c>
      <c r="I92" s="66">
        <v>3.04471428571429</v>
      </c>
      <c r="J92" s="66">
        <v>1861.53</v>
      </c>
      <c r="K92" s="68">
        <v>544.0</v>
      </c>
      <c r="L92" s="66">
        <v>4.02928571428571</v>
      </c>
      <c r="M92" s="66">
        <v>6335.26</v>
      </c>
      <c r="N92" s="68">
        <v>775.0</v>
      </c>
      <c r="O92" s="66">
        <v>8.87291316526611</v>
      </c>
      <c r="P92" s="66">
        <v>45.12</v>
      </c>
      <c r="Q92" s="68">
        <v>9.0</v>
      </c>
      <c r="R92" s="69">
        <v>5.64</v>
      </c>
      <c r="S92" s="55"/>
      <c r="T92" s="56">
        <f t="shared" si="1"/>
        <v>4.810392026</v>
      </c>
      <c r="U92" s="56">
        <f t="shared" si="2"/>
        <v>2.899727891</v>
      </c>
      <c r="V92" s="56">
        <f t="shared" si="3"/>
        <v>3.421930147</v>
      </c>
      <c r="W92" s="56">
        <f t="shared" si="4"/>
        <v>8.174529032</v>
      </c>
      <c r="X92" s="56">
        <f t="shared" si="5"/>
        <v>5.013333333</v>
      </c>
    </row>
    <row r="93" ht="14.25" customHeight="1">
      <c r="A93" s="63">
        <v>22140.0</v>
      </c>
      <c r="B93" s="64" t="s">
        <v>148</v>
      </c>
      <c r="C93" s="65" t="s">
        <v>59</v>
      </c>
      <c r="D93" s="66">
        <v>65686.81</v>
      </c>
      <c r="E93" s="67">
        <v>14305.0</v>
      </c>
      <c r="F93" s="66">
        <v>6.01362354664469</v>
      </c>
      <c r="G93" s="66">
        <v>14388.7</v>
      </c>
      <c r="H93" s="68">
        <v>3680.0</v>
      </c>
      <c r="I93" s="66">
        <v>4.28490172721858</v>
      </c>
      <c r="J93" s="66">
        <v>53172.21</v>
      </c>
      <c r="K93" s="68">
        <v>9202.0</v>
      </c>
      <c r="L93" s="66">
        <v>7.51763183938923</v>
      </c>
      <c r="M93" s="66">
        <v>854284.9</v>
      </c>
      <c r="N93" s="68">
        <v>92563.0</v>
      </c>
      <c r="O93" s="66">
        <v>14.4039673573994</v>
      </c>
      <c r="P93" s="66">
        <v>80660.2</v>
      </c>
      <c r="Q93" s="68">
        <v>11526.0</v>
      </c>
      <c r="R93" s="69">
        <v>8.84529005373396</v>
      </c>
      <c r="S93" s="55"/>
      <c r="T93" s="56">
        <f t="shared" si="1"/>
        <v>4.591877665</v>
      </c>
      <c r="U93" s="56">
        <f t="shared" si="2"/>
        <v>3.909972826</v>
      </c>
      <c r="V93" s="56">
        <f t="shared" si="3"/>
        <v>5.778331884</v>
      </c>
      <c r="W93" s="56">
        <f t="shared" si="4"/>
        <v>9.229226581</v>
      </c>
      <c r="X93" s="56">
        <f t="shared" si="5"/>
        <v>6.998108624</v>
      </c>
    </row>
    <row r="94" ht="14.25" customHeight="1">
      <c r="A94" s="63">
        <v>22162.0</v>
      </c>
      <c r="B94" s="64" t="s">
        <v>149</v>
      </c>
      <c r="C94" s="65" t="s">
        <v>61</v>
      </c>
      <c r="D94" s="66">
        <v>9280.74</v>
      </c>
      <c r="E94" s="67">
        <v>2591.0</v>
      </c>
      <c r="F94" s="66">
        <v>4.33476879962634</v>
      </c>
      <c r="G94" s="66">
        <v>1073.98</v>
      </c>
      <c r="H94" s="68">
        <v>197.0</v>
      </c>
      <c r="I94" s="66">
        <v>5.83684782608696</v>
      </c>
      <c r="J94" s="66">
        <v>1314.21</v>
      </c>
      <c r="K94" s="68">
        <v>247.0</v>
      </c>
      <c r="L94" s="66">
        <v>5.76407894736842</v>
      </c>
      <c r="M94" s="66">
        <v>62968.4</v>
      </c>
      <c r="N94" s="68">
        <v>9234.0</v>
      </c>
      <c r="O94" s="66">
        <v>8.73469274517964</v>
      </c>
      <c r="P94" s="66">
        <v>0.0</v>
      </c>
      <c r="Q94" s="68">
        <v>0.0</v>
      </c>
      <c r="R94" s="69">
        <v>0.0</v>
      </c>
      <c r="S94" s="55"/>
      <c r="T94" s="56">
        <f t="shared" si="1"/>
        <v>3.581914319</v>
      </c>
      <c r="U94" s="56">
        <f t="shared" si="2"/>
        <v>5.451675127</v>
      </c>
      <c r="V94" s="56">
        <f t="shared" si="3"/>
        <v>5.320688259</v>
      </c>
      <c r="W94" s="56">
        <f t="shared" si="4"/>
        <v>6.81918995</v>
      </c>
      <c r="X94" s="56" t="str">
        <f t="shared" si="5"/>
        <v/>
      </c>
    </row>
    <row r="95" ht="14.25" customHeight="1">
      <c r="A95" s="63">
        <v>22216.0</v>
      </c>
      <c r="B95" s="64" t="s">
        <v>150</v>
      </c>
      <c r="C95" s="65" t="s">
        <v>59</v>
      </c>
      <c r="D95" s="66">
        <v>10167.22</v>
      </c>
      <c r="E95" s="67">
        <v>3525.0</v>
      </c>
      <c r="F95" s="66">
        <v>3.38568764568765</v>
      </c>
      <c r="G95" s="66">
        <v>5468.65</v>
      </c>
      <c r="H95" s="68">
        <v>1825.0</v>
      </c>
      <c r="I95" s="66">
        <v>3.7636958017894</v>
      </c>
      <c r="J95" s="66">
        <v>9872.13</v>
      </c>
      <c r="K95" s="68">
        <v>2662.0</v>
      </c>
      <c r="L95" s="66">
        <v>4.83453966699314</v>
      </c>
      <c r="M95" s="66">
        <v>266250.05</v>
      </c>
      <c r="N95" s="68">
        <v>47521.0</v>
      </c>
      <c r="O95" s="66">
        <v>8.16567656259584</v>
      </c>
      <c r="P95" s="66">
        <v>999.51</v>
      </c>
      <c r="Q95" s="68">
        <v>162.0</v>
      </c>
      <c r="R95" s="69">
        <v>7.68853846153846</v>
      </c>
      <c r="S95" s="55"/>
      <c r="T95" s="56">
        <f t="shared" si="1"/>
        <v>2.88431773</v>
      </c>
      <c r="U95" s="56">
        <f t="shared" si="2"/>
        <v>2.996520548</v>
      </c>
      <c r="V95" s="56">
        <f t="shared" si="3"/>
        <v>3.708538693</v>
      </c>
      <c r="W95" s="56">
        <f t="shared" si="4"/>
        <v>5.602787189</v>
      </c>
      <c r="X95" s="56">
        <f t="shared" si="5"/>
        <v>6.169814815</v>
      </c>
    </row>
    <row r="96" ht="14.25" customHeight="1">
      <c r="A96" s="63">
        <v>22259.0</v>
      </c>
      <c r="B96" s="64" t="s">
        <v>151</v>
      </c>
      <c r="C96" s="65" t="s">
        <v>59</v>
      </c>
      <c r="D96" s="66">
        <v>83298.57</v>
      </c>
      <c r="E96" s="67">
        <v>22355.0</v>
      </c>
      <c r="F96" s="66">
        <v>4.99751439884809</v>
      </c>
      <c r="G96" s="66">
        <v>1962.33</v>
      </c>
      <c r="H96" s="68">
        <v>543.0</v>
      </c>
      <c r="I96" s="66">
        <v>4.38020089285714</v>
      </c>
      <c r="J96" s="66">
        <v>16465.84</v>
      </c>
      <c r="K96" s="68">
        <v>3197.0</v>
      </c>
      <c r="L96" s="66">
        <v>6.86076666666667</v>
      </c>
      <c r="M96" s="66">
        <v>511978.28</v>
      </c>
      <c r="N96" s="68">
        <v>58203.0</v>
      </c>
      <c r="O96" s="66">
        <v>12.831535839599</v>
      </c>
      <c r="P96" s="66">
        <v>38881.75</v>
      </c>
      <c r="Q96" s="68">
        <v>7216.0</v>
      </c>
      <c r="R96" s="69">
        <v>7.40322734196497</v>
      </c>
      <c r="S96" s="55"/>
      <c r="T96" s="56">
        <f t="shared" si="1"/>
        <v>3.726171774</v>
      </c>
      <c r="U96" s="56">
        <f t="shared" si="2"/>
        <v>3.613867403</v>
      </c>
      <c r="V96" s="56">
        <f t="shared" si="3"/>
        <v>5.150403503</v>
      </c>
      <c r="W96" s="56">
        <f t="shared" si="4"/>
        <v>8.796424239</v>
      </c>
      <c r="X96" s="56">
        <f t="shared" si="5"/>
        <v>5.388269124</v>
      </c>
    </row>
    <row r="97" ht="14.25" customHeight="1">
      <c r="A97" s="63">
        <v>22291.0</v>
      </c>
      <c r="B97" s="64" t="s">
        <v>152</v>
      </c>
      <c r="C97" s="65" t="s">
        <v>59</v>
      </c>
      <c r="D97" s="66">
        <v>49345.08</v>
      </c>
      <c r="E97" s="67">
        <v>13118.0</v>
      </c>
      <c r="F97" s="66">
        <v>4.4745266594124</v>
      </c>
      <c r="G97" s="66">
        <v>21436.86</v>
      </c>
      <c r="H97" s="68">
        <v>5786.0</v>
      </c>
      <c r="I97" s="66">
        <v>4.28565773690524</v>
      </c>
      <c r="J97" s="66">
        <v>135396.34</v>
      </c>
      <c r="K97" s="68">
        <v>25977.0</v>
      </c>
      <c r="L97" s="66">
        <v>6.87989532520325</v>
      </c>
      <c r="M97" s="66">
        <v>818952.79</v>
      </c>
      <c r="N97" s="68">
        <v>100389.0</v>
      </c>
      <c r="O97" s="66">
        <v>12.8282078634085</v>
      </c>
      <c r="P97" s="66">
        <v>73843.51</v>
      </c>
      <c r="Q97" s="68">
        <v>16970.0</v>
      </c>
      <c r="R97" s="69">
        <v>6.8014654140186</v>
      </c>
      <c r="S97" s="55"/>
      <c r="T97" s="56">
        <f t="shared" si="1"/>
        <v>3.761631346</v>
      </c>
      <c r="U97" s="56">
        <f t="shared" si="2"/>
        <v>3.704953336</v>
      </c>
      <c r="V97" s="56">
        <f t="shared" si="3"/>
        <v>5.212162297</v>
      </c>
      <c r="W97" s="56">
        <f t="shared" si="4"/>
        <v>8.157794081</v>
      </c>
      <c r="X97" s="56">
        <f t="shared" si="5"/>
        <v>4.35141485</v>
      </c>
    </row>
    <row r="98" ht="14.25" customHeight="1">
      <c r="A98" s="63">
        <v>22305.0</v>
      </c>
      <c r="B98" s="64" t="s">
        <v>153</v>
      </c>
      <c r="C98" s="65" t="s">
        <v>59</v>
      </c>
      <c r="D98" s="66">
        <v>83591.31</v>
      </c>
      <c r="E98" s="67">
        <v>22799.0</v>
      </c>
      <c r="F98" s="66">
        <v>5.14598066978577</v>
      </c>
      <c r="G98" s="66">
        <v>6069.6</v>
      </c>
      <c r="H98" s="68">
        <v>1298.0</v>
      </c>
      <c r="I98" s="66">
        <v>5.19213002566296</v>
      </c>
      <c r="J98" s="66">
        <v>50178.66</v>
      </c>
      <c r="K98" s="68">
        <v>11240.0</v>
      </c>
      <c r="L98" s="66">
        <v>5.92078584070797</v>
      </c>
      <c r="M98" s="66">
        <v>807435.57</v>
      </c>
      <c r="N98" s="68">
        <v>96584.0</v>
      </c>
      <c r="O98" s="66">
        <v>13.3504558531746</v>
      </c>
      <c r="P98" s="66">
        <v>31847.88</v>
      </c>
      <c r="Q98" s="68">
        <v>5844.0</v>
      </c>
      <c r="R98" s="69">
        <v>7.54510305614783</v>
      </c>
      <c r="S98" s="55"/>
      <c r="T98" s="56">
        <f t="shared" si="1"/>
        <v>3.666446335</v>
      </c>
      <c r="U98" s="56">
        <f t="shared" si="2"/>
        <v>4.676117103</v>
      </c>
      <c r="V98" s="56">
        <f t="shared" si="3"/>
        <v>4.464293594</v>
      </c>
      <c r="W98" s="56">
        <f t="shared" si="4"/>
        <v>8.359930941</v>
      </c>
      <c r="X98" s="56">
        <f t="shared" si="5"/>
        <v>5.449671458</v>
      </c>
    </row>
    <row r="99" ht="14.25" customHeight="1">
      <c r="A99" s="63">
        <v>22348.0</v>
      </c>
      <c r="B99" s="64" t="s">
        <v>154</v>
      </c>
      <c r="C99" s="65" t="s">
        <v>61</v>
      </c>
      <c r="D99" s="66">
        <v>6003.87</v>
      </c>
      <c r="E99" s="67">
        <v>1713.0</v>
      </c>
      <c r="F99" s="66">
        <v>4.23404090267983</v>
      </c>
      <c r="G99" s="66">
        <v>7707.0</v>
      </c>
      <c r="H99" s="68">
        <v>2268.0</v>
      </c>
      <c r="I99" s="66">
        <v>3.92413441955194</v>
      </c>
      <c r="J99" s="66">
        <v>14046.96</v>
      </c>
      <c r="K99" s="68">
        <v>2469.0</v>
      </c>
      <c r="L99" s="66">
        <v>6.95738484398217</v>
      </c>
      <c r="M99" s="66">
        <v>269445.76</v>
      </c>
      <c r="N99" s="68">
        <v>34189.0</v>
      </c>
      <c r="O99" s="66">
        <v>12.0471143700259</v>
      </c>
      <c r="P99" s="66">
        <v>149.18</v>
      </c>
      <c r="Q99" s="68">
        <v>26.0</v>
      </c>
      <c r="R99" s="69">
        <v>6.78090909090909</v>
      </c>
      <c r="S99" s="55"/>
      <c r="T99" s="56">
        <f t="shared" si="1"/>
        <v>3.504886165</v>
      </c>
      <c r="U99" s="56">
        <f t="shared" si="2"/>
        <v>3.398148148</v>
      </c>
      <c r="V99" s="56">
        <f t="shared" si="3"/>
        <v>5.689331713</v>
      </c>
      <c r="W99" s="56">
        <f t="shared" si="4"/>
        <v>7.88106584</v>
      </c>
      <c r="X99" s="56">
        <f t="shared" si="5"/>
        <v>5.737692308</v>
      </c>
    </row>
    <row r="100" ht="14.25" customHeight="1">
      <c r="A100" s="63">
        <v>22550.0</v>
      </c>
      <c r="B100" s="64" t="s">
        <v>155</v>
      </c>
      <c r="C100" s="65" t="s">
        <v>59</v>
      </c>
      <c r="D100" s="66">
        <v>74388.78</v>
      </c>
      <c r="E100" s="67">
        <v>20953.0</v>
      </c>
      <c r="F100" s="66">
        <v>4.80299457644628</v>
      </c>
      <c r="G100" s="66">
        <v>4204.07</v>
      </c>
      <c r="H100" s="68">
        <v>1272.0</v>
      </c>
      <c r="I100" s="66">
        <v>3.9071282527881</v>
      </c>
      <c r="J100" s="66">
        <v>97679.61</v>
      </c>
      <c r="K100" s="68">
        <v>16657.0</v>
      </c>
      <c r="L100" s="66">
        <v>8.2194219118142</v>
      </c>
      <c r="M100" s="66">
        <v>1041608.82</v>
      </c>
      <c r="N100" s="68">
        <v>143277.0</v>
      </c>
      <c r="O100" s="66">
        <v>12.0573322683706</v>
      </c>
      <c r="P100" s="66">
        <v>27087.58</v>
      </c>
      <c r="Q100" s="68">
        <v>6025.0</v>
      </c>
      <c r="R100" s="69">
        <v>6.51613663699784</v>
      </c>
      <c r="S100" s="55"/>
      <c r="T100" s="56">
        <f t="shared" si="1"/>
        <v>3.550268697</v>
      </c>
      <c r="U100" s="56">
        <f t="shared" si="2"/>
        <v>3.305086478</v>
      </c>
      <c r="V100" s="56">
        <f t="shared" si="3"/>
        <v>5.864177823</v>
      </c>
      <c r="W100" s="56">
        <f t="shared" si="4"/>
        <v>7.269895517</v>
      </c>
      <c r="X100" s="56">
        <f t="shared" si="5"/>
        <v>4.4958639</v>
      </c>
    </row>
    <row r="101" ht="14.25" customHeight="1">
      <c r="A101" s="63">
        <v>22623.0</v>
      </c>
      <c r="B101" s="64" t="s">
        <v>156</v>
      </c>
      <c r="C101" s="65" t="s">
        <v>61</v>
      </c>
      <c r="D101" s="66" t="s">
        <v>66</v>
      </c>
      <c r="E101" s="67" t="s">
        <v>66</v>
      </c>
      <c r="F101" s="66" t="s">
        <v>66</v>
      </c>
      <c r="G101" s="66" t="s">
        <v>66</v>
      </c>
      <c r="H101" s="68" t="s">
        <v>66</v>
      </c>
      <c r="I101" s="66" t="s">
        <v>66</v>
      </c>
      <c r="J101" s="66" t="s">
        <v>66</v>
      </c>
      <c r="K101" s="68" t="s">
        <v>66</v>
      </c>
      <c r="L101" s="66" t="s">
        <v>66</v>
      </c>
      <c r="M101" s="66" t="s">
        <v>66</v>
      </c>
      <c r="N101" s="68" t="s">
        <v>66</v>
      </c>
      <c r="O101" s="66" t="s">
        <v>66</v>
      </c>
      <c r="P101" s="66" t="s">
        <v>66</v>
      </c>
      <c r="Q101" s="68" t="s">
        <v>66</v>
      </c>
      <c r="R101" s="69" t="s">
        <v>66</v>
      </c>
      <c r="S101" s="55"/>
      <c r="T101" s="56" t="str">
        <f t="shared" si="1"/>
        <v/>
      </c>
      <c r="U101" s="56" t="str">
        <f t="shared" si="2"/>
        <v/>
      </c>
      <c r="V101" s="56" t="str">
        <f t="shared" si="3"/>
        <v/>
      </c>
      <c r="W101" s="56" t="str">
        <f t="shared" si="4"/>
        <v/>
      </c>
      <c r="X101" s="56" t="str">
        <f t="shared" si="5"/>
        <v/>
      </c>
    </row>
    <row r="102" ht="14.25" customHeight="1">
      <c r="A102" s="63">
        <v>22631.0</v>
      </c>
      <c r="B102" s="64" t="s">
        <v>157</v>
      </c>
      <c r="C102" s="65" t="s">
        <v>61</v>
      </c>
      <c r="D102" s="66" t="s">
        <v>66</v>
      </c>
      <c r="E102" s="67" t="s">
        <v>66</v>
      </c>
      <c r="F102" s="66" t="s">
        <v>66</v>
      </c>
      <c r="G102" s="66" t="s">
        <v>66</v>
      </c>
      <c r="H102" s="68" t="s">
        <v>66</v>
      </c>
      <c r="I102" s="66" t="s">
        <v>66</v>
      </c>
      <c r="J102" s="66" t="s">
        <v>66</v>
      </c>
      <c r="K102" s="68" t="s">
        <v>66</v>
      </c>
      <c r="L102" s="66" t="s">
        <v>66</v>
      </c>
      <c r="M102" s="66" t="s">
        <v>66</v>
      </c>
      <c r="N102" s="68" t="s">
        <v>66</v>
      </c>
      <c r="O102" s="66" t="s">
        <v>66</v>
      </c>
      <c r="P102" s="66" t="s">
        <v>66</v>
      </c>
      <c r="Q102" s="68" t="s">
        <v>66</v>
      </c>
      <c r="R102" s="69" t="s">
        <v>66</v>
      </c>
      <c r="S102" s="55"/>
      <c r="T102" s="56" t="str">
        <f t="shared" si="1"/>
        <v/>
      </c>
      <c r="U102" s="56" t="str">
        <f t="shared" si="2"/>
        <v/>
      </c>
      <c r="V102" s="56" t="str">
        <f t="shared" si="3"/>
        <v/>
      </c>
      <c r="W102" s="56" t="str">
        <f t="shared" si="4"/>
        <v/>
      </c>
      <c r="X102" s="56" t="str">
        <f t="shared" si="5"/>
        <v/>
      </c>
    </row>
    <row r="103" ht="14.25" customHeight="1">
      <c r="A103" s="63">
        <v>22690.0</v>
      </c>
      <c r="B103" s="64" t="s">
        <v>158</v>
      </c>
      <c r="C103" s="65" t="s">
        <v>59</v>
      </c>
      <c r="D103" s="66" t="s">
        <v>66</v>
      </c>
      <c r="E103" s="67" t="s">
        <v>66</v>
      </c>
      <c r="F103" s="66" t="s">
        <v>66</v>
      </c>
      <c r="G103" s="66" t="s">
        <v>66</v>
      </c>
      <c r="H103" s="68" t="s">
        <v>66</v>
      </c>
      <c r="I103" s="66" t="s">
        <v>66</v>
      </c>
      <c r="J103" s="66" t="s">
        <v>66</v>
      </c>
      <c r="K103" s="68" t="s">
        <v>66</v>
      </c>
      <c r="L103" s="66" t="s">
        <v>66</v>
      </c>
      <c r="M103" s="66" t="s">
        <v>66</v>
      </c>
      <c r="N103" s="68" t="s">
        <v>66</v>
      </c>
      <c r="O103" s="66" t="s">
        <v>66</v>
      </c>
      <c r="P103" s="66" t="s">
        <v>66</v>
      </c>
      <c r="Q103" s="68" t="s">
        <v>66</v>
      </c>
      <c r="R103" s="69" t="s">
        <v>66</v>
      </c>
      <c r="S103" s="55"/>
      <c r="T103" s="56" t="str">
        <f t="shared" si="1"/>
        <v/>
      </c>
      <c r="U103" s="56" t="str">
        <f t="shared" si="2"/>
        <v/>
      </c>
      <c r="V103" s="56" t="str">
        <f t="shared" si="3"/>
        <v/>
      </c>
      <c r="W103" s="56" t="str">
        <f t="shared" si="4"/>
        <v/>
      </c>
      <c r="X103" s="56" t="str">
        <f t="shared" si="5"/>
        <v/>
      </c>
    </row>
    <row r="104" ht="14.25" customHeight="1">
      <c r="A104" s="63">
        <v>22712.0</v>
      </c>
      <c r="B104" s="64" t="s">
        <v>159</v>
      </c>
      <c r="C104" s="65" t="s">
        <v>59</v>
      </c>
      <c r="D104" s="66">
        <v>24665.17</v>
      </c>
      <c r="E104" s="67">
        <v>5836.0</v>
      </c>
      <c r="F104" s="66">
        <v>5.07409380785846</v>
      </c>
      <c r="G104" s="66">
        <v>4769.96</v>
      </c>
      <c r="H104" s="68">
        <v>1556.0</v>
      </c>
      <c r="I104" s="66">
        <v>3.52546932742055</v>
      </c>
      <c r="J104" s="66">
        <v>12278.66</v>
      </c>
      <c r="K104" s="68">
        <v>3730.0</v>
      </c>
      <c r="L104" s="66">
        <v>4.57817300521998</v>
      </c>
      <c r="M104" s="66">
        <v>579890.88</v>
      </c>
      <c r="N104" s="68">
        <v>72163.0</v>
      </c>
      <c r="O104" s="66">
        <v>12.5265348972847</v>
      </c>
      <c r="P104" s="66">
        <v>33500.21</v>
      </c>
      <c r="Q104" s="68">
        <v>6114.0</v>
      </c>
      <c r="R104" s="69">
        <v>6.68266706562936</v>
      </c>
      <c r="S104" s="55"/>
      <c r="T104" s="56">
        <f t="shared" si="1"/>
        <v>4.226382796</v>
      </c>
      <c r="U104" s="56">
        <f t="shared" si="2"/>
        <v>3.065526992</v>
      </c>
      <c r="V104" s="56">
        <f t="shared" si="3"/>
        <v>3.291865952</v>
      </c>
      <c r="W104" s="56">
        <f t="shared" si="4"/>
        <v>8.035847734</v>
      </c>
      <c r="X104" s="56">
        <f t="shared" si="5"/>
        <v>5.479262349</v>
      </c>
    </row>
    <row r="105" ht="14.25" customHeight="1">
      <c r="A105" s="63">
        <v>22720.0</v>
      </c>
      <c r="B105" s="64" t="s">
        <v>160</v>
      </c>
      <c r="C105" s="65" t="s">
        <v>59</v>
      </c>
      <c r="D105" s="66">
        <v>23376.25</v>
      </c>
      <c r="E105" s="67">
        <v>7554.0</v>
      </c>
      <c r="F105" s="66">
        <v>3.66916496625334</v>
      </c>
      <c r="G105" s="66">
        <v>48746.74</v>
      </c>
      <c r="H105" s="68">
        <v>17407.0</v>
      </c>
      <c r="I105" s="66">
        <v>3.64597905759162</v>
      </c>
      <c r="J105" s="66">
        <v>19772.85</v>
      </c>
      <c r="K105" s="68">
        <v>3613.0</v>
      </c>
      <c r="L105" s="66">
        <v>6.80180598555212</v>
      </c>
      <c r="M105" s="66">
        <v>324844.48</v>
      </c>
      <c r="N105" s="68">
        <v>49403.0</v>
      </c>
      <c r="O105" s="66">
        <v>9.44727293878145</v>
      </c>
      <c r="P105" s="66">
        <v>30260.46</v>
      </c>
      <c r="Q105" s="68">
        <v>6175.0</v>
      </c>
      <c r="R105" s="69">
        <v>5.97914641375222</v>
      </c>
      <c r="S105" s="55"/>
      <c r="T105" s="56">
        <f t="shared" si="1"/>
        <v>3.094552555</v>
      </c>
      <c r="U105" s="56">
        <f t="shared" si="2"/>
        <v>2.80041018</v>
      </c>
      <c r="V105" s="56">
        <f t="shared" si="3"/>
        <v>5.472695821</v>
      </c>
      <c r="W105" s="56">
        <f t="shared" si="4"/>
        <v>6.575399875</v>
      </c>
      <c r="X105" s="56">
        <f t="shared" si="5"/>
        <v>4.900479352</v>
      </c>
    </row>
    <row r="106" ht="14.25" customHeight="1">
      <c r="A106" s="63">
        <v>22747.0</v>
      </c>
      <c r="B106" s="64" t="s">
        <v>161</v>
      </c>
      <c r="C106" s="65" t="s">
        <v>61</v>
      </c>
      <c r="D106" s="66" t="s">
        <v>66</v>
      </c>
      <c r="E106" s="67" t="s">
        <v>66</v>
      </c>
      <c r="F106" s="66" t="s">
        <v>66</v>
      </c>
      <c r="G106" s="66" t="s">
        <v>66</v>
      </c>
      <c r="H106" s="68" t="s">
        <v>66</v>
      </c>
      <c r="I106" s="66" t="s">
        <v>66</v>
      </c>
      <c r="J106" s="66" t="s">
        <v>66</v>
      </c>
      <c r="K106" s="68" t="s">
        <v>66</v>
      </c>
      <c r="L106" s="66" t="s">
        <v>66</v>
      </c>
      <c r="M106" s="66" t="s">
        <v>66</v>
      </c>
      <c r="N106" s="68" t="s">
        <v>66</v>
      </c>
      <c r="O106" s="66" t="s">
        <v>66</v>
      </c>
      <c r="P106" s="66" t="s">
        <v>66</v>
      </c>
      <c r="Q106" s="68" t="s">
        <v>66</v>
      </c>
      <c r="R106" s="69" t="s">
        <v>66</v>
      </c>
      <c r="S106" s="55"/>
      <c r="T106" s="56" t="str">
        <f t="shared" si="1"/>
        <v/>
      </c>
      <c r="U106" s="56" t="str">
        <f t="shared" si="2"/>
        <v/>
      </c>
      <c r="V106" s="56" t="str">
        <f t="shared" si="3"/>
        <v/>
      </c>
      <c r="W106" s="56" t="str">
        <f t="shared" si="4"/>
        <v/>
      </c>
      <c r="X106" s="56" t="str">
        <f t="shared" si="5"/>
        <v/>
      </c>
    </row>
    <row r="107" ht="14.25" customHeight="1">
      <c r="A107" s="63">
        <v>22755.0</v>
      </c>
      <c r="B107" s="64" t="s">
        <v>162</v>
      </c>
      <c r="C107" s="65" t="s">
        <v>59</v>
      </c>
      <c r="D107" s="66">
        <v>72371.3</v>
      </c>
      <c r="E107" s="67">
        <v>17301.0</v>
      </c>
      <c r="F107" s="66">
        <v>5.73874395369122</v>
      </c>
      <c r="G107" s="66">
        <v>11033.02</v>
      </c>
      <c r="H107" s="68">
        <v>3643.0</v>
      </c>
      <c r="I107" s="66">
        <v>3.97156947444204</v>
      </c>
      <c r="J107" s="66">
        <v>41629.35</v>
      </c>
      <c r="K107" s="68">
        <v>10601.0</v>
      </c>
      <c r="L107" s="66">
        <v>5.4176665799063</v>
      </c>
      <c r="M107" s="66">
        <v>704878.7</v>
      </c>
      <c r="N107" s="68">
        <v>94041.0</v>
      </c>
      <c r="O107" s="66">
        <v>12.5461207126711</v>
      </c>
      <c r="P107" s="66">
        <v>58859.2</v>
      </c>
      <c r="Q107" s="68">
        <v>9057.0</v>
      </c>
      <c r="R107" s="69">
        <v>8.3287392104146</v>
      </c>
      <c r="S107" s="55"/>
      <c r="T107" s="56">
        <f t="shared" si="1"/>
        <v>4.183070343</v>
      </c>
      <c r="U107" s="56">
        <f t="shared" si="2"/>
        <v>3.02855339</v>
      </c>
      <c r="V107" s="56">
        <f t="shared" si="3"/>
        <v>3.926926705</v>
      </c>
      <c r="W107" s="56">
        <f t="shared" si="4"/>
        <v>7.495440287</v>
      </c>
      <c r="X107" s="56">
        <f t="shared" si="5"/>
        <v>6.498752346</v>
      </c>
    </row>
    <row r="108" ht="14.25" customHeight="1">
      <c r="A108" s="63">
        <v>22763.0</v>
      </c>
      <c r="B108" s="64" t="s">
        <v>163</v>
      </c>
      <c r="C108" s="65" t="s">
        <v>59</v>
      </c>
      <c r="D108" s="66" t="s">
        <v>66</v>
      </c>
      <c r="E108" s="67" t="s">
        <v>66</v>
      </c>
      <c r="F108" s="66" t="s">
        <v>66</v>
      </c>
      <c r="G108" s="66" t="s">
        <v>66</v>
      </c>
      <c r="H108" s="68" t="s">
        <v>66</v>
      </c>
      <c r="I108" s="66" t="s">
        <v>66</v>
      </c>
      <c r="J108" s="66" t="s">
        <v>66</v>
      </c>
      <c r="K108" s="68" t="s">
        <v>66</v>
      </c>
      <c r="L108" s="66" t="s">
        <v>66</v>
      </c>
      <c r="M108" s="66" t="s">
        <v>66</v>
      </c>
      <c r="N108" s="68" t="s">
        <v>66</v>
      </c>
      <c r="O108" s="66" t="s">
        <v>66</v>
      </c>
      <c r="P108" s="66" t="s">
        <v>66</v>
      </c>
      <c r="Q108" s="68" t="s">
        <v>66</v>
      </c>
      <c r="R108" s="69" t="s">
        <v>66</v>
      </c>
      <c r="S108" s="55"/>
      <c r="T108" s="56" t="str">
        <f t="shared" si="1"/>
        <v/>
      </c>
      <c r="U108" s="56" t="str">
        <f t="shared" si="2"/>
        <v/>
      </c>
      <c r="V108" s="56" t="str">
        <f t="shared" si="3"/>
        <v/>
      </c>
      <c r="W108" s="56" t="str">
        <f t="shared" si="4"/>
        <v/>
      </c>
      <c r="X108" s="56" t="str">
        <f t="shared" si="5"/>
        <v/>
      </c>
    </row>
    <row r="109" ht="14.25" customHeight="1">
      <c r="A109" s="63">
        <v>22771.0</v>
      </c>
      <c r="B109" s="64" t="s">
        <v>164</v>
      </c>
      <c r="C109" s="65" t="s">
        <v>94</v>
      </c>
      <c r="D109" s="66" t="s">
        <v>66</v>
      </c>
      <c r="E109" s="67" t="s">
        <v>66</v>
      </c>
      <c r="F109" s="66" t="s">
        <v>66</v>
      </c>
      <c r="G109" s="66" t="s">
        <v>66</v>
      </c>
      <c r="H109" s="68" t="s">
        <v>66</v>
      </c>
      <c r="I109" s="66" t="s">
        <v>66</v>
      </c>
      <c r="J109" s="66" t="s">
        <v>66</v>
      </c>
      <c r="K109" s="68" t="s">
        <v>66</v>
      </c>
      <c r="L109" s="66" t="s">
        <v>66</v>
      </c>
      <c r="M109" s="66" t="s">
        <v>66</v>
      </c>
      <c r="N109" s="68" t="s">
        <v>66</v>
      </c>
      <c r="O109" s="66" t="s">
        <v>66</v>
      </c>
      <c r="P109" s="66" t="s">
        <v>66</v>
      </c>
      <c r="Q109" s="68" t="s">
        <v>66</v>
      </c>
      <c r="R109" s="69" t="s">
        <v>66</v>
      </c>
      <c r="S109" s="55"/>
      <c r="T109" s="56" t="str">
        <f t="shared" si="1"/>
        <v/>
      </c>
      <c r="U109" s="56" t="str">
        <f t="shared" si="2"/>
        <v/>
      </c>
      <c r="V109" s="56" t="str">
        <f t="shared" si="3"/>
        <v/>
      </c>
      <c r="W109" s="56" t="str">
        <f t="shared" si="4"/>
        <v/>
      </c>
      <c r="X109" s="56" t="str">
        <f t="shared" si="5"/>
        <v/>
      </c>
    </row>
    <row r="110" ht="14.25" customHeight="1">
      <c r="A110" s="63">
        <v>22836.0</v>
      </c>
      <c r="B110" s="64" t="s">
        <v>165</v>
      </c>
      <c r="C110" s="65" t="s">
        <v>59</v>
      </c>
      <c r="D110" s="66">
        <v>1018.91</v>
      </c>
      <c r="E110" s="67">
        <v>295.0</v>
      </c>
      <c r="F110" s="66">
        <v>4.05940239043825</v>
      </c>
      <c r="G110" s="66">
        <v>2651.66</v>
      </c>
      <c r="H110" s="68">
        <v>1210.0</v>
      </c>
      <c r="I110" s="66">
        <v>2.73931818181818</v>
      </c>
      <c r="J110" s="66">
        <v>7036.13</v>
      </c>
      <c r="K110" s="68">
        <v>2519.0</v>
      </c>
      <c r="L110" s="66">
        <v>3.76868237814676</v>
      </c>
      <c r="M110" s="66">
        <v>-293.95</v>
      </c>
      <c r="N110" s="68">
        <v>-2.0</v>
      </c>
      <c r="O110" s="66">
        <v>-73.4875</v>
      </c>
      <c r="P110" s="66">
        <v>71.79</v>
      </c>
      <c r="Q110" s="68">
        <v>11.0</v>
      </c>
      <c r="R110" s="69">
        <v>6.52636363636364</v>
      </c>
      <c r="S110" s="55"/>
      <c r="T110" s="56">
        <f t="shared" si="1"/>
        <v>3.453932203</v>
      </c>
      <c r="U110" s="56">
        <f t="shared" si="2"/>
        <v>2.191454545</v>
      </c>
      <c r="V110" s="56">
        <f t="shared" si="3"/>
        <v>2.793223501</v>
      </c>
      <c r="W110" s="56">
        <f t="shared" si="4"/>
        <v>146.975</v>
      </c>
      <c r="X110" s="56">
        <f t="shared" si="5"/>
        <v>6.526363636</v>
      </c>
    </row>
    <row r="111" ht="14.25" customHeight="1">
      <c r="A111" s="63">
        <v>22844.0</v>
      </c>
      <c r="B111" s="64" t="s">
        <v>166</v>
      </c>
      <c r="C111" s="65" t="s">
        <v>59</v>
      </c>
      <c r="D111" s="66">
        <v>10616.31</v>
      </c>
      <c r="E111" s="67">
        <v>3571.0</v>
      </c>
      <c r="F111" s="66">
        <v>3.7969635193133</v>
      </c>
      <c r="G111" s="66">
        <v>4368.01</v>
      </c>
      <c r="H111" s="68">
        <v>1470.0</v>
      </c>
      <c r="I111" s="66">
        <v>3.54834281072299</v>
      </c>
      <c r="J111" s="66">
        <v>36091.99</v>
      </c>
      <c r="K111" s="68">
        <v>6895.0</v>
      </c>
      <c r="L111" s="66">
        <v>6.84857495256167</v>
      </c>
      <c r="M111" s="66">
        <v>280018.91</v>
      </c>
      <c r="N111" s="68">
        <v>48974.0</v>
      </c>
      <c r="O111" s="66">
        <v>8.84931612046898</v>
      </c>
      <c r="P111" s="66">
        <v>1228.06</v>
      </c>
      <c r="Q111" s="68">
        <v>256.0</v>
      </c>
      <c r="R111" s="69">
        <v>6.74758241758242</v>
      </c>
      <c r="S111" s="55"/>
      <c r="T111" s="56">
        <f t="shared" si="1"/>
        <v>2.972923551</v>
      </c>
      <c r="U111" s="56">
        <f t="shared" si="2"/>
        <v>2.971435374</v>
      </c>
      <c r="V111" s="56">
        <f t="shared" si="3"/>
        <v>5.234516316</v>
      </c>
      <c r="W111" s="56">
        <f t="shared" si="4"/>
        <v>5.717705517</v>
      </c>
      <c r="X111" s="56">
        <f t="shared" si="5"/>
        <v>4.797109375</v>
      </c>
    </row>
    <row r="112" ht="14.25" customHeight="1">
      <c r="A112" s="63">
        <v>22879.0</v>
      </c>
      <c r="B112" s="64" t="s">
        <v>167</v>
      </c>
      <c r="C112" s="65" t="s">
        <v>59</v>
      </c>
      <c r="D112" s="66">
        <v>36901.83</v>
      </c>
      <c r="E112" s="67">
        <v>9629.0</v>
      </c>
      <c r="F112" s="66">
        <v>5.30046394714163</v>
      </c>
      <c r="G112" s="66">
        <v>4716.14</v>
      </c>
      <c r="H112" s="68">
        <v>1413.0</v>
      </c>
      <c r="I112" s="66">
        <v>3.91380912863071</v>
      </c>
      <c r="J112" s="66">
        <v>9442.78</v>
      </c>
      <c r="K112" s="68">
        <v>1967.0</v>
      </c>
      <c r="L112" s="66">
        <v>5.98022799240025</v>
      </c>
      <c r="M112" s="66">
        <v>381201.67</v>
      </c>
      <c r="N112" s="68">
        <v>46074.0</v>
      </c>
      <c r="O112" s="66">
        <v>13.4733563072138</v>
      </c>
      <c r="P112" s="66">
        <v>13367.97</v>
      </c>
      <c r="Q112" s="68">
        <v>1086.0</v>
      </c>
      <c r="R112" s="69">
        <v>14.3741612903226</v>
      </c>
      <c r="S112" s="55"/>
      <c r="T112" s="56">
        <f t="shared" si="1"/>
        <v>3.832363693</v>
      </c>
      <c r="U112" s="56">
        <f t="shared" si="2"/>
        <v>3.337678698</v>
      </c>
      <c r="V112" s="56">
        <f t="shared" si="3"/>
        <v>4.800599898</v>
      </c>
      <c r="W112" s="56">
        <f t="shared" si="4"/>
        <v>8.273682988</v>
      </c>
      <c r="X112" s="56">
        <f t="shared" si="5"/>
        <v>12.30936464</v>
      </c>
    </row>
    <row r="113" ht="14.25" customHeight="1">
      <c r="A113" s="63">
        <v>22941.0</v>
      </c>
      <c r="B113" s="64" t="s">
        <v>168</v>
      </c>
      <c r="C113" s="65" t="s">
        <v>59</v>
      </c>
      <c r="D113" s="66">
        <v>209624.91</v>
      </c>
      <c r="E113" s="67">
        <v>42818.0</v>
      </c>
      <c r="F113" s="66">
        <v>7.25822893944116</v>
      </c>
      <c r="G113" s="66">
        <v>1151.36</v>
      </c>
      <c r="H113" s="68">
        <v>309.0</v>
      </c>
      <c r="I113" s="66">
        <v>4.2174358974359</v>
      </c>
      <c r="J113" s="66">
        <v>3272.59</v>
      </c>
      <c r="K113" s="68">
        <v>776.0</v>
      </c>
      <c r="L113" s="66">
        <v>4.88446268656716</v>
      </c>
      <c r="M113" s="66">
        <v>82188.49</v>
      </c>
      <c r="N113" s="68">
        <v>8675.0</v>
      </c>
      <c r="O113" s="66">
        <v>11.4852557294578</v>
      </c>
      <c r="P113" s="66">
        <v>34250.38</v>
      </c>
      <c r="Q113" s="68">
        <v>3614.0</v>
      </c>
      <c r="R113" s="69">
        <v>10.9953065810594</v>
      </c>
      <c r="S113" s="55"/>
      <c r="T113" s="56">
        <f t="shared" si="1"/>
        <v>4.895719324</v>
      </c>
      <c r="U113" s="56">
        <f t="shared" si="2"/>
        <v>3.726084142</v>
      </c>
      <c r="V113" s="56">
        <f t="shared" si="3"/>
        <v>4.217255155</v>
      </c>
      <c r="W113" s="56">
        <f t="shared" si="4"/>
        <v>9.474177522</v>
      </c>
      <c r="X113" s="56">
        <f t="shared" si="5"/>
        <v>9.477138904</v>
      </c>
    </row>
    <row r="114" ht="14.25" customHeight="1">
      <c r="A114" s="63">
        <v>22992.0</v>
      </c>
      <c r="B114" s="64" t="s">
        <v>169</v>
      </c>
      <c r="C114" s="65" t="s">
        <v>61</v>
      </c>
      <c r="D114" s="66">
        <v>17586.22</v>
      </c>
      <c r="E114" s="67">
        <v>3964.0</v>
      </c>
      <c r="F114" s="66">
        <v>4.96645580344535</v>
      </c>
      <c r="G114" s="66">
        <v>6817.27</v>
      </c>
      <c r="H114" s="68">
        <v>2981.0</v>
      </c>
      <c r="I114" s="66">
        <v>2.86199412258606</v>
      </c>
      <c r="J114" s="66">
        <v>8969.94</v>
      </c>
      <c r="K114" s="68">
        <v>1696.0</v>
      </c>
      <c r="L114" s="66">
        <v>7.1473625498008</v>
      </c>
      <c r="M114" s="66">
        <v>314701.62</v>
      </c>
      <c r="N114" s="68">
        <v>50305.0</v>
      </c>
      <c r="O114" s="66">
        <v>9.52948219476744</v>
      </c>
      <c r="P114" s="66">
        <v>90.41</v>
      </c>
      <c r="Q114" s="68">
        <v>9.0</v>
      </c>
      <c r="R114" s="69">
        <v>10.0455555555556</v>
      </c>
      <c r="S114" s="55"/>
      <c r="T114" s="56">
        <f t="shared" si="1"/>
        <v>4.43648335</v>
      </c>
      <c r="U114" s="56">
        <f t="shared" si="2"/>
        <v>2.286907078</v>
      </c>
      <c r="V114" s="56">
        <f t="shared" si="3"/>
        <v>5.288879717</v>
      </c>
      <c r="W114" s="56">
        <f t="shared" si="4"/>
        <v>6.255871583</v>
      </c>
      <c r="X114" s="56">
        <f t="shared" si="5"/>
        <v>10.04555556</v>
      </c>
    </row>
    <row r="115" ht="14.25" customHeight="1">
      <c r="A115" s="63">
        <v>23149.0</v>
      </c>
      <c r="B115" s="64" t="s">
        <v>170</v>
      </c>
      <c r="C115" s="65" t="s">
        <v>61</v>
      </c>
      <c r="D115" s="66" t="s">
        <v>66</v>
      </c>
      <c r="E115" s="67" t="s">
        <v>66</v>
      </c>
      <c r="F115" s="66" t="s">
        <v>66</v>
      </c>
      <c r="G115" s="66" t="s">
        <v>66</v>
      </c>
      <c r="H115" s="68" t="s">
        <v>66</v>
      </c>
      <c r="I115" s="66" t="s">
        <v>66</v>
      </c>
      <c r="J115" s="66" t="s">
        <v>66</v>
      </c>
      <c r="K115" s="68" t="s">
        <v>66</v>
      </c>
      <c r="L115" s="66" t="s">
        <v>66</v>
      </c>
      <c r="M115" s="66">
        <v>29.16</v>
      </c>
      <c r="N115" s="68">
        <v>2.0</v>
      </c>
      <c r="O115" s="66">
        <v>14.58</v>
      </c>
      <c r="P115" s="66">
        <v>5.5</v>
      </c>
      <c r="Q115" s="68">
        <v>1.0</v>
      </c>
      <c r="R115" s="69">
        <v>5.5</v>
      </c>
      <c r="S115" s="55"/>
      <c r="T115" s="56" t="str">
        <f t="shared" si="1"/>
        <v/>
      </c>
      <c r="U115" s="56" t="str">
        <f t="shared" si="2"/>
        <v/>
      </c>
      <c r="V115" s="56" t="str">
        <f t="shared" si="3"/>
        <v/>
      </c>
      <c r="W115" s="56">
        <f t="shared" si="4"/>
        <v>14.58</v>
      </c>
      <c r="X115" s="56">
        <f t="shared" si="5"/>
        <v>5.5</v>
      </c>
    </row>
    <row r="116" ht="14.25" customHeight="1">
      <c r="A116" s="63">
        <v>23158.0</v>
      </c>
      <c r="B116" s="64" t="s">
        <v>171</v>
      </c>
      <c r="C116" s="65" t="s">
        <v>61</v>
      </c>
      <c r="D116" s="66" t="s">
        <v>66</v>
      </c>
      <c r="E116" s="67" t="s">
        <v>66</v>
      </c>
      <c r="F116" s="66" t="s">
        <v>66</v>
      </c>
      <c r="G116" s="66" t="s">
        <v>66</v>
      </c>
      <c r="H116" s="68" t="s">
        <v>66</v>
      </c>
      <c r="I116" s="66" t="s">
        <v>66</v>
      </c>
      <c r="J116" s="66" t="s">
        <v>66</v>
      </c>
      <c r="K116" s="68" t="s">
        <v>66</v>
      </c>
      <c r="L116" s="66" t="s">
        <v>66</v>
      </c>
      <c r="M116" s="66">
        <v>10.0</v>
      </c>
      <c r="N116" s="68">
        <v>3.0</v>
      </c>
      <c r="O116" s="66">
        <v>3.33333333333333</v>
      </c>
      <c r="P116" s="66">
        <v>25.58</v>
      </c>
      <c r="Q116" s="68">
        <v>5.0</v>
      </c>
      <c r="R116" s="69">
        <v>5.116</v>
      </c>
      <c r="S116" s="55"/>
      <c r="T116" s="56" t="str">
        <f t="shared" si="1"/>
        <v/>
      </c>
      <c r="U116" s="56" t="str">
        <f t="shared" si="2"/>
        <v/>
      </c>
      <c r="V116" s="56" t="str">
        <f t="shared" si="3"/>
        <v/>
      </c>
      <c r="W116" s="56">
        <f t="shared" si="4"/>
        <v>3.333333333</v>
      </c>
      <c r="X116" s="56">
        <f t="shared" si="5"/>
        <v>5.116</v>
      </c>
    </row>
    <row r="117" ht="14.25" customHeight="1">
      <c r="A117" s="63">
        <v>23166.0</v>
      </c>
      <c r="B117" s="64" t="s">
        <v>172</v>
      </c>
      <c r="C117" s="65" t="s">
        <v>61</v>
      </c>
      <c r="D117" s="66" t="s">
        <v>66</v>
      </c>
      <c r="E117" s="67" t="s">
        <v>66</v>
      </c>
      <c r="F117" s="66" t="s">
        <v>66</v>
      </c>
      <c r="G117" s="66" t="s">
        <v>66</v>
      </c>
      <c r="H117" s="68" t="s">
        <v>66</v>
      </c>
      <c r="I117" s="66" t="s">
        <v>66</v>
      </c>
      <c r="J117" s="66" t="s">
        <v>66</v>
      </c>
      <c r="K117" s="68" t="s">
        <v>66</v>
      </c>
      <c r="L117" s="66" t="s">
        <v>66</v>
      </c>
      <c r="M117" s="66" t="s">
        <v>66</v>
      </c>
      <c r="N117" s="68" t="s">
        <v>66</v>
      </c>
      <c r="O117" s="66" t="s">
        <v>66</v>
      </c>
      <c r="P117" s="66" t="s">
        <v>66</v>
      </c>
      <c r="Q117" s="68" t="s">
        <v>66</v>
      </c>
      <c r="R117" s="69" t="s">
        <v>66</v>
      </c>
      <c r="S117" s="55"/>
      <c r="T117" s="56" t="str">
        <f t="shared" si="1"/>
        <v/>
      </c>
      <c r="U117" s="56" t="str">
        <f t="shared" si="2"/>
        <v/>
      </c>
      <c r="V117" s="56" t="str">
        <f t="shared" si="3"/>
        <v/>
      </c>
      <c r="W117" s="56" t="str">
        <f t="shared" si="4"/>
        <v/>
      </c>
      <c r="X117" s="56" t="str">
        <f t="shared" si="5"/>
        <v/>
      </c>
    </row>
    <row r="118" ht="14.25" customHeight="1">
      <c r="A118" s="63">
        <v>23174.0</v>
      </c>
      <c r="B118" s="64" t="s">
        <v>173</v>
      </c>
      <c r="C118" s="65" t="s">
        <v>61</v>
      </c>
      <c r="D118" s="66" t="s">
        <v>66</v>
      </c>
      <c r="E118" s="67" t="s">
        <v>66</v>
      </c>
      <c r="F118" s="66" t="s">
        <v>66</v>
      </c>
      <c r="G118" s="66" t="s">
        <v>66</v>
      </c>
      <c r="H118" s="68" t="s">
        <v>66</v>
      </c>
      <c r="I118" s="66" t="s">
        <v>66</v>
      </c>
      <c r="J118" s="66" t="s">
        <v>66</v>
      </c>
      <c r="K118" s="68" t="s">
        <v>66</v>
      </c>
      <c r="L118" s="66" t="s">
        <v>66</v>
      </c>
      <c r="M118" s="66" t="s">
        <v>66</v>
      </c>
      <c r="N118" s="68" t="s">
        <v>66</v>
      </c>
      <c r="O118" s="66" t="s">
        <v>66</v>
      </c>
      <c r="P118" s="66" t="s">
        <v>66</v>
      </c>
      <c r="Q118" s="68" t="s">
        <v>66</v>
      </c>
      <c r="R118" s="69" t="s">
        <v>66</v>
      </c>
      <c r="S118" s="55"/>
      <c r="T118" s="56" t="str">
        <f t="shared" si="1"/>
        <v/>
      </c>
      <c r="U118" s="56" t="str">
        <f t="shared" si="2"/>
        <v/>
      </c>
      <c r="V118" s="56" t="str">
        <f t="shared" si="3"/>
        <v/>
      </c>
      <c r="W118" s="56" t="str">
        <f t="shared" si="4"/>
        <v/>
      </c>
      <c r="X118" s="56" t="str">
        <f t="shared" si="5"/>
        <v/>
      </c>
    </row>
    <row r="119" ht="14.25" customHeight="1">
      <c r="A119" s="63">
        <v>23180.0</v>
      </c>
      <c r="B119" s="64" t="s">
        <v>174</v>
      </c>
      <c r="C119" s="65" t="s">
        <v>59</v>
      </c>
      <c r="D119" s="66">
        <v>17900.83</v>
      </c>
      <c r="E119" s="67">
        <v>5388.0</v>
      </c>
      <c r="F119" s="66">
        <v>3.99215655664585</v>
      </c>
      <c r="G119" s="66">
        <v>3105.23</v>
      </c>
      <c r="H119" s="68">
        <v>927.0</v>
      </c>
      <c r="I119" s="66">
        <v>3.64463615023474</v>
      </c>
      <c r="J119" s="66">
        <v>16289.33</v>
      </c>
      <c r="K119" s="68">
        <v>3982.0</v>
      </c>
      <c r="L119" s="66">
        <v>4.84945817207502</v>
      </c>
      <c r="M119" s="66">
        <v>43.13</v>
      </c>
      <c r="N119" s="68">
        <v>6.0</v>
      </c>
      <c r="O119" s="66">
        <v>8.626</v>
      </c>
      <c r="P119" s="66">
        <v>67.65</v>
      </c>
      <c r="Q119" s="68">
        <v>17.0</v>
      </c>
      <c r="R119" s="69">
        <v>4.51</v>
      </c>
      <c r="S119" s="55"/>
      <c r="T119" s="56">
        <f t="shared" si="1"/>
        <v>3.322351522</v>
      </c>
      <c r="U119" s="56">
        <f t="shared" si="2"/>
        <v>3.349762675</v>
      </c>
      <c r="V119" s="56">
        <f t="shared" si="3"/>
        <v>4.090740834</v>
      </c>
      <c r="W119" s="56">
        <f t="shared" si="4"/>
        <v>7.188333333</v>
      </c>
      <c r="X119" s="56">
        <f t="shared" si="5"/>
        <v>3.979411765</v>
      </c>
    </row>
    <row r="120" ht="14.25" customHeight="1">
      <c r="A120" s="63">
        <v>23185.0</v>
      </c>
      <c r="B120" s="64" t="s">
        <v>175</v>
      </c>
      <c r="C120" s="65" t="s">
        <v>61</v>
      </c>
      <c r="D120" s="66" t="s">
        <v>66</v>
      </c>
      <c r="E120" s="67" t="s">
        <v>66</v>
      </c>
      <c r="F120" s="66" t="s">
        <v>66</v>
      </c>
      <c r="G120" s="66" t="s">
        <v>66</v>
      </c>
      <c r="H120" s="68" t="s">
        <v>66</v>
      </c>
      <c r="I120" s="66" t="s">
        <v>66</v>
      </c>
      <c r="J120" s="66" t="s">
        <v>66</v>
      </c>
      <c r="K120" s="68" t="s">
        <v>66</v>
      </c>
      <c r="L120" s="66" t="s">
        <v>66</v>
      </c>
      <c r="M120" s="66">
        <v>0.0</v>
      </c>
      <c r="N120" s="68">
        <v>0.0</v>
      </c>
      <c r="O120" s="66">
        <v>0.0</v>
      </c>
      <c r="P120" s="66">
        <v>26.11</v>
      </c>
      <c r="Q120" s="68">
        <v>4.0</v>
      </c>
      <c r="R120" s="69">
        <v>5.222</v>
      </c>
      <c r="S120" s="55"/>
      <c r="T120" s="56" t="str">
        <f t="shared" si="1"/>
        <v/>
      </c>
      <c r="U120" s="56" t="str">
        <f t="shared" si="2"/>
        <v/>
      </c>
      <c r="V120" s="56" t="str">
        <f t="shared" si="3"/>
        <v/>
      </c>
      <c r="W120" s="56" t="str">
        <f t="shared" si="4"/>
        <v/>
      </c>
      <c r="X120" s="56">
        <f t="shared" si="5"/>
        <v>6.5275</v>
      </c>
    </row>
    <row r="121" ht="14.25" customHeight="1">
      <c r="A121" s="63">
        <v>23193.0</v>
      </c>
      <c r="B121" s="64" t="s">
        <v>176</v>
      </c>
      <c r="C121" s="65" t="s">
        <v>61</v>
      </c>
      <c r="D121" s="66" t="s">
        <v>66</v>
      </c>
      <c r="E121" s="67" t="s">
        <v>66</v>
      </c>
      <c r="F121" s="66" t="s">
        <v>66</v>
      </c>
      <c r="G121" s="66" t="s">
        <v>66</v>
      </c>
      <c r="H121" s="68" t="s">
        <v>66</v>
      </c>
      <c r="I121" s="66" t="s">
        <v>66</v>
      </c>
      <c r="J121" s="66" t="s">
        <v>66</v>
      </c>
      <c r="K121" s="68" t="s">
        <v>66</v>
      </c>
      <c r="L121" s="66" t="s">
        <v>66</v>
      </c>
      <c r="M121" s="66" t="s">
        <v>66</v>
      </c>
      <c r="N121" s="68" t="s">
        <v>66</v>
      </c>
      <c r="O121" s="66" t="s">
        <v>66</v>
      </c>
      <c r="P121" s="66" t="s">
        <v>66</v>
      </c>
      <c r="Q121" s="68" t="s">
        <v>66</v>
      </c>
      <c r="R121" s="69" t="s">
        <v>66</v>
      </c>
      <c r="S121" s="55"/>
      <c r="T121" s="56" t="str">
        <f t="shared" si="1"/>
        <v/>
      </c>
      <c r="U121" s="56" t="str">
        <f t="shared" si="2"/>
        <v/>
      </c>
      <c r="V121" s="56" t="str">
        <f t="shared" si="3"/>
        <v/>
      </c>
      <c r="W121" s="56" t="str">
        <f t="shared" si="4"/>
        <v/>
      </c>
      <c r="X121" s="56" t="str">
        <f t="shared" si="5"/>
        <v/>
      </c>
    </row>
    <row r="122" ht="14.25" customHeight="1">
      <c r="A122" s="63">
        <v>23204.0</v>
      </c>
      <c r="B122" s="64" t="s">
        <v>177</v>
      </c>
      <c r="C122" s="65" t="s">
        <v>61</v>
      </c>
      <c r="D122" s="66">
        <v>1956.65</v>
      </c>
      <c r="E122" s="67">
        <v>740.0</v>
      </c>
      <c r="F122" s="66">
        <v>3.36194158075601</v>
      </c>
      <c r="G122" s="66">
        <v>564.29</v>
      </c>
      <c r="H122" s="68">
        <v>230.0</v>
      </c>
      <c r="I122" s="66">
        <v>2.71293269230769</v>
      </c>
      <c r="J122" s="66">
        <v>586.4</v>
      </c>
      <c r="K122" s="68">
        <v>226.0</v>
      </c>
      <c r="L122" s="66">
        <v>3.11914893617021</v>
      </c>
      <c r="M122" s="66">
        <v>64.04</v>
      </c>
      <c r="N122" s="68">
        <v>16.0</v>
      </c>
      <c r="O122" s="66">
        <v>4.26933333333333</v>
      </c>
      <c r="P122" s="66">
        <v>95.36</v>
      </c>
      <c r="Q122" s="68">
        <v>25.0</v>
      </c>
      <c r="R122" s="69">
        <v>5.01894736842105</v>
      </c>
      <c r="S122" s="55"/>
      <c r="T122" s="56">
        <f t="shared" si="1"/>
        <v>2.644121622</v>
      </c>
      <c r="U122" s="56">
        <f t="shared" si="2"/>
        <v>2.453434783</v>
      </c>
      <c r="V122" s="56">
        <f t="shared" si="3"/>
        <v>2.594690265</v>
      </c>
      <c r="W122" s="56">
        <f t="shared" si="4"/>
        <v>4.0025</v>
      </c>
      <c r="X122" s="56">
        <f t="shared" si="5"/>
        <v>3.8144</v>
      </c>
    </row>
    <row r="123" ht="14.25" customHeight="1">
      <c r="A123" s="63">
        <v>23212.0</v>
      </c>
      <c r="B123" s="64" t="s">
        <v>178</v>
      </c>
      <c r="C123" s="65" t="s">
        <v>61</v>
      </c>
      <c r="D123" s="66" t="s">
        <v>66</v>
      </c>
      <c r="E123" s="67" t="s">
        <v>66</v>
      </c>
      <c r="F123" s="66" t="s">
        <v>66</v>
      </c>
      <c r="G123" s="66" t="s">
        <v>66</v>
      </c>
      <c r="H123" s="68" t="s">
        <v>66</v>
      </c>
      <c r="I123" s="66" t="s">
        <v>66</v>
      </c>
      <c r="J123" s="66" t="s">
        <v>66</v>
      </c>
      <c r="K123" s="68" t="s">
        <v>66</v>
      </c>
      <c r="L123" s="66" t="s">
        <v>66</v>
      </c>
      <c r="M123" s="66" t="s">
        <v>66</v>
      </c>
      <c r="N123" s="68" t="s">
        <v>66</v>
      </c>
      <c r="O123" s="66" t="s">
        <v>66</v>
      </c>
      <c r="P123" s="66" t="s">
        <v>66</v>
      </c>
      <c r="Q123" s="68" t="s">
        <v>66</v>
      </c>
      <c r="R123" s="69" t="s">
        <v>66</v>
      </c>
      <c r="S123" s="55"/>
      <c r="T123" s="56" t="str">
        <f t="shared" si="1"/>
        <v/>
      </c>
      <c r="U123" s="56" t="str">
        <f t="shared" si="2"/>
        <v/>
      </c>
      <c r="V123" s="56" t="str">
        <f t="shared" si="3"/>
        <v/>
      </c>
      <c r="W123" s="56" t="str">
        <f t="shared" si="4"/>
        <v/>
      </c>
      <c r="X123" s="56" t="str">
        <f t="shared" si="5"/>
        <v/>
      </c>
    </row>
    <row r="124" ht="14.25" customHeight="1">
      <c r="A124" s="63">
        <v>23220.0</v>
      </c>
      <c r="B124" s="64" t="s">
        <v>179</v>
      </c>
      <c r="C124" s="65" t="s">
        <v>61</v>
      </c>
      <c r="D124" s="66" t="s">
        <v>66</v>
      </c>
      <c r="E124" s="67" t="s">
        <v>66</v>
      </c>
      <c r="F124" s="66" t="s">
        <v>66</v>
      </c>
      <c r="G124" s="66" t="s">
        <v>66</v>
      </c>
      <c r="H124" s="68" t="s">
        <v>66</v>
      </c>
      <c r="I124" s="66" t="s">
        <v>66</v>
      </c>
      <c r="J124" s="66" t="s">
        <v>66</v>
      </c>
      <c r="K124" s="68" t="s">
        <v>66</v>
      </c>
      <c r="L124" s="66" t="s">
        <v>66</v>
      </c>
      <c r="M124" s="66">
        <v>0.0</v>
      </c>
      <c r="N124" s="68">
        <v>0.0</v>
      </c>
      <c r="O124" s="66">
        <v>0.0</v>
      </c>
      <c r="P124" s="66">
        <v>15.0</v>
      </c>
      <c r="Q124" s="68">
        <v>4.0</v>
      </c>
      <c r="R124" s="69">
        <v>5.0</v>
      </c>
      <c r="S124" s="55"/>
      <c r="T124" s="56" t="str">
        <f t="shared" si="1"/>
        <v/>
      </c>
      <c r="U124" s="56" t="str">
        <f t="shared" si="2"/>
        <v/>
      </c>
      <c r="V124" s="56" t="str">
        <f t="shared" si="3"/>
        <v/>
      </c>
      <c r="W124" s="56" t="str">
        <f t="shared" si="4"/>
        <v/>
      </c>
      <c r="X124" s="56">
        <f t="shared" si="5"/>
        <v>3.75</v>
      </c>
    </row>
    <row r="125" ht="14.25" customHeight="1">
      <c r="A125" s="63">
        <v>23225.0</v>
      </c>
      <c r="B125" s="64" t="s">
        <v>180</v>
      </c>
      <c r="C125" s="65" t="s">
        <v>61</v>
      </c>
      <c r="D125" s="66" t="s">
        <v>66</v>
      </c>
      <c r="E125" s="67" t="s">
        <v>66</v>
      </c>
      <c r="F125" s="66" t="s">
        <v>66</v>
      </c>
      <c r="G125" s="66" t="s">
        <v>66</v>
      </c>
      <c r="H125" s="68" t="s">
        <v>66</v>
      </c>
      <c r="I125" s="66" t="s">
        <v>66</v>
      </c>
      <c r="J125" s="66" t="s">
        <v>66</v>
      </c>
      <c r="K125" s="68" t="s">
        <v>66</v>
      </c>
      <c r="L125" s="66" t="s">
        <v>66</v>
      </c>
      <c r="M125" s="66" t="s">
        <v>66</v>
      </c>
      <c r="N125" s="68" t="s">
        <v>66</v>
      </c>
      <c r="O125" s="66" t="s">
        <v>66</v>
      </c>
      <c r="P125" s="66" t="s">
        <v>66</v>
      </c>
      <c r="Q125" s="68" t="s">
        <v>66</v>
      </c>
      <c r="R125" s="69" t="s">
        <v>66</v>
      </c>
      <c r="S125" s="55"/>
      <c r="T125" s="56" t="str">
        <f t="shared" si="1"/>
        <v/>
      </c>
      <c r="U125" s="56" t="str">
        <f t="shared" si="2"/>
        <v/>
      </c>
      <c r="V125" s="56" t="str">
        <f t="shared" si="3"/>
        <v/>
      </c>
      <c r="W125" s="56" t="str">
        <f t="shared" si="4"/>
        <v/>
      </c>
      <c r="X125" s="56" t="str">
        <f t="shared" si="5"/>
        <v/>
      </c>
    </row>
    <row r="126" ht="14.25" customHeight="1">
      <c r="A126" s="63">
        <v>23301.0</v>
      </c>
      <c r="B126" s="64" t="s">
        <v>181</v>
      </c>
      <c r="C126" s="65" t="s">
        <v>61</v>
      </c>
      <c r="D126" s="66">
        <v>1171.86</v>
      </c>
      <c r="E126" s="67">
        <v>566.0</v>
      </c>
      <c r="F126" s="66">
        <v>2.58688741721854</v>
      </c>
      <c r="G126" s="66">
        <v>754.68</v>
      </c>
      <c r="H126" s="68">
        <v>325.0</v>
      </c>
      <c r="I126" s="66">
        <v>2.84784905660377</v>
      </c>
      <c r="J126" s="66">
        <v>828.07</v>
      </c>
      <c r="K126" s="68">
        <v>380.0</v>
      </c>
      <c r="L126" s="66">
        <v>2.78811447811448</v>
      </c>
      <c r="M126" s="66">
        <v>0.0</v>
      </c>
      <c r="N126" s="68">
        <v>0.0</v>
      </c>
      <c r="O126" s="66">
        <v>0.0</v>
      </c>
      <c r="P126" s="66">
        <v>29488.87</v>
      </c>
      <c r="Q126" s="68">
        <v>2999.0</v>
      </c>
      <c r="R126" s="69">
        <v>12.6724838848303</v>
      </c>
      <c r="S126" s="55"/>
      <c r="T126" s="56">
        <f t="shared" si="1"/>
        <v>2.070424028</v>
      </c>
      <c r="U126" s="56">
        <f t="shared" si="2"/>
        <v>2.322092308</v>
      </c>
      <c r="V126" s="56">
        <f t="shared" si="3"/>
        <v>2.179131579</v>
      </c>
      <c r="W126" s="56" t="str">
        <f t="shared" si="4"/>
        <v/>
      </c>
      <c r="X126" s="56">
        <f t="shared" si="5"/>
        <v>9.832900967</v>
      </c>
    </row>
    <row r="127" ht="14.25" customHeight="1">
      <c r="A127" s="63">
        <v>23316.0</v>
      </c>
      <c r="B127" s="64" t="s">
        <v>182</v>
      </c>
      <c r="C127" s="65" t="s">
        <v>61</v>
      </c>
      <c r="D127" s="66">
        <v>584.94</v>
      </c>
      <c r="E127" s="67">
        <v>185.0</v>
      </c>
      <c r="F127" s="66">
        <v>3.44082352941177</v>
      </c>
      <c r="G127" s="66">
        <v>434.27</v>
      </c>
      <c r="H127" s="68">
        <v>147.0</v>
      </c>
      <c r="I127" s="66">
        <v>3.26518796992481</v>
      </c>
      <c r="J127" s="66">
        <v>1248.6</v>
      </c>
      <c r="K127" s="68">
        <v>376.0</v>
      </c>
      <c r="L127" s="66">
        <v>3.7951367781155</v>
      </c>
      <c r="M127" s="66">
        <v>0.0</v>
      </c>
      <c r="N127" s="68">
        <v>0.0</v>
      </c>
      <c r="O127" s="66">
        <v>0.0</v>
      </c>
      <c r="P127" s="66">
        <v>9.45</v>
      </c>
      <c r="Q127" s="68">
        <v>1.0</v>
      </c>
      <c r="R127" s="69">
        <v>9.45</v>
      </c>
      <c r="S127" s="55"/>
      <c r="T127" s="56">
        <f t="shared" si="1"/>
        <v>3.161837838</v>
      </c>
      <c r="U127" s="56">
        <f t="shared" si="2"/>
        <v>2.954217687</v>
      </c>
      <c r="V127" s="56">
        <f t="shared" si="3"/>
        <v>3.320744681</v>
      </c>
      <c r="W127" s="56" t="str">
        <f t="shared" si="4"/>
        <v/>
      </c>
      <c r="X127" s="56">
        <f t="shared" si="5"/>
        <v>9.45</v>
      </c>
    </row>
    <row r="128" ht="14.25" customHeight="1">
      <c r="A128" s="63">
        <v>23336.0</v>
      </c>
      <c r="B128" s="64" t="s">
        <v>183</v>
      </c>
      <c r="C128" s="65" t="s">
        <v>61</v>
      </c>
      <c r="D128" s="66">
        <v>521.96</v>
      </c>
      <c r="E128" s="67">
        <v>218.0</v>
      </c>
      <c r="F128" s="66">
        <v>2.76169312169312</v>
      </c>
      <c r="G128" s="66">
        <v>623.48</v>
      </c>
      <c r="H128" s="68">
        <v>226.0</v>
      </c>
      <c r="I128" s="66">
        <v>3.07133004926108</v>
      </c>
      <c r="J128" s="66">
        <v>1230.69</v>
      </c>
      <c r="K128" s="68">
        <v>323.0</v>
      </c>
      <c r="L128" s="66">
        <v>4.4110752688172</v>
      </c>
      <c r="M128" s="66">
        <v>95.61</v>
      </c>
      <c r="N128" s="68">
        <v>17.0</v>
      </c>
      <c r="O128" s="66">
        <v>5.975625</v>
      </c>
      <c r="P128" s="66">
        <v>54.92</v>
      </c>
      <c r="Q128" s="68">
        <v>5.0</v>
      </c>
      <c r="R128" s="69">
        <v>4.57666666666667</v>
      </c>
      <c r="S128" s="55"/>
      <c r="T128" s="56">
        <f t="shared" si="1"/>
        <v>2.394311927</v>
      </c>
      <c r="U128" s="56">
        <f t="shared" si="2"/>
        <v>2.758761062</v>
      </c>
      <c r="V128" s="56">
        <f t="shared" si="3"/>
        <v>3.810185759</v>
      </c>
      <c r="W128" s="56">
        <f t="shared" si="4"/>
        <v>5.624117647</v>
      </c>
      <c r="X128" s="56">
        <f t="shared" si="5"/>
        <v>10.984</v>
      </c>
    </row>
    <row r="129" ht="14.25" customHeight="1">
      <c r="A129" s="63">
        <v>23352.0</v>
      </c>
      <c r="B129" s="64" t="s">
        <v>184</v>
      </c>
      <c r="C129" s="65" t="s">
        <v>61</v>
      </c>
      <c r="D129" s="66">
        <v>269.92</v>
      </c>
      <c r="E129" s="67">
        <v>78.0</v>
      </c>
      <c r="F129" s="66">
        <v>3.69753424657534</v>
      </c>
      <c r="G129" s="66">
        <v>346.41</v>
      </c>
      <c r="H129" s="68">
        <v>119.0</v>
      </c>
      <c r="I129" s="66">
        <v>3.12081081081081</v>
      </c>
      <c r="J129" s="66">
        <v>288.56</v>
      </c>
      <c r="K129" s="68">
        <v>72.0</v>
      </c>
      <c r="L129" s="66">
        <v>4.12228571428571</v>
      </c>
      <c r="M129" s="66" t="s">
        <v>66</v>
      </c>
      <c r="N129" s="68" t="s">
        <v>66</v>
      </c>
      <c r="O129" s="66" t="s">
        <v>66</v>
      </c>
      <c r="P129" s="66" t="s">
        <v>66</v>
      </c>
      <c r="Q129" s="68" t="s">
        <v>66</v>
      </c>
      <c r="R129" s="69" t="s">
        <v>66</v>
      </c>
      <c r="S129" s="55"/>
      <c r="T129" s="56">
        <f t="shared" si="1"/>
        <v>3.460512821</v>
      </c>
      <c r="U129" s="56">
        <f t="shared" si="2"/>
        <v>2.911008403</v>
      </c>
      <c r="V129" s="56">
        <f t="shared" si="3"/>
        <v>4.007777778</v>
      </c>
      <c r="W129" s="56" t="str">
        <f t="shared" si="4"/>
        <v/>
      </c>
      <c r="X129" s="56" t="str">
        <f t="shared" si="5"/>
        <v/>
      </c>
    </row>
    <row r="130" ht="14.25" customHeight="1">
      <c r="A130" s="63">
        <v>23360.0</v>
      </c>
      <c r="B130" s="64" t="s">
        <v>185</v>
      </c>
      <c r="C130" s="65" t="s">
        <v>59</v>
      </c>
      <c r="D130" s="66">
        <v>0.0</v>
      </c>
      <c r="E130" s="67">
        <v>0.0</v>
      </c>
      <c r="F130" s="66">
        <v>0.0</v>
      </c>
      <c r="G130" s="66">
        <v>0.0</v>
      </c>
      <c r="H130" s="68">
        <v>0.0</v>
      </c>
      <c r="I130" s="66">
        <v>0.0</v>
      </c>
      <c r="J130" s="66">
        <v>237.51</v>
      </c>
      <c r="K130" s="68">
        <v>37.0</v>
      </c>
      <c r="L130" s="66">
        <v>8.19</v>
      </c>
      <c r="M130" s="66">
        <v>0.0</v>
      </c>
      <c r="N130" s="68">
        <v>0.0</v>
      </c>
      <c r="O130" s="66">
        <v>0.0</v>
      </c>
      <c r="P130" s="66">
        <v>79.1</v>
      </c>
      <c r="Q130" s="68">
        <v>4.0</v>
      </c>
      <c r="R130" s="69">
        <v>19.775</v>
      </c>
      <c r="S130" s="55"/>
      <c r="T130" s="56" t="str">
        <f t="shared" si="1"/>
        <v/>
      </c>
      <c r="U130" s="56" t="str">
        <f t="shared" si="2"/>
        <v/>
      </c>
      <c r="V130" s="56">
        <f t="shared" si="3"/>
        <v>6.419189189</v>
      </c>
      <c r="W130" s="56" t="str">
        <f t="shared" si="4"/>
        <v/>
      </c>
      <c r="X130" s="56">
        <f t="shared" si="5"/>
        <v>19.775</v>
      </c>
    </row>
    <row r="131" ht="14.25" customHeight="1">
      <c r="A131" s="63">
        <v>23377.0</v>
      </c>
      <c r="B131" s="64" t="s">
        <v>186</v>
      </c>
      <c r="C131" s="65" t="s">
        <v>61</v>
      </c>
      <c r="D131" s="66">
        <v>40.51</v>
      </c>
      <c r="E131" s="67">
        <v>10.0</v>
      </c>
      <c r="F131" s="66">
        <v>4.50111111111111</v>
      </c>
      <c r="G131" s="66">
        <v>142.16</v>
      </c>
      <c r="H131" s="68">
        <v>52.0</v>
      </c>
      <c r="I131" s="66">
        <v>2.8432</v>
      </c>
      <c r="J131" s="66">
        <v>17524.64</v>
      </c>
      <c r="K131" s="68">
        <v>3147.0</v>
      </c>
      <c r="L131" s="66">
        <v>7.06638709677419</v>
      </c>
      <c r="M131" s="66">
        <v>0.0</v>
      </c>
      <c r="N131" s="68">
        <v>0.0</v>
      </c>
      <c r="O131" s="66">
        <v>0.0</v>
      </c>
      <c r="P131" s="66">
        <v>46.62</v>
      </c>
      <c r="Q131" s="68">
        <v>12.0</v>
      </c>
      <c r="R131" s="69">
        <v>4.662</v>
      </c>
      <c r="S131" s="55"/>
      <c r="T131" s="56">
        <f t="shared" si="1"/>
        <v>4.051</v>
      </c>
      <c r="U131" s="56">
        <f t="shared" si="2"/>
        <v>2.733846154</v>
      </c>
      <c r="V131" s="56">
        <f t="shared" si="3"/>
        <v>5.568681284</v>
      </c>
      <c r="W131" s="56" t="str">
        <f t="shared" si="4"/>
        <v/>
      </c>
      <c r="X131" s="56">
        <f t="shared" si="5"/>
        <v>3.885</v>
      </c>
    </row>
    <row r="132" ht="14.25" customHeight="1">
      <c r="A132" s="63">
        <v>23395.0</v>
      </c>
      <c r="B132" s="64" t="s">
        <v>187</v>
      </c>
      <c r="C132" s="65" t="s">
        <v>94</v>
      </c>
      <c r="D132" s="66" t="s">
        <v>66</v>
      </c>
      <c r="E132" s="67" t="s">
        <v>66</v>
      </c>
      <c r="F132" s="66" t="s">
        <v>66</v>
      </c>
      <c r="G132" s="66" t="s">
        <v>66</v>
      </c>
      <c r="H132" s="68" t="s">
        <v>66</v>
      </c>
      <c r="I132" s="66" t="s">
        <v>66</v>
      </c>
      <c r="J132" s="66" t="s">
        <v>66</v>
      </c>
      <c r="K132" s="68" t="s">
        <v>66</v>
      </c>
      <c r="L132" s="66" t="s">
        <v>66</v>
      </c>
      <c r="M132" s="66" t="s">
        <v>66</v>
      </c>
      <c r="N132" s="68" t="s">
        <v>66</v>
      </c>
      <c r="O132" s="66" t="s">
        <v>66</v>
      </c>
      <c r="P132" s="66" t="s">
        <v>66</v>
      </c>
      <c r="Q132" s="68" t="s">
        <v>66</v>
      </c>
      <c r="R132" s="69" t="s">
        <v>66</v>
      </c>
      <c r="S132" s="55"/>
      <c r="T132" s="56" t="str">
        <f t="shared" si="1"/>
        <v/>
      </c>
      <c r="U132" s="56" t="str">
        <f t="shared" si="2"/>
        <v/>
      </c>
      <c r="V132" s="56" t="str">
        <f t="shared" si="3"/>
        <v/>
      </c>
      <c r="W132" s="56" t="str">
        <f t="shared" si="4"/>
        <v/>
      </c>
      <c r="X132" s="56" t="str">
        <f t="shared" si="5"/>
        <v/>
      </c>
    </row>
    <row r="133" ht="14.25" customHeight="1">
      <c r="A133" s="63">
        <v>23409.0</v>
      </c>
      <c r="B133" s="64" t="s">
        <v>188</v>
      </c>
      <c r="C133" s="65" t="s">
        <v>59</v>
      </c>
      <c r="D133" s="66">
        <v>83193.43</v>
      </c>
      <c r="E133" s="67">
        <v>20796.0</v>
      </c>
      <c r="F133" s="66">
        <v>5.5040310949388</v>
      </c>
      <c r="G133" s="66">
        <v>14481.79</v>
      </c>
      <c r="H133" s="68">
        <v>3094.0</v>
      </c>
      <c r="I133" s="66">
        <v>5.36959213941416</v>
      </c>
      <c r="J133" s="66">
        <v>29913.27</v>
      </c>
      <c r="K133" s="68">
        <v>4859.0</v>
      </c>
      <c r="L133" s="66">
        <v>7.59220050761421</v>
      </c>
      <c r="M133" s="66">
        <v>418214.32</v>
      </c>
      <c r="N133" s="68">
        <v>57598.0</v>
      </c>
      <c r="O133" s="66">
        <v>11.3429433143477</v>
      </c>
      <c r="P133" s="66">
        <v>48869.7</v>
      </c>
      <c r="Q133" s="68">
        <v>5870.0</v>
      </c>
      <c r="R133" s="69">
        <v>11.6689828080229</v>
      </c>
      <c r="S133" s="55"/>
      <c r="T133" s="56">
        <f t="shared" si="1"/>
        <v>4.000453453</v>
      </c>
      <c r="U133" s="56">
        <f t="shared" si="2"/>
        <v>4.680604396</v>
      </c>
      <c r="V133" s="56">
        <f t="shared" si="3"/>
        <v>6.156260547</v>
      </c>
      <c r="W133" s="56">
        <f t="shared" si="4"/>
        <v>7.260917393</v>
      </c>
      <c r="X133" s="56">
        <f t="shared" si="5"/>
        <v>8.325332198</v>
      </c>
    </row>
    <row r="134" ht="14.25" customHeight="1">
      <c r="A134" s="63">
        <v>23417.0</v>
      </c>
      <c r="B134" s="64" t="s">
        <v>189</v>
      </c>
      <c r="C134" s="65" t="s">
        <v>59</v>
      </c>
      <c r="D134" s="66">
        <v>38916.87</v>
      </c>
      <c r="E134" s="67">
        <v>9181.0</v>
      </c>
      <c r="F134" s="66">
        <v>5.57149176807445</v>
      </c>
      <c r="G134" s="66">
        <v>88915.53</v>
      </c>
      <c r="H134" s="68">
        <v>20935.0</v>
      </c>
      <c r="I134" s="66">
        <v>6.32490610328639</v>
      </c>
      <c r="J134" s="66">
        <v>40586.92</v>
      </c>
      <c r="K134" s="68">
        <v>9410.0</v>
      </c>
      <c r="L134" s="66">
        <v>5.77010520329827</v>
      </c>
      <c r="M134" s="66">
        <v>142088.6</v>
      </c>
      <c r="N134" s="68">
        <v>18586.0</v>
      </c>
      <c r="O134" s="66">
        <v>10.62503551933</v>
      </c>
      <c r="P134" s="66">
        <v>55045.47</v>
      </c>
      <c r="Q134" s="68">
        <v>9288.0</v>
      </c>
      <c r="R134" s="69">
        <v>8.30373661185699</v>
      </c>
      <c r="S134" s="55"/>
      <c r="T134" s="56">
        <f t="shared" si="1"/>
        <v>4.238848709</v>
      </c>
      <c r="U134" s="56">
        <f t="shared" si="2"/>
        <v>4.247219011</v>
      </c>
      <c r="V134" s="56">
        <f t="shared" si="3"/>
        <v>4.313168969</v>
      </c>
      <c r="W134" s="56">
        <f t="shared" si="4"/>
        <v>7.644926289</v>
      </c>
      <c r="X134" s="56">
        <f t="shared" si="5"/>
        <v>5.926514858</v>
      </c>
    </row>
    <row r="135" ht="14.25" customHeight="1">
      <c r="A135" s="63">
        <v>23425.0</v>
      </c>
      <c r="B135" s="64" t="s">
        <v>190</v>
      </c>
      <c r="C135" s="65" t="s">
        <v>61</v>
      </c>
      <c r="D135" s="66">
        <v>716.4</v>
      </c>
      <c r="E135" s="67">
        <v>217.0</v>
      </c>
      <c r="F135" s="66">
        <v>3.54653465346535</v>
      </c>
      <c r="G135" s="66">
        <v>9430.95</v>
      </c>
      <c r="H135" s="68">
        <v>3575.0</v>
      </c>
      <c r="I135" s="66">
        <v>3.060009733939</v>
      </c>
      <c r="J135" s="66">
        <v>17635.61</v>
      </c>
      <c r="K135" s="68">
        <v>4397.0</v>
      </c>
      <c r="L135" s="66">
        <v>4.92065011160714</v>
      </c>
      <c r="M135" s="66">
        <v>234788.63</v>
      </c>
      <c r="N135" s="68">
        <v>32089.0</v>
      </c>
      <c r="O135" s="66">
        <v>11.8323151741168</v>
      </c>
      <c r="P135" s="66">
        <v>11324.3</v>
      </c>
      <c r="Q135" s="68">
        <v>1991.0</v>
      </c>
      <c r="R135" s="69">
        <v>7.91355695317959</v>
      </c>
      <c r="S135" s="55"/>
      <c r="T135" s="56">
        <f t="shared" si="1"/>
        <v>3.301382488</v>
      </c>
      <c r="U135" s="56">
        <f t="shared" si="2"/>
        <v>2.638027972</v>
      </c>
      <c r="V135" s="56">
        <f t="shared" si="3"/>
        <v>4.010827837</v>
      </c>
      <c r="W135" s="56">
        <f t="shared" si="4"/>
        <v>7.316794852</v>
      </c>
      <c r="X135" s="56">
        <f t="shared" si="5"/>
        <v>5.687744852</v>
      </c>
    </row>
    <row r="136" ht="14.25" customHeight="1">
      <c r="A136" s="63">
        <v>23433.0</v>
      </c>
      <c r="B136" s="64" t="s">
        <v>191</v>
      </c>
      <c r="C136" s="65" t="s">
        <v>59</v>
      </c>
      <c r="D136" s="66">
        <v>120742.05</v>
      </c>
      <c r="E136" s="67">
        <v>28591.0</v>
      </c>
      <c r="F136" s="66">
        <v>5.46368840219014</v>
      </c>
      <c r="G136" s="66">
        <v>6037.99</v>
      </c>
      <c r="H136" s="68">
        <v>778.0</v>
      </c>
      <c r="I136" s="66">
        <v>8.90558997050147</v>
      </c>
      <c r="J136" s="66">
        <v>98867.31</v>
      </c>
      <c r="K136" s="68">
        <v>19420.0</v>
      </c>
      <c r="L136" s="66">
        <v>6.49630790459294</v>
      </c>
      <c r="M136" s="66">
        <v>501258.75</v>
      </c>
      <c r="N136" s="68">
        <v>75542.0</v>
      </c>
      <c r="O136" s="66">
        <v>9.41366342397837</v>
      </c>
      <c r="P136" s="66">
        <v>50946.44</v>
      </c>
      <c r="Q136" s="68">
        <v>7957.0</v>
      </c>
      <c r="R136" s="69">
        <v>7.7662256097561</v>
      </c>
      <c r="S136" s="55"/>
      <c r="T136" s="56">
        <f t="shared" si="1"/>
        <v>4.223078941</v>
      </c>
      <c r="U136" s="56">
        <f t="shared" si="2"/>
        <v>7.760912596</v>
      </c>
      <c r="V136" s="56">
        <f t="shared" si="3"/>
        <v>5.091004634</v>
      </c>
      <c r="W136" s="56">
        <f t="shared" si="4"/>
        <v>6.635497472</v>
      </c>
      <c r="X136" s="56">
        <f t="shared" si="5"/>
        <v>6.402719618</v>
      </c>
    </row>
    <row r="137" ht="14.25" customHeight="1">
      <c r="A137" s="63">
        <v>23439.0</v>
      </c>
      <c r="B137" s="64" t="s">
        <v>192</v>
      </c>
      <c r="C137" s="65" t="s">
        <v>59</v>
      </c>
      <c r="D137" s="66">
        <v>6962.84</v>
      </c>
      <c r="E137" s="67">
        <v>2246.0</v>
      </c>
      <c r="F137" s="66">
        <v>3.85752908587258</v>
      </c>
      <c r="G137" s="66">
        <v>4498.91</v>
      </c>
      <c r="H137" s="68">
        <v>1536.0</v>
      </c>
      <c r="I137" s="66">
        <v>3.31045621780721</v>
      </c>
      <c r="J137" s="66">
        <v>13815.61</v>
      </c>
      <c r="K137" s="68">
        <v>3234.0</v>
      </c>
      <c r="L137" s="66">
        <v>5.60698457792208</v>
      </c>
      <c r="M137" s="66">
        <v>106651.57</v>
      </c>
      <c r="N137" s="68">
        <v>17804.0</v>
      </c>
      <c r="O137" s="66">
        <v>8.68286005047627</v>
      </c>
      <c r="P137" s="66">
        <v>12667.62</v>
      </c>
      <c r="Q137" s="68">
        <v>1257.0</v>
      </c>
      <c r="R137" s="69">
        <v>11.7619498607242</v>
      </c>
      <c r="S137" s="55"/>
      <c r="T137" s="56">
        <f t="shared" si="1"/>
        <v>3.100106857</v>
      </c>
      <c r="U137" s="56">
        <f t="shared" si="2"/>
        <v>2.928977865</v>
      </c>
      <c r="V137" s="56">
        <f t="shared" si="3"/>
        <v>4.27198825</v>
      </c>
      <c r="W137" s="56">
        <f t="shared" si="4"/>
        <v>5.990315098</v>
      </c>
      <c r="X137" s="56">
        <f t="shared" si="5"/>
        <v>10.0776611</v>
      </c>
    </row>
    <row r="138" ht="14.25" customHeight="1">
      <c r="A138" s="63">
        <v>23441.0</v>
      </c>
      <c r="B138" s="64" t="s">
        <v>193</v>
      </c>
      <c r="C138" s="65" t="s">
        <v>59</v>
      </c>
      <c r="D138" s="66">
        <v>58905.01</v>
      </c>
      <c r="E138" s="67">
        <v>17023.0</v>
      </c>
      <c r="F138" s="66">
        <v>4.53324688317685</v>
      </c>
      <c r="G138" s="66">
        <v>2830.06</v>
      </c>
      <c r="H138" s="68">
        <v>890.0</v>
      </c>
      <c r="I138" s="66">
        <v>3.63293966623877</v>
      </c>
      <c r="J138" s="66">
        <v>17310.18</v>
      </c>
      <c r="K138" s="68">
        <v>3302.0</v>
      </c>
      <c r="L138" s="66">
        <v>6.80699174203696</v>
      </c>
      <c r="M138" s="66">
        <v>287715.02</v>
      </c>
      <c r="N138" s="68">
        <v>36433.0</v>
      </c>
      <c r="O138" s="66">
        <v>11.6394279703872</v>
      </c>
      <c r="P138" s="66">
        <v>4162.25</v>
      </c>
      <c r="Q138" s="68">
        <v>470.0</v>
      </c>
      <c r="R138" s="69">
        <v>11.0112433862434</v>
      </c>
      <c r="S138" s="55"/>
      <c r="T138" s="56">
        <f t="shared" si="1"/>
        <v>3.46031898</v>
      </c>
      <c r="U138" s="56">
        <f t="shared" si="2"/>
        <v>3.179842697</v>
      </c>
      <c r="V138" s="56">
        <f t="shared" si="3"/>
        <v>5.24233192</v>
      </c>
      <c r="W138" s="56">
        <f t="shared" si="4"/>
        <v>7.897099333</v>
      </c>
      <c r="X138" s="56">
        <f t="shared" si="5"/>
        <v>8.855851064</v>
      </c>
    </row>
    <row r="139" ht="14.25" customHeight="1">
      <c r="A139" s="63">
        <v>23453.0</v>
      </c>
      <c r="B139" s="64" t="s">
        <v>163</v>
      </c>
      <c r="C139" s="65" t="s">
        <v>59</v>
      </c>
      <c r="D139" s="66">
        <v>39666.44</v>
      </c>
      <c r="E139" s="67">
        <v>7538.0</v>
      </c>
      <c r="F139" s="66">
        <v>6.66103106633082</v>
      </c>
      <c r="G139" s="66">
        <v>1578.3</v>
      </c>
      <c r="H139" s="68">
        <v>609.0</v>
      </c>
      <c r="I139" s="66">
        <v>3.06466019417476</v>
      </c>
      <c r="J139" s="66">
        <v>8616.27</v>
      </c>
      <c r="K139" s="68">
        <v>1958.0</v>
      </c>
      <c r="L139" s="66">
        <v>5.75953877005348</v>
      </c>
      <c r="M139" s="66">
        <v>458.89</v>
      </c>
      <c r="N139" s="68">
        <v>110.0</v>
      </c>
      <c r="O139" s="66">
        <v>4.8818085106383</v>
      </c>
      <c r="P139" s="66">
        <v>177.68</v>
      </c>
      <c r="Q139" s="68">
        <v>38.0</v>
      </c>
      <c r="R139" s="69">
        <v>9.87111111111111</v>
      </c>
      <c r="S139" s="55"/>
      <c r="T139" s="56">
        <f t="shared" si="1"/>
        <v>5.262196869</v>
      </c>
      <c r="U139" s="56">
        <f t="shared" si="2"/>
        <v>2.591625616</v>
      </c>
      <c r="V139" s="56">
        <f t="shared" si="3"/>
        <v>4.400546476</v>
      </c>
      <c r="W139" s="56">
        <f t="shared" si="4"/>
        <v>4.171727273</v>
      </c>
      <c r="X139" s="56">
        <f t="shared" si="5"/>
        <v>4.675789474</v>
      </c>
    </row>
    <row r="140" ht="14.25" customHeight="1">
      <c r="A140" s="63">
        <v>23468.0</v>
      </c>
      <c r="B140" s="64" t="s">
        <v>194</v>
      </c>
      <c r="C140" s="65" t="s">
        <v>59</v>
      </c>
      <c r="D140" s="66">
        <v>46303.01</v>
      </c>
      <c r="E140" s="67">
        <v>10617.0</v>
      </c>
      <c r="F140" s="66">
        <v>5.29358751571968</v>
      </c>
      <c r="G140" s="66">
        <v>1119.06</v>
      </c>
      <c r="H140" s="68">
        <v>429.0</v>
      </c>
      <c r="I140" s="66">
        <v>3.00822580645161</v>
      </c>
      <c r="J140" s="66">
        <v>10114.3</v>
      </c>
      <c r="K140" s="68">
        <v>2618.0</v>
      </c>
      <c r="L140" s="66">
        <v>5.13938008130081</v>
      </c>
      <c r="M140" s="66">
        <v>509.53</v>
      </c>
      <c r="N140" s="68">
        <v>116.0</v>
      </c>
      <c r="O140" s="66">
        <v>5.04485148514851</v>
      </c>
      <c r="P140" s="66">
        <v>8161.57</v>
      </c>
      <c r="Q140" s="68">
        <v>911.0</v>
      </c>
      <c r="R140" s="69">
        <v>11.7095695839311</v>
      </c>
      <c r="S140" s="55"/>
      <c r="T140" s="56">
        <f t="shared" si="1"/>
        <v>4.361214091</v>
      </c>
      <c r="U140" s="56">
        <f t="shared" si="2"/>
        <v>2.608531469</v>
      </c>
      <c r="V140" s="56">
        <f t="shared" si="3"/>
        <v>3.863368984</v>
      </c>
      <c r="W140" s="56">
        <f t="shared" si="4"/>
        <v>4.3925</v>
      </c>
      <c r="X140" s="56">
        <f t="shared" si="5"/>
        <v>8.958913282</v>
      </c>
    </row>
    <row r="141" ht="14.25" customHeight="1">
      <c r="A141" s="63">
        <v>23476.0</v>
      </c>
      <c r="B141" s="64" t="s">
        <v>195</v>
      </c>
      <c r="C141" s="65" t="s">
        <v>61</v>
      </c>
      <c r="D141" s="66">
        <v>1046.74</v>
      </c>
      <c r="E141" s="67">
        <v>304.0</v>
      </c>
      <c r="F141" s="66">
        <v>3.64717770034843</v>
      </c>
      <c r="G141" s="66">
        <v>1090.85</v>
      </c>
      <c r="H141" s="68">
        <v>414.0</v>
      </c>
      <c r="I141" s="66">
        <v>2.91671122994652</v>
      </c>
      <c r="J141" s="66">
        <v>1033.14</v>
      </c>
      <c r="K141" s="68">
        <v>360.0</v>
      </c>
      <c r="L141" s="66">
        <v>3.19857585139319</v>
      </c>
      <c r="M141" s="66" t="s">
        <v>66</v>
      </c>
      <c r="N141" s="68" t="s">
        <v>66</v>
      </c>
      <c r="O141" s="66" t="s">
        <v>66</v>
      </c>
      <c r="P141" s="66" t="s">
        <v>66</v>
      </c>
      <c r="Q141" s="68" t="s">
        <v>66</v>
      </c>
      <c r="R141" s="69" t="s">
        <v>66</v>
      </c>
      <c r="S141" s="55"/>
      <c r="T141" s="56">
        <f t="shared" si="1"/>
        <v>3.443223684</v>
      </c>
      <c r="U141" s="56">
        <f t="shared" si="2"/>
        <v>2.634903382</v>
      </c>
      <c r="V141" s="56">
        <f t="shared" si="3"/>
        <v>2.869833333</v>
      </c>
      <c r="W141" s="56" t="str">
        <f t="shared" si="4"/>
        <v/>
      </c>
      <c r="X141" s="56" t="str">
        <f t="shared" si="5"/>
        <v/>
      </c>
    </row>
    <row r="142" ht="14.25" customHeight="1">
      <c r="A142" s="63">
        <v>23480.0</v>
      </c>
      <c r="B142" s="64" t="s">
        <v>196</v>
      </c>
      <c r="C142" s="65" t="s">
        <v>59</v>
      </c>
      <c r="D142" s="66">
        <v>1118.2</v>
      </c>
      <c r="E142" s="67">
        <v>359.0</v>
      </c>
      <c r="F142" s="66">
        <v>3.61877022653722</v>
      </c>
      <c r="G142" s="66">
        <v>607.31</v>
      </c>
      <c r="H142" s="68">
        <v>219.0</v>
      </c>
      <c r="I142" s="66">
        <v>3.05180904522613</v>
      </c>
      <c r="J142" s="66">
        <v>1363.22</v>
      </c>
      <c r="K142" s="68">
        <v>328.0</v>
      </c>
      <c r="L142" s="66">
        <v>4.7665034965035</v>
      </c>
      <c r="M142" s="66">
        <v>10.74</v>
      </c>
      <c r="N142" s="68">
        <v>2.0</v>
      </c>
      <c r="O142" s="66">
        <v>5.37</v>
      </c>
      <c r="P142" s="66">
        <v>0.0</v>
      </c>
      <c r="Q142" s="68">
        <v>0.0</v>
      </c>
      <c r="R142" s="69">
        <v>0.0</v>
      </c>
      <c r="S142" s="55"/>
      <c r="T142" s="56">
        <f t="shared" si="1"/>
        <v>3.114763231</v>
      </c>
      <c r="U142" s="56">
        <f t="shared" si="2"/>
        <v>2.773105023</v>
      </c>
      <c r="V142" s="56">
        <f t="shared" si="3"/>
        <v>4.156158537</v>
      </c>
      <c r="W142" s="56">
        <f t="shared" si="4"/>
        <v>5.37</v>
      </c>
      <c r="X142" s="56" t="str">
        <f t="shared" si="5"/>
        <v/>
      </c>
    </row>
    <row r="143" ht="14.25" customHeight="1">
      <c r="A143" s="63">
        <v>23492.0</v>
      </c>
      <c r="B143" s="64" t="s">
        <v>197</v>
      </c>
      <c r="C143" s="65" t="s">
        <v>61</v>
      </c>
      <c r="D143" s="66">
        <v>1233.58</v>
      </c>
      <c r="E143" s="67">
        <v>408.0</v>
      </c>
      <c r="F143" s="66">
        <v>3.41711911357341</v>
      </c>
      <c r="G143" s="66">
        <v>205.04</v>
      </c>
      <c r="H143" s="68">
        <v>66.0</v>
      </c>
      <c r="I143" s="66">
        <v>3.36131147540984</v>
      </c>
      <c r="J143" s="66">
        <v>986.54</v>
      </c>
      <c r="K143" s="68">
        <v>247.0</v>
      </c>
      <c r="L143" s="66">
        <v>4.88386138613861</v>
      </c>
      <c r="M143" s="66">
        <v>12.72</v>
      </c>
      <c r="N143" s="68">
        <v>2.0</v>
      </c>
      <c r="O143" s="66">
        <v>6.36</v>
      </c>
      <c r="P143" s="66">
        <v>0.0</v>
      </c>
      <c r="Q143" s="68">
        <v>0.0</v>
      </c>
      <c r="R143" s="69">
        <v>0.0</v>
      </c>
      <c r="S143" s="55"/>
      <c r="T143" s="56">
        <f t="shared" si="1"/>
        <v>3.023480392</v>
      </c>
      <c r="U143" s="56">
        <f t="shared" si="2"/>
        <v>3.106666667</v>
      </c>
      <c r="V143" s="56">
        <f t="shared" si="3"/>
        <v>3.994089069</v>
      </c>
      <c r="W143" s="56">
        <f t="shared" si="4"/>
        <v>6.36</v>
      </c>
      <c r="X143" s="56" t="str">
        <f t="shared" si="5"/>
        <v/>
      </c>
    </row>
    <row r="144" ht="14.25" customHeight="1">
      <c r="A144" s="63">
        <v>23506.0</v>
      </c>
      <c r="B144" s="64" t="s">
        <v>198</v>
      </c>
      <c r="C144" s="65" t="s">
        <v>61</v>
      </c>
      <c r="D144" s="66">
        <v>2179.25</v>
      </c>
      <c r="E144" s="67">
        <v>718.0</v>
      </c>
      <c r="F144" s="66">
        <v>3.67495784148398</v>
      </c>
      <c r="G144" s="66">
        <v>301.56</v>
      </c>
      <c r="H144" s="68">
        <v>143.0</v>
      </c>
      <c r="I144" s="66">
        <v>2.37448818897638</v>
      </c>
      <c r="J144" s="66">
        <v>1264.64</v>
      </c>
      <c r="K144" s="68">
        <v>447.0</v>
      </c>
      <c r="L144" s="66">
        <v>3.7526409495549</v>
      </c>
      <c r="M144" s="66">
        <v>58.22</v>
      </c>
      <c r="N144" s="68">
        <v>10.0</v>
      </c>
      <c r="O144" s="66">
        <v>7.2775</v>
      </c>
      <c r="P144" s="66">
        <v>24.33</v>
      </c>
      <c r="Q144" s="68">
        <v>3.0</v>
      </c>
      <c r="R144" s="69">
        <v>8.11</v>
      </c>
      <c r="S144" s="55"/>
      <c r="T144" s="56">
        <f t="shared" si="1"/>
        <v>3.035167131</v>
      </c>
      <c r="U144" s="56">
        <f t="shared" si="2"/>
        <v>2.108811189</v>
      </c>
      <c r="V144" s="56">
        <f t="shared" si="3"/>
        <v>2.82917226</v>
      </c>
      <c r="W144" s="56">
        <f t="shared" si="4"/>
        <v>5.822</v>
      </c>
      <c r="X144" s="56">
        <f t="shared" si="5"/>
        <v>8.11</v>
      </c>
    </row>
    <row r="145" ht="14.25" customHeight="1">
      <c r="A145" s="63">
        <v>23530.0</v>
      </c>
      <c r="B145" s="64" t="s">
        <v>199</v>
      </c>
      <c r="C145" s="65" t="s">
        <v>59</v>
      </c>
      <c r="D145" s="66">
        <v>27198.49</v>
      </c>
      <c r="E145" s="67">
        <v>7792.0</v>
      </c>
      <c r="F145" s="66">
        <v>4.25908080175384</v>
      </c>
      <c r="G145" s="66">
        <v>14736.24</v>
      </c>
      <c r="H145" s="68">
        <v>4069.0</v>
      </c>
      <c r="I145" s="66">
        <v>4.01751363140676</v>
      </c>
      <c r="J145" s="66">
        <v>16659.15</v>
      </c>
      <c r="K145" s="68">
        <v>3710.0</v>
      </c>
      <c r="L145" s="66">
        <v>6.05127134035598</v>
      </c>
      <c r="M145" s="66">
        <v>235883.33</v>
      </c>
      <c r="N145" s="68">
        <v>35128.0</v>
      </c>
      <c r="O145" s="66">
        <v>10.0316122310113</v>
      </c>
      <c r="P145" s="66">
        <v>141.01</v>
      </c>
      <c r="Q145" s="68">
        <v>36.0</v>
      </c>
      <c r="R145" s="69">
        <v>6.13086956521739</v>
      </c>
      <c r="S145" s="55"/>
      <c r="T145" s="56">
        <f t="shared" si="1"/>
        <v>3.490565965</v>
      </c>
      <c r="U145" s="56">
        <f t="shared" si="2"/>
        <v>3.621587614</v>
      </c>
      <c r="V145" s="56">
        <f t="shared" si="3"/>
        <v>4.490336927</v>
      </c>
      <c r="W145" s="56">
        <f t="shared" si="4"/>
        <v>6.714966124</v>
      </c>
      <c r="X145" s="56">
        <f t="shared" si="5"/>
        <v>3.916944444</v>
      </c>
    </row>
    <row r="146" ht="14.25" customHeight="1">
      <c r="A146" s="63">
        <v>23560.0</v>
      </c>
      <c r="B146" s="64" t="s">
        <v>200</v>
      </c>
      <c r="C146" s="65" t="s">
        <v>61</v>
      </c>
      <c r="D146" s="66" t="s">
        <v>66</v>
      </c>
      <c r="E146" s="67" t="s">
        <v>66</v>
      </c>
      <c r="F146" s="66" t="s">
        <v>66</v>
      </c>
      <c r="G146" s="66" t="s">
        <v>66</v>
      </c>
      <c r="H146" s="68" t="s">
        <v>66</v>
      </c>
      <c r="I146" s="66" t="s">
        <v>66</v>
      </c>
      <c r="J146" s="66" t="s">
        <v>66</v>
      </c>
      <c r="K146" s="68" t="s">
        <v>66</v>
      </c>
      <c r="L146" s="66" t="s">
        <v>66</v>
      </c>
      <c r="M146" s="66">
        <v>14.22</v>
      </c>
      <c r="N146" s="68">
        <v>3.0</v>
      </c>
      <c r="O146" s="66">
        <v>4.74</v>
      </c>
      <c r="P146" s="66">
        <v>7.7</v>
      </c>
      <c r="Q146" s="68">
        <v>2.0</v>
      </c>
      <c r="R146" s="69">
        <v>7.7</v>
      </c>
      <c r="S146" s="55"/>
      <c r="T146" s="56" t="str">
        <f t="shared" si="1"/>
        <v/>
      </c>
      <c r="U146" s="56" t="str">
        <f t="shared" si="2"/>
        <v/>
      </c>
      <c r="V146" s="56" t="str">
        <f t="shared" si="3"/>
        <v/>
      </c>
      <c r="W146" s="56">
        <f t="shared" si="4"/>
        <v>4.74</v>
      </c>
      <c r="X146" s="56">
        <f t="shared" si="5"/>
        <v>3.85</v>
      </c>
    </row>
    <row r="147" ht="14.25" customHeight="1">
      <c r="A147" s="63">
        <v>23573.0</v>
      </c>
      <c r="B147" s="64" t="s">
        <v>201</v>
      </c>
      <c r="C147" s="65" t="s">
        <v>61</v>
      </c>
      <c r="D147" s="66">
        <v>259.39</v>
      </c>
      <c r="E147" s="67">
        <v>67.0</v>
      </c>
      <c r="F147" s="66">
        <v>4.18370967741935</v>
      </c>
      <c r="G147" s="66">
        <v>877.76</v>
      </c>
      <c r="H147" s="68">
        <v>340.0</v>
      </c>
      <c r="I147" s="66">
        <v>2.89689768976898</v>
      </c>
      <c r="J147" s="66">
        <v>687.47</v>
      </c>
      <c r="K147" s="68">
        <v>127.0</v>
      </c>
      <c r="L147" s="66">
        <v>6.19342342342342</v>
      </c>
      <c r="M147" s="66">
        <v>0.0</v>
      </c>
      <c r="N147" s="68">
        <v>0.0</v>
      </c>
      <c r="O147" s="66">
        <v>0.0</v>
      </c>
      <c r="P147" s="66">
        <v>523.96</v>
      </c>
      <c r="Q147" s="68">
        <v>74.0</v>
      </c>
      <c r="R147" s="69">
        <v>8.06092307692308</v>
      </c>
      <c r="S147" s="55"/>
      <c r="T147" s="56">
        <f t="shared" si="1"/>
        <v>3.871492537</v>
      </c>
      <c r="U147" s="56">
        <f t="shared" si="2"/>
        <v>2.581647059</v>
      </c>
      <c r="V147" s="56">
        <f t="shared" si="3"/>
        <v>5.413149606</v>
      </c>
      <c r="W147" s="56" t="str">
        <f t="shared" si="4"/>
        <v/>
      </c>
      <c r="X147" s="56">
        <f t="shared" si="5"/>
        <v>7.080540541</v>
      </c>
    </row>
    <row r="148" ht="14.25" customHeight="1">
      <c r="A148" s="63">
        <v>23581.0</v>
      </c>
      <c r="B148" s="64" t="s">
        <v>202</v>
      </c>
      <c r="C148" s="65" t="s">
        <v>61</v>
      </c>
      <c r="D148" s="66">
        <v>309.9</v>
      </c>
      <c r="E148" s="67">
        <v>151.0</v>
      </c>
      <c r="F148" s="66">
        <v>2.40232558139535</v>
      </c>
      <c r="G148" s="66">
        <v>467.29</v>
      </c>
      <c r="H148" s="68">
        <v>252.0</v>
      </c>
      <c r="I148" s="66">
        <v>2.22519047619048</v>
      </c>
      <c r="J148" s="66">
        <v>791.49</v>
      </c>
      <c r="K148" s="68">
        <v>253.0</v>
      </c>
      <c r="L148" s="66">
        <v>4.16573684210526</v>
      </c>
      <c r="M148" s="66">
        <v>0.0</v>
      </c>
      <c r="N148" s="68">
        <v>0.0</v>
      </c>
      <c r="O148" s="66">
        <v>0.0</v>
      </c>
      <c r="P148" s="66">
        <v>6.53</v>
      </c>
      <c r="Q148" s="68">
        <v>2.0</v>
      </c>
      <c r="R148" s="69">
        <v>3.265</v>
      </c>
      <c r="S148" s="55"/>
      <c r="T148" s="56">
        <f t="shared" si="1"/>
        <v>2.052317881</v>
      </c>
      <c r="U148" s="56">
        <f t="shared" si="2"/>
        <v>1.854325397</v>
      </c>
      <c r="V148" s="56">
        <f t="shared" si="3"/>
        <v>3.128418972</v>
      </c>
      <c r="W148" s="56" t="str">
        <f t="shared" si="4"/>
        <v/>
      </c>
      <c r="X148" s="56">
        <f t="shared" si="5"/>
        <v>3.265</v>
      </c>
    </row>
    <row r="149" ht="14.25" customHeight="1">
      <c r="A149" s="63">
        <v>23594.0</v>
      </c>
      <c r="B149" s="64" t="s">
        <v>203</v>
      </c>
      <c r="C149" s="65" t="s">
        <v>61</v>
      </c>
      <c r="D149" s="66" t="s">
        <v>66</v>
      </c>
      <c r="E149" s="67" t="s">
        <v>66</v>
      </c>
      <c r="F149" s="66" t="s">
        <v>66</v>
      </c>
      <c r="G149" s="66" t="s">
        <v>66</v>
      </c>
      <c r="H149" s="68" t="s">
        <v>66</v>
      </c>
      <c r="I149" s="66" t="s">
        <v>66</v>
      </c>
      <c r="J149" s="66" t="s">
        <v>66</v>
      </c>
      <c r="K149" s="68" t="s">
        <v>66</v>
      </c>
      <c r="L149" s="66" t="s">
        <v>66</v>
      </c>
      <c r="M149" s="66" t="s">
        <v>66</v>
      </c>
      <c r="N149" s="68" t="s">
        <v>66</v>
      </c>
      <c r="O149" s="66" t="s">
        <v>66</v>
      </c>
      <c r="P149" s="66" t="s">
        <v>66</v>
      </c>
      <c r="Q149" s="68" t="s">
        <v>66</v>
      </c>
      <c r="R149" s="69" t="s">
        <v>66</v>
      </c>
      <c r="S149" s="55"/>
      <c r="T149" s="56" t="str">
        <f t="shared" si="1"/>
        <v/>
      </c>
      <c r="U149" s="56" t="str">
        <f t="shared" si="2"/>
        <v/>
      </c>
      <c r="V149" s="56" t="str">
        <f t="shared" si="3"/>
        <v/>
      </c>
      <c r="W149" s="56" t="str">
        <f t="shared" si="4"/>
        <v/>
      </c>
      <c r="X149" s="56" t="str">
        <f t="shared" si="5"/>
        <v/>
      </c>
    </row>
    <row r="150" ht="14.25" customHeight="1">
      <c r="A150" s="63">
        <v>23603.0</v>
      </c>
      <c r="B150" s="64" t="s">
        <v>204</v>
      </c>
      <c r="C150" s="65" t="s">
        <v>61</v>
      </c>
      <c r="D150" s="66">
        <v>1683.08</v>
      </c>
      <c r="E150" s="67">
        <v>493.0</v>
      </c>
      <c r="F150" s="66">
        <v>3.7992776523702</v>
      </c>
      <c r="G150" s="66">
        <v>645.6</v>
      </c>
      <c r="H150" s="68">
        <v>246.0</v>
      </c>
      <c r="I150" s="66">
        <v>2.80695652173913</v>
      </c>
      <c r="J150" s="66">
        <v>9253.74</v>
      </c>
      <c r="K150" s="68">
        <v>1779.0</v>
      </c>
      <c r="L150" s="66">
        <v>5.59814882032668</v>
      </c>
      <c r="M150" s="66">
        <v>19.92</v>
      </c>
      <c r="N150" s="68">
        <v>1.0</v>
      </c>
      <c r="O150" s="66">
        <v>19.92</v>
      </c>
      <c r="P150" s="66">
        <v>0.0</v>
      </c>
      <c r="Q150" s="68">
        <v>0.0</v>
      </c>
      <c r="R150" s="69">
        <v>0.0</v>
      </c>
      <c r="S150" s="55"/>
      <c r="T150" s="56">
        <f t="shared" si="1"/>
        <v>3.413955375</v>
      </c>
      <c r="U150" s="56">
        <f t="shared" si="2"/>
        <v>2.624390244</v>
      </c>
      <c r="V150" s="56">
        <f t="shared" si="3"/>
        <v>5.201652614</v>
      </c>
      <c r="W150" s="56">
        <f t="shared" si="4"/>
        <v>19.92</v>
      </c>
      <c r="X150" s="56" t="str">
        <f t="shared" si="5"/>
        <v/>
      </c>
    </row>
    <row r="151" ht="14.25" customHeight="1">
      <c r="A151" s="63">
        <v>23646.0</v>
      </c>
      <c r="B151" s="64" t="s">
        <v>205</v>
      </c>
      <c r="C151" s="65" t="s">
        <v>61</v>
      </c>
      <c r="D151" s="66">
        <v>566.84</v>
      </c>
      <c r="E151" s="67">
        <v>163.0</v>
      </c>
      <c r="F151" s="66">
        <v>3.85605442176871</v>
      </c>
      <c r="G151" s="66">
        <v>347.7</v>
      </c>
      <c r="H151" s="68">
        <v>134.0</v>
      </c>
      <c r="I151" s="66">
        <v>3.02347826086956</v>
      </c>
      <c r="J151" s="66">
        <v>1323.97</v>
      </c>
      <c r="K151" s="68">
        <v>302.0</v>
      </c>
      <c r="L151" s="66">
        <v>5.40395918367347</v>
      </c>
      <c r="M151" s="66">
        <v>108.96</v>
      </c>
      <c r="N151" s="68">
        <v>14.0</v>
      </c>
      <c r="O151" s="66">
        <v>10.896</v>
      </c>
      <c r="P151" s="66">
        <v>113.14</v>
      </c>
      <c r="Q151" s="68">
        <v>15.0</v>
      </c>
      <c r="R151" s="69">
        <v>8.70307692307692</v>
      </c>
      <c r="S151" s="55"/>
      <c r="T151" s="56">
        <f t="shared" si="1"/>
        <v>3.477546012</v>
      </c>
      <c r="U151" s="56">
        <f t="shared" si="2"/>
        <v>2.594776119</v>
      </c>
      <c r="V151" s="56">
        <f t="shared" si="3"/>
        <v>4.384006623</v>
      </c>
      <c r="W151" s="56">
        <f t="shared" si="4"/>
        <v>7.782857143</v>
      </c>
      <c r="X151" s="56">
        <f t="shared" si="5"/>
        <v>7.542666667</v>
      </c>
    </row>
    <row r="152" ht="14.25" customHeight="1">
      <c r="A152" s="63">
        <v>23654.0</v>
      </c>
      <c r="B152" s="64" t="s">
        <v>206</v>
      </c>
      <c r="C152" s="65" t="s">
        <v>61</v>
      </c>
      <c r="D152" s="66" t="s">
        <v>66</v>
      </c>
      <c r="E152" s="67" t="s">
        <v>66</v>
      </c>
      <c r="F152" s="66" t="s">
        <v>66</v>
      </c>
      <c r="G152" s="66" t="s">
        <v>66</v>
      </c>
      <c r="H152" s="68" t="s">
        <v>66</v>
      </c>
      <c r="I152" s="66" t="s">
        <v>66</v>
      </c>
      <c r="J152" s="66" t="s">
        <v>66</v>
      </c>
      <c r="K152" s="68" t="s">
        <v>66</v>
      </c>
      <c r="L152" s="66" t="s">
        <v>66</v>
      </c>
      <c r="M152" s="66" t="s">
        <v>66</v>
      </c>
      <c r="N152" s="68" t="s">
        <v>66</v>
      </c>
      <c r="O152" s="66" t="s">
        <v>66</v>
      </c>
      <c r="P152" s="66" t="s">
        <v>66</v>
      </c>
      <c r="Q152" s="68" t="s">
        <v>66</v>
      </c>
      <c r="R152" s="69" t="s">
        <v>66</v>
      </c>
      <c r="S152" s="55"/>
      <c r="T152" s="56" t="str">
        <f t="shared" si="1"/>
        <v/>
      </c>
      <c r="U152" s="56" t="str">
        <f t="shared" si="2"/>
        <v/>
      </c>
      <c r="V152" s="56" t="str">
        <f t="shared" si="3"/>
        <v/>
      </c>
      <c r="W152" s="56" t="str">
        <f t="shared" si="4"/>
        <v/>
      </c>
      <c r="X152" s="56" t="str">
        <f t="shared" si="5"/>
        <v/>
      </c>
    </row>
    <row r="153" ht="14.25" customHeight="1">
      <c r="A153" s="63">
        <v>23682.0</v>
      </c>
      <c r="B153" s="64" t="s">
        <v>207</v>
      </c>
      <c r="C153" s="65" t="s">
        <v>59</v>
      </c>
      <c r="D153" s="66">
        <v>122560.83</v>
      </c>
      <c r="E153" s="67">
        <v>23925.0</v>
      </c>
      <c r="F153" s="66">
        <v>7.21880256802921</v>
      </c>
      <c r="G153" s="66">
        <v>3453.44</v>
      </c>
      <c r="H153" s="68">
        <v>1127.0</v>
      </c>
      <c r="I153" s="66">
        <v>3.65830508474576</v>
      </c>
      <c r="J153" s="66">
        <v>82238.41</v>
      </c>
      <c r="K153" s="68">
        <v>14046.0</v>
      </c>
      <c r="L153" s="66">
        <v>8.08160475628931</v>
      </c>
      <c r="M153" s="66">
        <v>346531.31</v>
      </c>
      <c r="N153" s="68">
        <v>47715.0</v>
      </c>
      <c r="O153" s="66">
        <v>10.671695922641</v>
      </c>
      <c r="P153" s="66">
        <v>38592.85</v>
      </c>
      <c r="Q153" s="68">
        <v>5541.0</v>
      </c>
      <c r="R153" s="69">
        <v>9.03390683520599</v>
      </c>
      <c r="S153" s="55"/>
      <c r="T153" s="56">
        <f t="shared" si="1"/>
        <v>5.122709718</v>
      </c>
      <c r="U153" s="56">
        <f t="shared" si="2"/>
        <v>3.064276841</v>
      </c>
      <c r="V153" s="56">
        <f t="shared" si="3"/>
        <v>5.854934501</v>
      </c>
      <c r="W153" s="56">
        <f t="shared" si="4"/>
        <v>7.262523525</v>
      </c>
      <c r="X153" s="56">
        <f t="shared" si="5"/>
        <v>6.964961198</v>
      </c>
    </row>
    <row r="154" ht="14.25" customHeight="1">
      <c r="A154" s="63">
        <v>23697.0</v>
      </c>
      <c r="B154" s="64" t="s">
        <v>208</v>
      </c>
      <c r="C154" s="65" t="s">
        <v>59</v>
      </c>
      <c r="D154" s="66" t="s">
        <v>66</v>
      </c>
      <c r="E154" s="67" t="s">
        <v>66</v>
      </c>
      <c r="F154" s="66" t="s">
        <v>66</v>
      </c>
      <c r="G154" s="66" t="s">
        <v>66</v>
      </c>
      <c r="H154" s="68" t="s">
        <v>66</v>
      </c>
      <c r="I154" s="66" t="s">
        <v>66</v>
      </c>
      <c r="J154" s="66" t="s">
        <v>66</v>
      </c>
      <c r="K154" s="68" t="s">
        <v>66</v>
      </c>
      <c r="L154" s="66" t="s">
        <v>66</v>
      </c>
      <c r="M154" s="66" t="s">
        <v>66</v>
      </c>
      <c r="N154" s="68" t="s">
        <v>66</v>
      </c>
      <c r="O154" s="66" t="s">
        <v>66</v>
      </c>
      <c r="P154" s="66" t="s">
        <v>66</v>
      </c>
      <c r="Q154" s="68" t="s">
        <v>66</v>
      </c>
      <c r="R154" s="69" t="s">
        <v>66</v>
      </c>
      <c r="S154" s="55"/>
      <c r="T154" s="56" t="str">
        <f t="shared" si="1"/>
        <v/>
      </c>
      <c r="U154" s="56" t="str">
        <f t="shared" si="2"/>
        <v/>
      </c>
      <c r="V154" s="56" t="str">
        <f t="shared" si="3"/>
        <v/>
      </c>
      <c r="W154" s="56" t="str">
        <f t="shared" si="4"/>
        <v/>
      </c>
      <c r="X154" s="56" t="str">
        <f t="shared" si="5"/>
        <v/>
      </c>
    </row>
    <row r="155" ht="14.25" customHeight="1">
      <c r="A155" s="63">
        <v>23700.0</v>
      </c>
      <c r="B155" s="64" t="s">
        <v>209</v>
      </c>
      <c r="C155" s="65" t="s">
        <v>61</v>
      </c>
      <c r="D155" s="66">
        <v>1640.57</v>
      </c>
      <c r="E155" s="67">
        <v>628.0</v>
      </c>
      <c r="F155" s="66">
        <v>2.83345423143351</v>
      </c>
      <c r="G155" s="66">
        <v>2141.09</v>
      </c>
      <c r="H155" s="68">
        <v>846.0</v>
      </c>
      <c r="I155" s="66">
        <v>2.92498633879781</v>
      </c>
      <c r="J155" s="66">
        <v>3482.37</v>
      </c>
      <c r="K155" s="68">
        <v>934.0</v>
      </c>
      <c r="L155" s="66">
        <v>4.67432214765101</v>
      </c>
      <c r="M155" s="66">
        <v>15.28</v>
      </c>
      <c r="N155" s="68">
        <v>2.0</v>
      </c>
      <c r="O155" s="66">
        <v>7.64</v>
      </c>
      <c r="P155" s="66">
        <v>94.03</v>
      </c>
      <c r="Q155" s="68">
        <v>10.0</v>
      </c>
      <c r="R155" s="69">
        <v>13.4328571428571</v>
      </c>
      <c r="S155" s="55"/>
      <c r="T155" s="56">
        <f t="shared" si="1"/>
        <v>2.612372611</v>
      </c>
      <c r="U155" s="56">
        <f t="shared" si="2"/>
        <v>2.530839243</v>
      </c>
      <c r="V155" s="56">
        <f t="shared" si="3"/>
        <v>3.728447537</v>
      </c>
      <c r="W155" s="56">
        <f t="shared" si="4"/>
        <v>7.64</v>
      </c>
      <c r="X155" s="56">
        <f t="shared" si="5"/>
        <v>9.403</v>
      </c>
    </row>
    <row r="156" ht="14.25" customHeight="1">
      <c r="A156" s="63">
        <v>23719.0</v>
      </c>
      <c r="B156" s="64" t="s">
        <v>210</v>
      </c>
      <c r="C156" s="65" t="s">
        <v>61</v>
      </c>
      <c r="D156" s="66">
        <v>5797.72</v>
      </c>
      <c r="E156" s="67">
        <v>1978.0</v>
      </c>
      <c r="F156" s="66">
        <v>3.59214374225527</v>
      </c>
      <c r="G156" s="66">
        <v>4052.18</v>
      </c>
      <c r="H156" s="68">
        <v>1535.0</v>
      </c>
      <c r="I156" s="66">
        <v>3.06055891238671</v>
      </c>
      <c r="J156" s="66">
        <v>9844.69</v>
      </c>
      <c r="K156" s="68">
        <v>2852.0</v>
      </c>
      <c r="L156" s="66">
        <v>4.3065135608049</v>
      </c>
      <c r="M156" s="66">
        <v>98309.1</v>
      </c>
      <c r="N156" s="68">
        <v>14922.0</v>
      </c>
      <c r="O156" s="66">
        <v>8.46106377485154</v>
      </c>
      <c r="P156" s="66">
        <v>6671.71</v>
      </c>
      <c r="Q156" s="68">
        <v>2148.0</v>
      </c>
      <c r="R156" s="69">
        <v>4.38928289473684</v>
      </c>
      <c r="S156" s="55"/>
      <c r="T156" s="56">
        <f t="shared" si="1"/>
        <v>2.931102123</v>
      </c>
      <c r="U156" s="56">
        <f t="shared" si="2"/>
        <v>2.639856678</v>
      </c>
      <c r="V156" s="56">
        <f t="shared" si="3"/>
        <v>3.451854839</v>
      </c>
      <c r="W156" s="56">
        <f t="shared" si="4"/>
        <v>6.588198633</v>
      </c>
      <c r="X156" s="56">
        <f t="shared" si="5"/>
        <v>3.106010242</v>
      </c>
    </row>
    <row r="157" ht="14.25" customHeight="1">
      <c r="A157" s="63">
        <v>23727.0</v>
      </c>
      <c r="B157" s="64" t="s">
        <v>211</v>
      </c>
      <c r="C157" s="65" t="s">
        <v>61</v>
      </c>
      <c r="D157" s="66" t="s">
        <v>66</v>
      </c>
      <c r="E157" s="67" t="s">
        <v>66</v>
      </c>
      <c r="F157" s="66" t="s">
        <v>66</v>
      </c>
      <c r="G157" s="66" t="s">
        <v>66</v>
      </c>
      <c r="H157" s="68" t="s">
        <v>66</v>
      </c>
      <c r="I157" s="66" t="s">
        <v>66</v>
      </c>
      <c r="J157" s="66" t="s">
        <v>66</v>
      </c>
      <c r="K157" s="68" t="s">
        <v>66</v>
      </c>
      <c r="L157" s="66" t="s">
        <v>66</v>
      </c>
      <c r="M157" s="66">
        <v>3.0</v>
      </c>
      <c r="N157" s="68">
        <v>1.0</v>
      </c>
      <c r="O157" s="66">
        <v>3.0</v>
      </c>
      <c r="P157" s="66">
        <v>5.49</v>
      </c>
      <c r="Q157" s="68">
        <v>1.0</v>
      </c>
      <c r="R157" s="69">
        <v>5.49</v>
      </c>
      <c r="S157" s="55"/>
      <c r="T157" s="56" t="str">
        <f t="shared" si="1"/>
        <v/>
      </c>
      <c r="U157" s="56" t="str">
        <f t="shared" si="2"/>
        <v/>
      </c>
      <c r="V157" s="56" t="str">
        <f t="shared" si="3"/>
        <v/>
      </c>
      <c r="W157" s="56">
        <f t="shared" si="4"/>
        <v>3</v>
      </c>
      <c r="X157" s="56">
        <f t="shared" si="5"/>
        <v>5.49</v>
      </c>
    </row>
    <row r="158" ht="14.25" customHeight="1">
      <c r="A158" s="63">
        <v>23743.0</v>
      </c>
      <c r="B158" s="64" t="s">
        <v>212</v>
      </c>
      <c r="C158" s="65" t="s">
        <v>61</v>
      </c>
      <c r="D158" s="66" t="s">
        <v>66</v>
      </c>
      <c r="E158" s="67" t="s">
        <v>66</v>
      </c>
      <c r="F158" s="66" t="s">
        <v>66</v>
      </c>
      <c r="G158" s="66" t="s">
        <v>66</v>
      </c>
      <c r="H158" s="68" t="s">
        <v>66</v>
      </c>
      <c r="I158" s="66" t="s">
        <v>66</v>
      </c>
      <c r="J158" s="66" t="s">
        <v>66</v>
      </c>
      <c r="K158" s="68" t="s">
        <v>66</v>
      </c>
      <c r="L158" s="66" t="s">
        <v>66</v>
      </c>
      <c r="M158" s="66" t="s">
        <v>66</v>
      </c>
      <c r="N158" s="68" t="s">
        <v>66</v>
      </c>
      <c r="O158" s="66" t="s">
        <v>66</v>
      </c>
      <c r="P158" s="66" t="s">
        <v>66</v>
      </c>
      <c r="Q158" s="68" t="s">
        <v>66</v>
      </c>
      <c r="R158" s="69" t="s">
        <v>66</v>
      </c>
      <c r="S158" s="55"/>
      <c r="T158" s="56" t="str">
        <f t="shared" si="1"/>
        <v/>
      </c>
      <c r="U158" s="56" t="str">
        <f t="shared" si="2"/>
        <v/>
      </c>
      <c r="V158" s="56" t="str">
        <f t="shared" si="3"/>
        <v/>
      </c>
      <c r="W158" s="56" t="str">
        <f t="shared" si="4"/>
        <v/>
      </c>
      <c r="X158" s="56" t="str">
        <f t="shared" si="5"/>
        <v/>
      </c>
    </row>
    <row r="159" ht="14.25" customHeight="1">
      <c r="A159" s="63">
        <v>23798.0</v>
      </c>
      <c r="B159" s="64" t="s">
        <v>213</v>
      </c>
      <c r="C159" s="65" t="s">
        <v>61</v>
      </c>
      <c r="D159" s="66" t="s">
        <v>66</v>
      </c>
      <c r="E159" s="67" t="s">
        <v>66</v>
      </c>
      <c r="F159" s="66" t="s">
        <v>66</v>
      </c>
      <c r="G159" s="66" t="s">
        <v>66</v>
      </c>
      <c r="H159" s="68" t="s">
        <v>66</v>
      </c>
      <c r="I159" s="66" t="s">
        <v>66</v>
      </c>
      <c r="J159" s="66" t="s">
        <v>66</v>
      </c>
      <c r="K159" s="68" t="s">
        <v>66</v>
      </c>
      <c r="L159" s="66" t="s">
        <v>66</v>
      </c>
      <c r="M159" s="66" t="s">
        <v>66</v>
      </c>
      <c r="N159" s="68" t="s">
        <v>66</v>
      </c>
      <c r="O159" s="66" t="s">
        <v>66</v>
      </c>
      <c r="P159" s="66" t="s">
        <v>66</v>
      </c>
      <c r="Q159" s="68" t="s">
        <v>66</v>
      </c>
      <c r="R159" s="69" t="s">
        <v>66</v>
      </c>
      <c r="S159" s="55"/>
      <c r="T159" s="56" t="str">
        <f t="shared" si="1"/>
        <v/>
      </c>
      <c r="U159" s="56" t="str">
        <f t="shared" si="2"/>
        <v/>
      </c>
      <c r="V159" s="56" t="str">
        <f t="shared" si="3"/>
        <v/>
      </c>
      <c r="W159" s="56" t="str">
        <f t="shared" si="4"/>
        <v/>
      </c>
      <c r="X159" s="56" t="str">
        <f t="shared" si="5"/>
        <v/>
      </c>
    </row>
    <row r="160" ht="14.25" customHeight="1">
      <c r="A160" s="63">
        <v>23816.0</v>
      </c>
      <c r="B160" s="64" t="s">
        <v>214</v>
      </c>
      <c r="C160" s="65" t="s">
        <v>61</v>
      </c>
      <c r="D160" s="66" t="s">
        <v>66</v>
      </c>
      <c r="E160" s="67" t="s">
        <v>66</v>
      </c>
      <c r="F160" s="66" t="s">
        <v>66</v>
      </c>
      <c r="G160" s="66" t="s">
        <v>66</v>
      </c>
      <c r="H160" s="68" t="s">
        <v>66</v>
      </c>
      <c r="I160" s="66" t="s">
        <v>66</v>
      </c>
      <c r="J160" s="66" t="s">
        <v>66</v>
      </c>
      <c r="K160" s="68" t="s">
        <v>66</v>
      </c>
      <c r="L160" s="66" t="s">
        <v>66</v>
      </c>
      <c r="M160" s="66">
        <v>5.95</v>
      </c>
      <c r="N160" s="68">
        <v>1.0</v>
      </c>
      <c r="O160" s="66">
        <v>5.95</v>
      </c>
      <c r="P160" s="66">
        <v>20.21</v>
      </c>
      <c r="Q160" s="68">
        <v>6.0</v>
      </c>
      <c r="R160" s="69">
        <v>4.042</v>
      </c>
      <c r="S160" s="55"/>
      <c r="T160" s="56" t="str">
        <f t="shared" si="1"/>
        <v/>
      </c>
      <c r="U160" s="56" t="str">
        <f t="shared" si="2"/>
        <v/>
      </c>
      <c r="V160" s="56" t="str">
        <f t="shared" si="3"/>
        <v/>
      </c>
      <c r="W160" s="56">
        <f t="shared" si="4"/>
        <v>5.95</v>
      </c>
      <c r="X160" s="56">
        <f t="shared" si="5"/>
        <v>3.368333333</v>
      </c>
    </row>
    <row r="161" ht="14.25" customHeight="1">
      <c r="A161" s="63">
        <v>23824.0</v>
      </c>
      <c r="B161" s="64" t="s">
        <v>215</v>
      </c>
      <c r="C161" s="65" t="s">
        <v>59</v>
      </c>
      <c r="D161" s="66">
        <v>124897.42</v>
      </c>
      <c r="E161" s="67">
        <v>31452.0</v>
      </c>
      <c r="F161" s="66">
        <v>5.26593388987267</v>
      </c>
      <c r="G161" s="66">
        <v>20863.94</v>
      </c>
      <c r="H161" s="68">
        <v>5946.0</v>
      </c>
      <c r="I161" s="66">
        <v>5.54597022860181</v>
      </c>
      <c r="J161" s="66">
        <v>174372.76</v>
      </c>
      <c r="K161" s="68">
        <v>26767.0</v>
      </c>
      <c r="L161" s="66">
        <v>8.81160038405175</v>
      </c>
      <c r="M161" s="66">
        <v>1085454.47</v>
      </c>
      <c r="N161" s="68">
        <v>129587.0</v>
      </c>
      <c r="O161" s="66">
        <v>13.770434126229</v>
      </c>
      <c r="P161" s="66">
        <v>148679.36</v>
      </c>
      <c r="Q161" s="68">
        <v>26489.0</v>
      </c>
      <c r="R161" s="69">
        <v>9.15626062322946</v>
      </c>
      <c r="S161" s="55"/>
      <c r="T161" s="56">
        <f t="shared" si="1"/>
        <v>3.971048582</v>
      </c>
      <c r="U161" s="56">
        <f t="shared" si="2"/>
        <v>3.508903465</v>
      </c>
      <c r="V161" s="56">
        <f t="shared" si="3"/>
        <v>6.514467815</v>
      </c>
      <c r="W161" s="56">
        <f t="shared" si="4"/>
        <v>8.376260505</v>
      </c>
      <c r="X161" s="56">
        <f t="shared" si="5"/>
        <v>5.612871758</v>
      </c>
    </row>
    <row r="162" ht="14.25" customHeight="1">
      <c r="A162" s="63">
        <v>23832.0</v>
      </c>
      <c r="B162" s="64" t="s">
        <v>216</v>
      </c>
      <c r="C162" s="65" t="s">
        <v>61</v>
      </c>
      <c r="D162" s="66">
        <v>1779.32</v>
      </c>
      <c r="E162" s="67">
        <v>484.0</v>
      </c>
      <c r="F162" s="66">
        <v>4.5506905370844</v>
      </c>
      <c r="G162" s="66">
        <v>785.64</v>
      </c>
      <c r="H162" s="68">
        <v>234.0</v>
      </c>
      <c r="I162" s="66">
        <v>3.88930693069307</v>
      </c>
      <c r="J162" s="66">
        <v>3706.37</v>
      </c>
      <c r="K162" s="68">
        <v>796.0</v>
      </c>
      <c r="L162" s="66">
        <v>6.37929432013769</v>
      </c>
      <c r="M162" s="66">
        <v>23.72</v>
      </c>
      <c r="N162" s="68">
        <v>1.0</v>
      </c>
      <c r="O162" s="66">
        <v>23.72</v>
      </c>
      <c r="P162" s="66">
        <v>10.9</v>
      </c>
      <c r="Q162" s="68">
        <v>2.0</v>
      </c>
      <c r="R162" s="69">
        <v>5.45</v>
      </c>
      <c r="S162" s="55"/>
      <c r="T162" s="56">
        <f t="shared" si="1"/>
        <v>3.676280992</v>
      </c>
      <c r="U162" s="56">
        <f t="shared" si="2"/>
        <v>3.357435897</v>
      </c>
      <c r="V162" s="56">
        <f t="shared" si="3"/>
        <v>4.656243719</v>
      </c>
      <c r="W162" s="56">
        <f t="shared" si="4"/>
        <v>23.72</v>
      </c>
      <c r="X162" s="56">
        <f t="shared" si="5"/>
        <v>5.45</v>
      </c>
    </row>
    <row r="163" ht="14.25" customHeight="1">
      <c r="A163" s="63">
        <v>23840.0</v>
      </c>
      <c r="B163" s="64" t="s">
        <v>217</v>
      </c>
      <c r="C163" s="65" t="s">
        <v>59</v>
      </c>
      <c r="D163" s="66">
        <v>127091.77</v>
      </c>
      <c r="E163" s="67">
        <v>30228.0</v>
      </c>
      <c r="F163" s="66">
        <v>6.21111181702668</v>
      </c>
      <c r="G163" s="66">
        <v>6253.85</v>
      </c>
      <c r="H163" s="68">
        <v>1695.0</v>
      </c>
      <c r="I163" s="66">
        <v>4.71277317256971</v>
      </c>
      <c r="J163" s="66">
        <v>13503.95</v>
      </c>
      <c r="K163" s="68">
        <v>3028.0</v>
      </c>
      <c r="L163" s="66">
        <v>5.39295127795527</v>
      </c>
      <c r="M163" s="66">
        <v>720704.2</v>
      </c>
      <c r="N163" s="68">
        <v>75473.0</v>
      </c>
      <c r="O163" s="66">
        <v>14.3124654949856</v>
      </c>
      <c r="P163" s="66">
        <v>36997.09</v>
      </c>
      <c r="Q163" s="68">
        <v>5568.0</v>
      </c>
      <c r="R163" s="69">
        <v>9.38774168992641</v>
      </c>
      <c r="S163" s="55"/>
      <c r="T163" s="56">
        <f t="shared" si="1"/>
        <v>4.2044386</v>
      </c>
      <c r="U163" s="56">
        <f t="shared" si="2"/>
        <v>3.689587021</v>
      </c>
      <c r="V163" s="56">
        <f t="shared" si="3"/>
        <v>4.459692867</v>
      </c>
      <c r="W163" s="56">
        <f t="shared" si="4"/>
        <v>9.549165927</v>
      </c>
      <c r="X163" s="56">
        <f t="shared" si="5"/>
        <v>6.644592313</v>
      </c>
    </row>
    <row r="164" ht="14.25" customHeight="1">
      <c r="A164" s="63">
        <v>23859.0</v>
      </c>
      <c r="B164" s="64" t="s">
        <v>218</v>
      </c>
      <c r="C164" s="65" t="s">
        <v>59</v>
      </c>
      <c r="D164" s="66">
        <v>31555.0</v>
      </c>
      <c r="E164" s="67">
        <v>8281.0</v>
      </c>
      <c r="F164" s="66">
        <v>5.19509384260784</v>
      </c>
      <c r="G164" s="66">
        <v>3193.01</v>
      </c>
      <c r="H164" s="68">
        <v>1008.0</v>
      </c>
      <c r="I164" s="66">
        <v>4.18480996068152</v>
      </c>
      <c r="J164" s="66">
        <v>7370.7</v>
      </c>
      <c r="K164" s="68">
        <v>1991.0</v>
      </c>
      <c r="L164" s="66">
        <v>5.29124192390524</v>
      </c>
      <c r="M164" s="66">
        <v>377820.6</v>
      </c>
      <c r="N164" s="68">
        <v>48617.0</v>
      </c>
      <c r="O164" s="66">
        <v>12.1065303768265</v>
      </c>
      <c r="P164" s="66">
        <v>66865.41</v>
      </c>
      <c r="Q164" s="68">
        <v>13702.0</v>
      </c>
      <c r="R164" s="69">
        <v>7.14374038461539</v>
      </c>
      <c r="S164" s="55"/>
      <c r="T164" s="56">
        <f t="shared" si="1"/>
        <v>3.810530129</v>
      </c>
      <c r="U164" s="56">
        <f t="shared" si="2"/>
        <v>3.167668651</v>
      </c>
      <c r="V164" s="56">
        <f t="shared" si="3"/>
        <v>3.702009041</v>
      </c>
      <c r="W164" s="56">
        <f t="shared" si="4"/>
        <v>7.77136804</v>
      </c>
      <c r="X164" s="56">
        <f t="shared" si="5"/>
        <v>4.879974456</v>
      </c>
    </row>
    <row r="165" ht="14.25" customHeight="1">
      <c r="A165" s="63">
        <v>23867.0</v>
      </c>
      <c r="B165" s="64" t="s">
        <v>219</v>
      </c>
      <c r="C165" s="65" t="s">
        <v>61</v>
      </c>
      <c r="D165" s="66">
        <v>9000.81</v>
      </c>
      <c r="E165" s="67">
        <v>2228.0</v>
      </c>
      <c r="F165" s="66">
        <v>4.67331775700935</v>
      </c>
      <c r="G165" s="66">
        <v>5225.66</v>
      </c>
      <c r="H165" s="68">
        <v>1213.0</v>
      </c>
      <c r="I165" s="66">
        <v>5.35965128205128</v>
      </c>
      <c r="J165" s="66">
        <v>17346.51</v>
      </c>
      <c r="K165" s="68">
        <v>3385.0</v>
      </c>
      <c r="L165" s="66">
        <v>6.09933544303797</v>
      </c>
      <c r="M165" s="66">
        <v>40243.62</v>
      </c>
      <c r="N165" s="68">
        <v>5974.0</v>
      </c>
      <c r="O165" s="66">
        <v>8.39808430717863</v>
      </c>
      <c r="P165" s="66">
        <v>35673.0</v>
      </c>
      <c r="Q165" s="68">
        <v>7153.0</v>
      </c>
      <c r="R165" s="69">
        <v>7.1346</v>
      </c>
      <c r="S165" s="55"/>
      <c r="T165" s="56">
        <f t="shared" si="1"/>
        <v>4.039860862</v>
      </c>
      <c r="U165" s="56">
        <f t="shared" si="2"/>
        <v>4.308046167</v>
      </c>
      <c r="V165" s="56">
        <f t="shared" si="3"/>
        <v>5.124522895</v>
      </c>
      <c r="W165" s="56">
        <f t="shared" si="4"/>
        <v>6.736461332</v>
      </c>
      <c r="X165" s="56">
        <f t="shared" si="5"/>
        <v>4.987138264</v>
      </c>
    </row>
    <row r="166" ht="14.25" customHeight="1">
      <c r="A166" s="63">
        <v>23875.0</v>
      </c>
      <c r="B166" s="64" t="s">
        <v>220</v>
      </c>
      <c r="C166" s="65" t="s">
        <v>61</v>
      </c>
      <c r="D166" s="66" t="s">
        <v>66</v>
      </c>
      <c r="E166" s="67" t="s">
        <v>66</v>
      </c>
      <c r="F166" s="66" t="s">
        <v>66</v>
      </c>
      <c r="G166" s="66" t="s">
        <v>66</v>
      </c>
      <c r="H166" s="68" t="s">
        <v>66</v>
      </c>
      <c r="I166" s="66" t="s">
        <v>66</v>
      </c>
      <c r="J166" s="66" t="s">
        <v>66</v>
      </c>
      <c r="K166" s="68" t="s">
        <v>66</v>
      </c>
      <c r="L166" s="66" t="s">
        <v>66</v>
      </c>
      <c r="M166" s="66" t="s">
        <v>66</v>
      </c>
      <c r="N166" s="68" t="s">
        <v>66</v>
      </c>
      <c r="O166" s="66" t="s">
        <v>66</v>
      </c>
      <c r="P166" s="66" t="s">
        <v>66</v>
      </c>
      <c r="Q166" s="68" t="s">
        <v>66</v>
      </c>
      <c r="R166" s="69" t="s">
        <v>66</v>
      </c>
      <c r="S166" s="55"/>
      <c r="T166" s="56" t="str">
        <f t="shared" si="1"/>
        <v/>
      </c>
      <c r="U166" s="56" t="str">
        <f t="shared" si="2"/>
        <v/>
      </c>
      <c r="V166" s="56" t="str">
        <f t="shared" si="3"/>
        <v/>
      </c>
      <c r="W166" s="56" t="str">
        <f t="shared" si="4"/>
        <v/>
      </c>
      <c r="X166" s="56" t="str">
        <f t="shared" si="5"/>
        <v/>
      </c>
    </row>
    <row r="167" ht="14.25" customHeight="1">
      <c r="A167" s="63">
        <v>23883.0</v>
      </c>
      <c r="B167" s="64" t="s">
        <v>221</v>
      </c>
      <c r="C167" s="65" t="s">
        <v>61</v>
      </c>
      <c r="D167" s="66" t="s">
        <v>66</v>
      </c>
      <c r="E167" s="67" t="s">
        <v>66</v>
      </c>
      <c r="F167" s="66" t="s">
        <v>66</v>
      </c>
      <c r="G167" s="66" t="s">
        <v>66</v>
      </c>
      <c r="H167" s="68" t="s">
        <v>66</v>
      </c>
      <c r="I167" s="66" t="s">
        <v>66</v>
      </c>
      <c r="J167" s="66" t="s">
        <v>66</v>
      </c>
      <c r="K167" s="68" t="s">
        <v>66</v>
      </c>
      <c r="L167" s="66" t="s">
        <v>66</v>
      </c>
      <c r="M167" s="66">
        <v>9.48</v>
      </c>
      <c r="N167" s="68">
        <v>1.0</v>
      </c>
      <c r="O167" s="66">
        <v>9.48</v>
      </c>
      <c r="P167" s="66">
        <v>7.0</v>
      </c>
      <c r="Q167" s="68">
        <v>3.0</v>
      </c>
      <c r="R167" s="69">
        <v>2.33333333333333</v>
      </c>
      <c r="S167" s="55"/>
      <c r="T167" s="56" t="str">
        <f t="shared" si="1"/>
        <v/>
      </c>
      <c r="U167" s="56" t="str">
        <f t="shared" si="2"/>
        <v/>
      </c>
      <c r="V167" s="56" t="str">
        <f t="shared" si="3"/>
        <v/>
      </c>
      <c r="W167" s="56">
        <f t="shared" si="4"/>
        <v>9.48</v>
      </c>
      <c r="X167" s="56">
        <f t="shared" si="5"/>
        <v>2.333333333</v>
      </c>
    </row>
    <row r="168" ht="14.25" customHeight="1">
      <c r="A168" s="63">
        <v>23891.0</v>
      </c>
      <c r="B168" s="64" t="s">
        <v>222</v>
      </c>
      <c r="C168" s="65" t="s">
        <v>59</v>
      </c>
      <c r="D168" s="66">
        <v>172139.64</v>
      </c>
      <c r="E168" s="67">
        <v>33575.0</v>
      </c>
      <c r="F168" s="66">
        <v>6.97090953268</v>
      </c>
      <c r="G168" s="66">
        <v>18941.74</v>
      </c>
      <c r="H168" s="68">
        <v>5004.0</v>
      </c>
      <c r="I168" s="66">
        <v>4.25083931777379</v>
      </c>
      <c r="J168" s="66">
        <v>6400.74</v>
      </c>
      <c r="K168" s="68">
        <v>1436.0</v>
      </c>
      <c r="L168" s="66">
        <v>5.31181742738589</v>
      </c>
      <c r="M168" s="66">
        <v>497580.47</v>
      </c>
      <c r="N168" s="68">
        <v>62389.0</v>
      </c>
      <c r="O168" s="66">
        <v>12.0293122038488</v>
      </c>
      <c r="P168" s="66">
        <v>143044.43</v>
      </c>
      <c r="Q168" s="68">
        <v>16124.0</v>
      </c>
      <c r="R168" s="69">
        <v>10.5388956015619</v>
      </c>
      <c r="S168" s="55"/>
      <c r="T168" s="56">
        <f t="shared" si="1"/>
        <v>5.127018317</v>
      </c>
      <c r="U168" s="56">
        <f t="shared" si="2"/>
        <v>3.785319744</v>
      </c>
      <c r="V168" s="56">
        <f t="shared" si="3"/>
        <v>4.457339833</v>
      </c>
      <c r="W168" s="56">
        <f t="shared" si="4"/>
        <v>7.975451923</v>
      </c>
      <c r="X168" s="56">
        <f t="shared" si="5"/>
        <v>8.871522575</v>
      </c>
    </row>
    <row r="169" ht="14.25" customHeight="1">
      <c r="A169" s="63">
        <v>23905.0</v>
      </c>
      <c r="B169" s="64" t="s">
        <v>223</v>
      </c>
      <c r="C169" s="65" t="s">
        <v>61</v>
      </c>
      <c r="D169" s="66">
        <v>47483.39</v>
      </c>
      <c r="E169" s="67">
        <v>13167.0</v>
      </c>
      <c r="F169" s="66">
        <v>5.01779456831872</v>
      </c>
      <c r="G169" s="66">
        <v>1149.43</v>
      </c>
      <c r="H169" s="68">
        <v>367.0</v>
      </c>
      <c r="I169" s="66">
        <v>3.6606050955414</v>
      </c>
      <c r="J169" s="66">
        <v>10878.48</v>
      </c>
      <c r="K169" s="68">
        <v>2642.0</v>
      </c>
      <c r="L169" s="66">
        <v>5.20750598372427</v>
      </c>
      <c r="M169" s="66">
        <v>62977.22</v>
      </c>
      <c r="N169" s="68">
        <v>9524.0</v>
      </c>
      <c r="O169" s="66">
        <v>8.2355459657382</v>
      </c>
      <c r="P169" s="66">
        <v>13635.7</v>
      </c>
      <c r="Q169" s="68">
        <v>1594.0</v>
      </c>
      <c r="R169" s="69">
        <v>9.15762256548019</v>
      </c>
      <c r="S169" s="55"/>
      <c r="T169" s="56">
        <f t="shared" si="1"/>
        <v>3.60624212</v>
      </c>
      <c r="U169" s="56">
        <f t="shared" si="2"/>
        <v>3.131961853</v>
      </c>
      <c r="V169" s="56">
        <f t="shared" si="3"/>
        <v>4.117517033</v>
      </c>
      <c r="W169" s="56">
        <f t="shared" si="4"/>
        <v>6.61247585</v>
      </c>
      <c r="X169" s="56">
        <f t="shared" si="5"/>
        <v>8.554391468</v>
      </c>
    </row>
    <row r="170" ht="14.25" customHeight="1">
      <c r="A170" s="63">
        <v>23913.0</v>
      </c>
      <c r="B170" s="64" t="s">
        <v>224</v>
      </c>
      <c r="C170" s="65" t="s">
        <v>59</v>
      </c>
      <c r="D170" s="66">
        <v>65218.61</v>
      </c>
      <c r="E170" s="67">
        <v>13592.0</v>
      </c>
      <c r="F170" s="66">
        <v>6.13764445699228</v>
      </c>
      <c r="G170" s="66">
        <v>34177.25</v>
      </c>
      <c r="H170" s="68">
        <v>8783.0</v>
      </c>
      <c r="I170" s="66">
        <v>4.81166408559764</v>
      </c>
      <c r="J170" s="66">
        <v>78692.72</v>
      </c>
      <c r="K170" s="68">
        <v>14465.0</v>
      </c>
      <c r="L170" s="66">
        <v>7.67434367076263</v>
      </c>
      <c r="M170" s="66">
        <v>776092.91</v>
      </c>
      <c r="N170" s="68">
        <v>83740.0</v>
      </c>
      <c r="O170" s="66">
        <v>14.1138595693606</v>
      </c>
      <c r="P170" s="66">
        <v>34573.57</v>
      </c>
      <c r="Q170" s="68">
        <v>4617.0</v>
      </c>
      <c r="R170" s="69">
        <v>10.1926798349057</v>
      </c>
      <c r="S170" s="55"/>
      <c r="T170" s="56">
        <f t="shared" si="1"/>
        <v>4.798308564</v>
      </c>
      <c r="U170" s="56">
        <f t="shared" si="2"/>
        <v>3.891295685</v>
      </c>
      <c r="V170" s="56">
        <f t="shared" si="3"/>
        <v>5.440215693</v>
      </c>
      <c r="W170" s="56">
        <f t="shared" si="4"/>
        <v>9.267887628</v>
      </c>
      <c r="X170" s="56">
        <f t="shared" si="5"/>
        <v>7.488319255</v>
      </c>
    </row>
    <row r="171" ht="14.25" customHeight="1">
      <c r="A171" s="63">
        <v>23934.0</v>
      </c>
      <c r="B171" s="64" t="s">
        <v>225</v>
      </c>
      <c r="C171" s="65" t="s">
        <v>59</v>
      </c>
      <c r="D171" s="66" t="s">
        <v>66</v>
      </c>
      <c r="E171" s="67" t="s">
        <v>66</v>
      </c>
      <c r="F171" s="66" t="s">
        <v>66</v>
      </c>
      <c r="G171" s="66" t="s">
        <v>66</v>
      </c>
      <c r="H171" s="68" t="s">
        <v>66</v>
      </c>
      <c r="I171" s="66" t="s">
        <v>66</v>
      </c>
      <c r="J171" s="66" t="s">
        <v>66</v>
      </c>
      <c r="K171" s="68" t="s">
        <v>66</v>
      </c>
      <c r="L171" s="66" t="s">
        <v>66</v>
      </c>
      <c r="M171" s="66" t="s">
        <v>66</v>
      </c>
      <c r="N171" s="68" t="s">
        <v>66</v>
      </c>
      <c r="O171" s="66" t="s">
        <v>66</v>
      </c>
      <c r="P171" s="66" t="s">
        <v>66</v>
      </c>
      <c r="Q171" s="68" t="s">
        <v>66</v>
      </c>
      <c r="R171" s="69" t="s">
        <v>66</v>
      </c>
      <c r="S171" s="55"/>
      <c r="T171" s="56" t="str">
        <f t="shared" si="1"/>
        <v/>
      </c>
      <c r="U171" s="56" t="str">
        <f t="shared" si="2"/>
        <v/>
      </c>
      <c r="V171" s="56" t="str">
        <f t="shared" si="3"/>
        <v/>
      </c>
      <c r="W171" s="56" t="str">
        <f t="shared" si="4"/>
        <v/>
      </c>
      <c r="X171" s="56" t="str">
        <f t="shared" si="5"/>
        <v/>
      </c>
    </row>
    <row r="172" ht="14.25" customHeight="1">
      <c r="A172" s="63">
        <v>23970.0</v>
      </c>
      <c r="B172" s="64" t="s">
        <v>226</v>
      </c>
      <c r="C172" s="65" t="s">
        <v>59</v>
      </c>
      <c r="D172" s="66" t="s">
        <v>66</v>
      </c>
      <c r="E172" s="67" t="s">
        <v>66</v>
      </c>
      <c r="F172" s="66" t="s">
        <v>66</v>
      </c>
      <c r="G172" s="66" t="s">
        <v>66</v>
      </c>
      <c r="H172" s="68" t="s">
        <v>66</v>
      </c>
      <c r="I172" s="66" t="s">
        <v>66</v>
      </c>
      <c r="J172" s="66" t="s">
        <v>66</v>
      </c>
      <c r="K172" s="68" t="s">
        <v>66</v>
      </c>
      <c r="L172" s="66" t="s">
        <v>66</v>
      </c>
      <c r="M172" s="66" t="s">
        <v>66</v>
      </c>
      <c r="N172" s="68" t="s">
        <v>66</v>
      </c>
      <c r="O172" s="66" t="s">
        <v>66</v>
      </c>
      <c r="P172" s="66" t="s">
        <v>66</v>
      </c>
      <c r="Q172" s="68" t="s">
        <v>66</v>
      </c>
      <c r="R172" s="69" t="s">
        <v>66</v>
      </c>
      <c r="S172" s="55"/>
      <c r="T172" s="56" t="str">
        <f t="shared" si="1"/>
        <v/>
      </c>
      <c r="U172" s="56" t="str">
        <f t="shared" si="2"/>
        <v/>
      </c>
      <c r="V172" s="56" t="str">
        <f t="shared" si="3"/>
        <v/>
      </c>
      <c r="W172" s="56" t="str">
        <f t="shared" si="4"/>
        <v/>
      </c>
      <c r="X172" s="56" t="str">
        <f t="shared" si="5"/>
        <v/>
      </c>
    </row>
    <row r="173" ht="14.25" customHeight="1">
      <c r="A173" s="63">
        <v>23985.0</v>
      </c>
      <c r="B173" s="64" t="s">
        <v>227</v>
      </c>
      <c r="C173" s="65" t="s">
        <v>61</v>
      </c>
      <c r="D173" s="66">
        <v>563.53</v>
      </c>
      <c r="E173" s="67">
        <v>169.0</v>
      </c>
      <c r="F173" s="66">
        <v>3.68320261437908</v>
      </c>
      <c r="G173" s="66">
        <v>914.62</v>
      </c>
      <c r="H173" s="68">
        <v>355.0</v>
      </c>
      <c r="I173" s="66">
        <v>2.88523659305994</v>
      </c>
      <c r="J173" s="66">
        <v>1231.26</v>
      </c>
      <c r="K173" s="68">
        <v>277.0</v>
      </c>
      <c r="L173" s="66">
        <v>4.92504</v>
      </c>
      <c r="M173" s="66" t="s">
        <v>66</v>
      </c>
      <c r="N173" s="68" t="s">
        <v>66</v>
      </c>
      <c r="O173" s="66" t="s">
        <v>66</v>
      </c>
      <c r="P173" s="66" t="s">
        <v>66</v>
      </c>
      <c r="Q173" s="68" t="s">
        <v>66</v>
      </c>
      <c r="R173" s="69" t="s">
        <v>66</v>
      </c>
      <c r="S173" s="55"/>
      <c r="T173" s="56">
        <f t="shared" si="1"/>
        <v>3.334497041</v>
      </c>
      <c r="U173" s="56">
        <f t="shared" si="2"/>
        <v>2.576394366</v>
      </c>
      <c r="V173" s="56">
        <f t="shared" si="3"/>
        <v>4.444981949</v>
      </c>
      <c r="W173" s="56" t="str">
        <f t="shared" si="4"/>
        <v/>
      </c>
      <c r="X173" s="56" t="str">
        <f t="shared" si="5"/>
        <v/>
      </c>
    </row>
    <row r="174" ht="14.25" customHeight="1">
      <c r="A174" s="63">
        <v>23999.0</v>
      </c>
      <c r="B174" s="64" t="s">
        <v>228</v>
      </c>
      <c r="C174" s="65" t="s">
        <v>61</v>
      </c>
      <c r="D174" s="66" t="s">
        <v>66</v>
      </c>
      <c r="E174" s="67" t="s">
        <v>66</v>
      </c>
      <c r="F174" s="66" t="s">
        <v>66</v>
      </c>
      <c r="G174" s="66" t="s">
        <v>66</v>
      </c>
      <c r="H174" s="68" t="s">
        <v>66</v>
      </c>
      <c r="I174" s="66" t="s">
        <v>66</v>
      </c>
      <c r="J174" s="66" t="s">
        <v>66</v>
      </c>
      <c r="K174" s="68" t="s">
        <v>66</v>
      </c>
      <c r="L174" s="66" t="s">
        <v>66</v>
      </c>
      <c r="M174" s="66" t="s">
        <v>66</v>
      </c>
      <c r="N174" s="68" t="s">
        <v>66</v>
      </c>
      <c r="O174" s="66" t="s">
        <v>66</v>
      </c>
      <c r="P174" s="66" t="s">
        <v>66</v>
      </c>
      <c r="Q174" s="68" t="s">
        <v>66</v>
      </c>
      <c r="R174" s="69" t="s">
        <v>66</v>
      </c>
      <c r="S174" s="55"/>
      <c r="T174" s="56" t="str">
        <f t="shared" si="1"/>
        <v/>
      </c>
      <c r="U174" s="56" t="str">
        <f t="shared" si="2"/>
        <v/>
      </c>
      <c r="V174" s="56" t="str">
        <f t="shared" si="3"/>
        <v/>
      </c>
      <c r="W174" s="56" t="str">
        <f t="shared" si="4"/>
        <v/>
      </c>
      <c r="X174" s="56" t="str">
        <f t="shared" si="5"/>
        <v/>
      </c>
    </row>
    <row r="175" ht="14.25" customHeight="1">
      <c r="A175" s="63">
        <v>24006.0</v>
      </c>
      <c r="B175" s="64" t="s">
        <v>229</v>
      </c>
      <c r="C175" s="65" t="s">
        <v>59</v>
      </c>
      <c r="D175" s="66" t="s">
        <v>66</v>
      </c>
      <c r="E175" s="67" t="s">
        <v>66</v>
      </c>
      <c r="F175" s="66" t="s">
        <v>66</v>
      </c>
      <c r="G175" s="66" t="s">
        <v>66</v>
      </c>
      <c r="H175" s="68" t="s">
        <v>66</v>
      </c>
      <c r="I175" s="66" t="s">
        <v>66</v>
      </c>
      <c r="J175" s="66" t="s">
        <v>66</v>
      </c>
      <c r="K175" s="68" t="s">
        <v>66</v>
      </c>
      <c r="L175" s="66" t="s">
        <v>66</v>
      </c>
      <c r="M175" s="66" t="s">
        <v>66</v>
      </c>
      <c r="N175" s="68" t="s">
        <v>66</v>
      </c>
      <c r="O175" s="66" t="s">
        <v>66</v>
      </c>
      <c r="P175" s="66" t="s">
        <v>66</v>
      </c>
      <c r="Q175" s="68" t="s">
        <v>66</v>
      </c>
      <c r="R175" s="69" t="s">
        <v>66</v>
      </c>
      <c r="S175" s="55"/>
      <c r="T175" s="56" t="str">
        <f t="shared" si="1"/>
        <v/>
      </c>
      <c r="U175" s="56" t="str">
        <f t="shared" si="2"/>
        <v/>
      </c>
      <c r="V175" s="56" t="str">
        <f t="shared" si="3"/>
        <v/>
      </c>
      <c r="W175" s="56" t="str">
        <f t="shared" si="4"/>
        <v/>
      </c>
      <c r="X175" s="56" t="str">
        <f t="shared" si="5"/>
        <v/>
      </c>
    </row>
    <row r="176" ht="14.25" customHeight="1">
      <c r="A176" s="63">
        <v>24014.0</v>
      </c>
      <c r="B176" s="64" t="s">
        <v>230</v>
      </c>
      <c r="C176" s="65" t="s">
        <v>61</v>
      </c>
      <c r="D176" s="66">
        <v>1191.59</v>
      </c>
      <c r="E176" s="67">
        <v>410.0</v>
      </c>
      <c r="F176" s="66">
        <v>3.5891265060241</v>
      </c>
      <c r="G176" s="66">
        <v>404.18</v>
      </c>
      <c r="H176" s="68">
        <v>106.0</v>
      </c>
      <c r="I176" s="66">
        <v>4.29978723404255</v>
      </c>
      <c r="J176" s="66">
        <v>199.06</v>
      </c>
      <c r="K176" s="68">
        <v>44.0</v>
      </c>
      <c r="L176" s="66">
        <v>5.38</v>
      </c>
      <c r="M176" s="66">
        <v>5.89</v>
      </c>
      <c r="N176" s="68">
        <v>1.0</v>
      </c>
      <c r="O176" s="66">
        <v>5.89</v>
      </c>
      <c r="P176" s="66">
        <v>16.66</v>
      </c>
      <c r="Q176" s="68">
        <v>3.0</v>
      </c>
      <c r="R176" s="69">
        <v>5.55333333333333</v>
      </c>
      <c r="S176" s="55"/>
      <c r="T176" s="56">
        <f t="shared" si="1"/>
        <v>2.906317073</v>
      </c>
      <c r="U176" s="56">
        <f t="shared" si="2"/>
        <v>3.813018868</v>
      </c>
      <c r="V176" s="56">
        <f t="shared" si="3"/>
        <v>4.524090909</v>
      </c>
      <c r="W176" s="56">
        <f t="shared" si="4"/>
        <v>5.89</v>
      </c>
      <c r="X176" s="56">
        <f t="shared" si="5"/>
        <v>5.553333333</v>
      </c>
    </row>
    <row r="177" ht="14.25" customHeight="1">
      <c r="A177" s="63">
        <v>24022.0</v>
      </c>
      <c r="B177" s="64" t="s">
        <v>231</v>
      </c>
      <c r="C177" s="65" t="s">
        <v>59</v>
      </c>
      <c r="D177" s="66">
        <v>3786.26</v>
      </c>
      <c r="E177" s="67">
        <v>1356.0</v>
      </c>
      <c r="F177" s="66">
        <v>3.60939942802669</v>
      </c>
      <c r="G177" s="66">
        <v>852.92</v>
      </c>
      <c r="H177" s="68">
        <v>392.0</v>
      </c>
      <c r="I177" s="66">
        <v>2.53845238095238</v>
      </c>
      <c r="J177" s="66">
        <v>5015.94</v>
      </c>
      <c r="K177" s="68">
        <v>1511.0</v>
      </c>
      <c r="L177" s="66">
        <v>4.63152354570637</v>
      </c>
      <c r="M177" s="66">
        <v>28.87</v>
      </c>
      <c r="N177" s="68">
        <v>4.0</v>
      </c>
      <c r="O177" s="66">
        <v>7.2175</v>
      </c>
      <c r="P177" s="66">
        <v>16.48</v>
      </c>
      <c r="Q177" s="68">
        <v>2.0</v>
      </c>
      <c r="R177" s="69">
        <v>8.24</v>
      </c>
      <c r="S177" s="55"/>
      <c r="T177" s="56">
        <f t="shared" si="1"/>
        <v>2.792227139</v>
      </c>
      <c r="U177" s="56">
        <f t="shared" si="2"/>
        <v>2.175816327</v>
      </c>
      <c r="V177" s="56">
        <f t="shared" si="3"/>
        <v>3.319616148</v>
      </c>
      <c r="W177" s="56">
        <f t="shared" si="4"/>
        <v>7.2175</v>
      </c>
      <c r="X177" s="56">
        <f t="shared" si="5"/>
        <v>8.24</v>
      </c>
    </row>
    <row r="178" ht="14.25" customHeight="1">
      <c r="A178" s="63">
        <v>24049.0</v>
      </c>
      <c r="B178" s="64" t="s">
        <v>232</v>
      </c>
      <c r="C178" s="65" t="s">
        <v>59</v>
      </c>
      <c r="D178" s="66">
        <v>49849.04</v>
      </c>
      <c r="E178" s="67">
        <v>6653.0</v>
      </c>
      <c r="F178" s="66">
        <v>8.1306540531724</v>
      </c>
      <c r="G178" s="66">
        <v>153.39</v>
      </c>
      <c r="H178" s="68">
        <v>29.0</v>
      </c>
      <c r="I178" s="66">
        <v>5.28931034482759</v>
      </c>
      <c r="J178" s="66">
        <v>68.66</v>
      </c>
      <c r="K178" s="68">
        <v>17.0</v>
      </c>
      <c r="L178" s="66">
        <v>4.03882352941176</v>
      </c>
      <c r="M178" s="66">
        <v>976961.15</v>
      </c>
      <c r="N178" s="68">
        <v>132387.0</v>
      </c>
      <c r="O178" s="66">
        <v>12.3046065392075</v>
      </c>
      <c r="P178" s="66">
        <v>303199.77</v>
      </c>
      <c r="Q178" s="68">
        <v>34462.0</v>
      </c>
      <c r="R178" s="69">
        <v>12.127505699772</v>
      </c>
      <c r="S178" s="55"/>
      <c r="T178" s="56">
        <f t="shared" si="1"/>
        <v>7.492716068</v>
      </c>
      <c r="U178" s="56">
        <f t="shared" si="2"/>
        <v>5.289310345</v>
      </c>
      <c r="V178" s="56">
        <f t="shared" si="3"/>
        <v>4.038823529</v>
      </c>
      <c r="W178" s="56">
        <f t="shared" si="4"/>
        <v>7.379585231</v>
      </c>
      <c r="X178" s="56">
        <f t="shared" si="5"/>
        <v>8.79808978</v>
      </c>
    </row>
    <row r="179" ht="14.25" customHeight="1">
      <c r="A179" s="63">
        <v>24057.0</v>
      </c>
      <c r="B179" s="64" t="s">
        <v>233</v>
      </c>
      <c r="C179" s="65" t="s">
        <v>61</v>
      </c>
      <c r="D179" s="66">
        <v>571.29</v>
      </c>
      <c r="E179" s="67">
        <v>233.0</v>
      </c>
      <c r="F179" s="66">
        <v>2.72042857142857</v>
      </c>
      <c r="G179" s="66">
        <v>204.93</v>
      </c>
      <c r="H179" s="68">
        <v>110.0</v>
      </c>
      <c r="I179" s="66">
        <v>1.93330188679245</v>
      </c>
      <c r="J179" s="66">
        <v>1096.2</v>
      </c>
      <c r="K179" s="68">
        <v>316.0</v>
      </c>
      <c r="L179" s="66">
        <v>4.12105263157895</v>
      </c>
      <c r="M179" s="66">
        <v>0.0</v>
      </c>
      <c r="N179" s="68">
        <v>0.0</v>
      </c>
      <c r="O179" s="66">
        <v>0.0</v>
      </c>
      <c r="P179" s="66">
        <v>-1.94</v>
      </c>
      <c r="Q179" s="68">
        <v>-1.0</v>
      </c>
      <c r="R179" s="69">
        <v>-0.646666666666667</v>
      </c>
      <c r="S179" s="55"/>
      <c r="T179" s="56">
        <f t="shared" si="1"/>
        <v>2.451888412</v>
      </c>
      <c r="U179" s="56">
        <f t="shared" si="2"/>
        <v>1.863</v>
      </c>
      <c r="V179" s="56">
        <f t="shared" si="3"/>
        <v>3.468987342</v>
      </c>
      <c r="W179" s="56" t="str">
        <f t="shared" si="4"/>
        <v/>
      </c>
      <c r="X179" s="56">
        <f t="shared" si="5"/>
        <v>1.94</v>
      </c>
    </row>
    <row r="180" ht="14.25" customHeight="1">
      <c r="A180" s="63">
        <v>24073.0</v>
      </c>
      <c r="B180" s="64" t="s">
        <v>234</v>
      </c>
      <c r="C180" s="65" t="s">
        <v>61</v>
      </c>
      <c r="D180" s="66" t="s">
        <v>66</v>
      </c>
      <c r="E180" s="67" t="s">
        <v>66</v>
      </c>
      <c r="F180" s="66" t="s">
        <v>66</v>
      </c>
      <c r="G180" s="66" t="s">
        <v>66</v>
      </c>
      <c r="H180" s="68" t="s">
        <v>66</v>
      </c>
      <c r="I180" s="66" t="s">
        <v>66</v>
      </c>
      <c r="J180" s="66" t="s">
        <v>66</v>
      </c>
      <c r="K180" s="68" t="s">
        <v>66</v>
      </c>
      <c r="L180" s="66" t="s">
        <v>66</v>
      </c>
      <c r="M180" s="66" t="s">
        <v>66</v>
      </c>
      <c r="N180" s="68" t="s">
        <v>66</v>
      </c>
      <c r="O180" s="66" t="s">
        <v>66</v>
      </c>
      <c r="P180" s="66" t="s">
        <v>66</v>
      </c>
      <c r="Q180" s="68" t="s">
        <v>66</v>
      </c>
      <c r="R180" s="69" t="s">
        <v>66</v>
      </c>
      <c r="S180" s="55"/>
      <c r="T180" s="56" t="str">
        <f t="shared" si="1"/>
        <v/>
      </c>
      <c r="U180" s="56" t="str">
        <f t="shared" si="2"/>
        <v/>
      </c>
      <c r="V180" s="56" t="str">
        <f t="shared" si="3"/>
        <v/>
      </c>
      <c r="W180" s="56" t="str">
        <f t="shared" si="4"/>
        <v/>
      </c>
      <c r="X180" s="56" t="str">
        <f t="shared" si="5"/>
        <v/>
      </c>
    </row>
    <row r="181" ht="14.25" customHeight="1">
      <c r="A181" s="63">
        <v>24103.0</v>
      </c>
      <c r="B181" s="64" t="s">
        <v>235</v>
      </c>
      <c r="C181" s="65" t="s">
        <v>61</v>
      </c>
      <c r="D181" s="66">
        <v>120270.69</v>
      </c>
      <c r="E181" s="67">
        <v>24592.0</v>
      </c>
      <c r="F181" s="66">
        <v>6.48184801940178</v>
      </c>
      <c r="G181" s="66">
        <v>2293.15</v>
      </c>
      <c r="H181" s="68">
        <v>671.0</v>
      </c>
      <c r="I181" s="66">
        <v>3.77784184514003</v>
      </c>
      <c r="J181" s="66">
        <v>34501.06</v>
      </c>
      <c r="K181" s="68">
        <v>6308.0</v>
      </c>
      <c r="L181" s="66">
        <v>6.58668575792287</v>
      </c>
      <c r="M181" s="66">
        <v>66382.49</v>
      </c>
      <c r="N181" s="68">
        <v>10714.0</v>
      </c>
      <c r="O181" s="66">
        <v>8.66725290507899</v>
      </c>
      <c r="P181" s="66">
        <v>22308.21</v>
      </c>
      <c r="Q181" s="68">
        <v>2444.0</v>
      </c>
      <c r="R181" s="69">
        <v>10.5676030317385</v>
      </c>
      <c r="S181" s="55"/>
      <c r="T181" s="56">
        <f t="shared" si="1"/>
        <v>4.890642892</v>
      </c>
      <c r="U181" s="56">
        <f t="shared" si="2"/>
        <v>3.417511177</v>
      </c>
      <c r="V181" s="56">
        <f t="shared" si="3"/>
        <v>5.469413443</v>
      </c>
      <c r="W181" s="56">
        <f t="shared" si="4"/>
        <v>6.19586429</v>
      </c>
      <c r="X181" s="56">
        <f t="shared" si="5"/>
        <v>9.127745499</v>
      </c>
    </row>
    <row r="182" ht="14.25" customHeight="1">
      <c r="A182" s="63">
        <v>24162.0</v>
      </c>
      <c r="B182" s="64" t="s">
        <v>236</v>
      </c>
      <c r="C182" s="65" t="s">
        <v>59</v>
      </c>
      <c r="D182" s="66" t="s">
        <v>66</v>
      </c>
      <c r="E182" s="67" t="s">
        <v>66</v>
      </c>
      <c r="F182" s="66" t="s">
        <v>66</v>
      </c>
      <c r="G182" s="66" t="s">
        <v>66</v>
      </c>
      <c r="H182" s="68" t="s">
        <v>66</v>
      </c>
      <c r="I182" s="66" t="s">
        <v>66</v>
      </c>
      <c r="J182" s="66" t="s">
        <v>66</v>
      </c>
      <c r="K182" s="68" t="s">
        <v>66</v>
      </c>
      <c r="L182" s="66" t="s">
        <v>66</v>
      </c>
      <c r="M182" s="66">
        <v>0.0</v>
      </c>
      <c r="N182" s="68">
        <v>0.0</v>
      </c>
      <c r="O182" s="66">
        <v>0.0</v>
      </c>
      <c r="P182" s="66">
        <v>37.89</v>
      </c>
      <c r="Q182" s="68">
        <v>7.0</v>
      </c>
      <c r="R182" s="69">
        <v>9.4725</v>
      </c>
      <c r="S182" s="55"/>
      <c r="T182" s="56" t="str">
        <f t="shared" si="1"/>
        <v/>
      </c>
      <c r="U182" s="56" t="str">
        <f t="shared" si="2"/>
        <v/>
      </c>
      <c r="V182" s="56" t="str">
        <f t="shared" si="3"/>
        <v/>
      </c>
      <c r="W182" s="56" t="str">
        <f t="shared" si="4"/>
        <v/>
      </c>
      <c r="X182" s="56">
        <f t="shared" si="5"/>
        <v>5.412857143</v>
      </c>
    </row>
    <row r="183" ht="14.25" customHeight="1">
      <c r="A183" s="63">
        <v>24189.0</v>
      </c>
      <c r="B183" s="64" t="s">
        <v>237</v>
      </c>
      <c r="C183" s="65" t="s">
        <v>61</v>
      </c>
      <c r="D183" s="66">
        <v>1862.79</v>
      </c>
      <c r="E183" s="67">
        <v>748.0</v>
      </c>
      <c r="F183" s="66">
        <v>2.99003210272873</v>
      </c>
      <c r="G183" s="66">
        <v>239.67</v>
      </c>
      <c r="H183" s="68">
        <v>147.0</v>
      </c>
      <c r="I183" s="66">
        <v>1.96450819672131</v>
      </c>
      <c r="J183" s="66">
        <v>722.24</v>
      </c>
      <c r="K183" s="68">
        <v>234.0</v>
      </c>
      <c r="L183" s="66">
        <v>3.70379487179487</v>
      </c>
      <c r="M183" s="66">
        <v>1.9</v>
      </c>
      <c r="N183" s="68">
        <v>1.0</v>
      </c>
      <c r="O183" s="66">
        <v>1.9</v>
      </c>
      <c r="P183" s="66">
        <v>0.0</v>
      </c>
      <c r="Q183" s="68">
        <v>0.0</v>
      </c>
      <c r="R183" s="69">
        <v>0.0</v>
      </c>
      <c r="S183" s="55"/>
      <c r="T183" s="56">
        <f t="shared" si="1"/>
        <v>2.490360963</v>
      </c>
      <c r="U183" s="56">
        <f t="shared" si="2"/>
        <v>1.630408163</v>
      </c>
      <c r="V183" s="56">
        <f t="shared" si="3"/>
        <v>3.086495726</v>
      </c>
      <c r="W183" s="56">
        <f t="shared" si="4"/>
        <v>1.9</v>
      </c>
      <c r="X183" s="56" t="str">
        <f t="shared" si="5"/>
        <v/>
      </c>
    </row>
    <row r="184" ht="14.25" customHeight="1">
      <c r="A184" s="63">
        <v>24200.0</v>
      </c>
      <c r="B184" s="64" t="s">
        <v>238</v>
      </c>
      <c r="C184" s="65" t="s">
        <v>61</v>
      </c>
      <c r="D184" s="66" t="s">
        <v>66</v>
      </c>
      <c r="E184" s="67" t="s">
        <v>66</v>
      </c>
      <c r="F184" s="66" t="s">
        <v>66</v>
      </c>
      <c r="G184" s="66" t="s">
        <v>66</v>
      </c>
      <c r="H184" s="68" t="s">
        <v>66</v>
      </c>
      <c r="I184" s="66" t="s">
        <v>66</v>
      </c>
      <c r="J184" s="66" t="s">
        <v>66</v>
      </c>
      <c r="K184" s="68" t="s">
        <v>66</v>
      </c>
      <c r="L184" s="66" t="s">
        <v>66</v>
      </c>
      <c r="M184" s="66">
        <v>141.44</v>
      </c>
      <c r="N184" s="68">
        <v>18.0</v>
      </c>
      <c r="O184" s="66">
        <v>10.1028571428571</v>
      </c>
      <c r="P184" s="66">
        <v>0.0</v>
      </c>
      <c r="Q184" s="68">
        <v>0.0</v>
      </c>
      <c r="R184" s="69">
        <v>0.0</v>
      </c>
      <c r="S184" s="55"/>
      <c r="T184" s="56" t="str">
        <f t="shared" si="1"/>
        <v/>
      </c>
      <c r="U184" s="56" t="str">
        <f t="shared" si="2"/>
        <v/>
      </c>
      <c r="V184" s="56" t="str">
        <f t="shared" si="3"/>
        <v/>
      </c>
      <c r="W184" s="56">
        <f t="shared" si="4"/>
        <v>7.857777778</v>
      </c>
      <c r="X184" s="56" t="str">
        <f t="shared" si="5"/>
        <v/>
      </c>
    </row>
    <row r="185" ht="14.25" customHeight="1">
      <c r="A185" s="63">
        <v>24227.0</v>
      </c>
      <c r="B185" s="64" t="s">
        <v>239</v>
      </c>
      <c r="C185" s="65" t="s">
        <v>61</v>
      </c>
      <c r="D185" s="66">
        <v>8677.84</v>
      </c>
      <c r="E185" s="67">
        <v>2134.0</v>
      </c>
      <c r="F185" s="66">
        <v>4.67052744886975</v>
      </c>
      <c r="G185" s="66">
        <v>753.91</v>
      </c>
      <c r="H185" s="68">
        <v>284.0</v>
      </c>
      <c r="I185" s="66">
        <v>2.7819557195572</v>
      </c>
      <c r="J185" s="66">
        <v>12428.68</v>
      </c>
      <c r="K185" s="68">
        <v>2614.0</v>
      </c>
      <c r="L185" s="66">
        <v>5.68558096980787</v>
      </c>
      <c r="M185" s="66">
        <v>67830.66</v>
      </c>
      <c r="N185" s="68">
        <v>10682.0</v>
      </c>
      <c r="O185" s="66">
        <v>7.65323930948889</v>
      </c>
      <c r="P185" s="66">
        <v>1729.49</v>
      </c>
      <c r="Q185" s="68">
        <v>401.0</v>
      </c>
      <c r="R185" s="69">
        <v>4.89940509915014</v>
      </c>
      <c r="S185" s="55"/>
      <c r="T185" s="56">
        <f t="shared" si="1"/>
        <v>4.066466729</v>
      </c>
      <c r="U185" s="56">
        <f t="shared" si="2"/>
        <v>2.654612676</v>
      </c>
      <c r="V185" s="56">
        <f t="shared" si="3"/>
        <v>4.754659526</v>
      </c>
      <c r="W185" s="56">
        <f t="shared" si="4"/>
        <v>6.349996255</v>
      </c>
      <c r="X185" s="56">
        <f t="shared" si="5"/>
        <v>4.312942643</v>
      </c>
    </row>
    <row r="186" ht="14.25" customHeight="1">
      <c r="A186" s="63">
        <v>24235.0</v>
      </c>
      <c r="B186" s="64" t="s">
        <v>240</v>
      </c>
      <c r="C186" s="65" t="s">
        <v>61</v>
      </c>
      <c r="D186" s="66" t="s">
        <v>66</v>
      </c>
      <c r="E186" s="67" t="s">
        <v>66</v>
      </c>
      <c r="F186" s="66" t="s">
        <v>66</v>
      </c>
      <c r="G186" s="66" t="s">
        <v>66</v>
      </c>
      <c r="H186" s="68" t="s">
        <v>66</v>
      </c>
      <c r="I186" s="66" t="s">
        <v>66</v>
      </c>
      <c r="J186" s="66" t="s">
        <v>66</v>
      </c>
      <c r="K186" s="68" t="s">
        <v>66</v>
      </c>
      <c r="L186" s="66" t="s">
        <v>66</v>
      </c>
      <c r="M186" s="66" t="s">
        <v>66</v>
      </c>
      <c r="N186" s="68" t="s">
        <v>66</v>
      </c>
      <c r="O186" s="66" t="s">
        <v>66</v>
      </c>
      <c r="P186" s="66" t="s">
        <v>66</v>
      </c>
      <c r="Q186" s="68" t="s">
        <v>66</v>
      </c>
      <c r="R186" s="69" t="s">
        <v>66</v>
      </c>
      <c r="S186" s="55"/>
      <c r="T186" s="56" t="str">
        <f t="shared" si="1"/>
        <v/>
      </c>
      <c r="U186" s="56" t="str">
        <f t="shared" si="2"/>
        <v/>
      </c>
      <c r="V186" s="56" t="str">
        <f t="shared" si="3"/>
        <v/>
      </c>
      <c r="W186" s="56" t="str">
        <f t="shared" si="4"/>
        <v/>
      </c>
      <c r="X186" s="56" t="str">
        <f t="shared" si="5"/>
        <v/>
      </c>
    </row>
    <row r="187" ht="14.25" customHeight="1">
      <c r="A187" s="63">
        <v>24278.0</v>
      </c>
      <c r="B187" s="64" t="s">
        <v>241</v>
      </c>
      <c r="C187" s="65" t="s">
        <v>61</v>
      </c>
      <c r="D187" s="66">
        <v>495.36</v>
      </c>
      <c r="E187" s="67">
        <v>241.0</v>
      </c>
      <c r="F187" s="66">
        <v>2.3256338028169</v>
      </c>
      <c r="G187" s="66">
        <v>763.13</v>
      </c>
      <c r="H187" s="68">
        <v>296.0</v>
      </c>
      <c r="I187" s="66">
        <v>2.8159778597786</v>
      </c>
      <c r="J187" s="66">
        <v>351.74</v>
      </c>
      <c r="K187" s="68">
        <v>103.0</v>
      </c>
      <c r="L187" s="66">
        <v>3.82326086956522</v>
      </c>
      <c r="M187" s="66">
        <v>8.27</v>
      </c>
      <c r="N187" s="68">
        <v>1.0</v>
      </c>
      <c r="O187" s="66">
        <v>8.27</v>
      </c>
      <c r="P187" s="66">
        <v>3.99</v>
      </c>
      <c r="Q187" s="68">
        <v>1.0</v>
      </c>
      <c r="R187" s="69">
        <v>3.99</v>
      </c>
      <c r="S187" s="55"/>
      <c r="T187" s="56">
        <f t="shared" si="1"/>
        <v>2.055435685</v>
      </c>
      <c r="U187" s="56">
        <f t="shared" si="2"/>
        <v>2.578141892</v>
      </c>
      <c r="V187" s="56">
        <f t="shared" si="3"/>
        <v>3.414951456</v>
      </c>
      <c r="W187" s="56">
        <f t="shared" si="4"/>
        <v>8.27</v>
      </c>
      <c r="X187" s="56">
        <f t="shared" si="5"/>
        <v>3.99</v>
      </c>
    </row>
    <row r="188" ht="14.25" customHeight="1">
      <c r="A188" s="63">
        <v>24286.0</v>
      </c>
      <c r="B188" s="64" t="s">
        <v>242</v>
      </c>
      <c r="C188" s="65" t="s">
        <v>94</v>
      </c>
      <c r="D188" s="66">
        <v>69023.38</v>
      </c>
      <c r="E188" s="67">
        <v>18561.0</v>
      </c>
      <c r="F188" s="66">
        <v>4.85772257020199</v>
      </c>
      <c r="G188" s="66">
        <v>566.19</v>
      </c>
      <c r="H188" s="68">
        <v>332.0</v>
      </c>
      <c r="I188" s="66">
        <v>3.11093406593407</v>
      </c>
      <c r="J188" s="66">
        <v>741.55</v>
      </c>
      <c r="K188" s="68">
        <v>224.0</v>
      </c>
      <c r="L188" s="66">
        <v>3.78341836734694</v>
      </c>
      <c r="M188" s="66">
        <v>858651.6</v>
      </c>
      <c r="N188" s="68">
        <v>133064.0</v>
      </c>
      <c r="O188" s="66">
        <v>11.5560825269505</v>
      </c>
      <c r="P188" s="66">
        <v>4982.6</v>
      </c>
      <c r="Q188" s="68">
        <v>1128.0</v>
      </c>
      <c r="R188" s="69">
        <v>7.39258160237389</v>
      </c>
      <c r="S188" s="55"/>
      <c r="T188" s="56">
        <f t="shared" si="1"/>
        <v>3.718731749</v>
      </c>
      <c r="U188" s="56">
        <f t="shared" si="2"/>
        <v>1.705391566</v>
      </c>
      <c r="V188" s="56">
        <f t="shared" si="3"/>
        <v>3.310491071</v>
      </c>
      <c r="W188" s="56">
        <f t="shared" si="4"/>
        <v>6.452921902</v>
      </c>
      <c r="X188" s="56">
        <f t="shared" si="5"/>
        <v>4.417198582</v>
      </c>
    </row>
    <row r="189" ht="14.25" customHeight="1">
      <c r="A189" s="63">
        <v>24294.0</v>
      </c>
      <c r="B189" s="64" t="s">
        <v>243</v>
      </c>
      <c r="C189" s="65" t="s">
        <v>59</v>
      </c>
      <c r="D189" s="66">
        <v>5424.45</v>
      </c>
      <c r="E189" s="67">
        <v>1558.0</v>
      </c>
      <c r="F189" s="66">
        <v>3.82812279463656</v>
      </c>
      <c r="G189" s="66">
        <v>8259.15</v>
      </c>
      <c r="H189" s="68">
        <v>2650.0</v>
      </c>
      <c r="I189" s="66">
        <v>3.47023109243697</v>
      </c>
      <c r="J189" s="66">
        <v>16372.85</v>
      </c>
      <c r="K189" s="68">
        <v>3550.0</v>
      </c>
      <c r="L189" s="66">
        <v>5.46490320427236</v>
      </c>
      <c r="M189" s="66">
        <v>265473.58</v>
      </c>
      <c r="N189" s="68">
        <v>44348.0</v>
      </c>
      <c r="O189" s="66">
        <v>8.32127323449205</v>
      </c>
      <c r="P189" s="66">
        <v>8931.22</v>
      </c>
      <c r="Q189" s="68">
        <v>2655.0</v>
      </c>
      <c r="R189" s="69">
        <v>4.40612728169709</v>
      </c>
      <c r="S189" s="55"/>
      <c r="T189" s="56">
        <f t="shared" si="1"/>
        <v>3.481675225</v>
      </c>
      <c r="U189" s="56">
        <f t="shared" si="2"/>
        <v>3.116660377</v>
      </c>
      <c r="V189" s="56">
        <f t="shared" si="3"/>
        <v>4.612070423</v>
      </c>
      <c r="W189" s="56">
        <f t="shared" si="4"/>
        <v>5.986145486</v>
      </c>
      <c r="X189" s="56">
        <f t="shared" si="5"/>
        <v>3.36392467</v>
      </c>
    </row>
    <row r="190" ht="14.25" customHeight="1">
      <c r="A190" s="63">
        <v>24308.0</v>
      </c>
      <c r="B190" s="64" t="s">
        <v>244</v>
      </c>
      <c r="C190" s="65" t="s">
        <v>59</v>
      </c>
      <c r="D190" s="66">
        <v>79416.02</v>
      </c>
      <c r="E190" s="67">
        <v>19601.0</v>
      </c>
      <c r="F190" s="66">
        <v>6.00953613318199</v>
      </c>
      <c r="G190" s="66">
        <v>2212.41</v>
      </c>
      <c r="H190" s="68">
        <v>736.0</v>
      </c>
      <c r="I190" s="66">
        <v>3.59741463414634</v>
      </c>
      <c r="J190" s="66">
        <v>47687.93</v>
      </c>
      <c r="K190" s="68">
        <v>8698.0</v>
      </c>
      <c r="L190" s="66">
        <v>8.06902368866328</v>
      </c>
      <c r="M190" s="66">
        <v>1123731.73</v>
      </c>
      <c r="N190" s="68">
        <v>111249.0</v>
      </c>
      <c r="O190" s="66">
        <v>16.7043008978475</v>
      </c>
      <c r="P190" s="66">
        <v>104860.25</v>
      </c>
      <c r="Q190" s="68">
        <v>16920.0</v>
      </c>
      <c r="R190" s="69">
        <v>7.88008191177576</v>
      </c>
      <c r="S190" s="55"/>
      <c r="T190" s="56">
        <f t="shared" si="1"/>
        <v>4.051631039</v>
      </c>
      <c r="U190" s="56">
        <f t="shared" si="2"/>
        <v>3.005991848</v>
      </c>
      <c r="V190" s="56">
        <f t="shared" si="3"/>
        <v>5.482631639</v>
      </c>
      <c r="W190" s="56">
        <f t="shared" si="4"/>
        <v>10.10105017</v>
      </c>
      <c r="X190" s="56">
        <f t="shared" si="5"/>
        <v>6.197414303</v>
      </c>
    </row>
    <row r="191" ht="14.25" customHeight="1">
      <c r="A191" s="63">
        <v>24324.0</v>
      </c>
      <c r="B191" s="64" t="s">
        <v>245</v>
      </c>
      <c r="C191" s="65" t="s">
        <v>59</v>
      </c>
      <c r="D191" s="66">
        <v>101562.45</v>
      </c>
      <c r="E191" s="67">
        <v>22357.0</v>
      </c>
      <c r="F191" s="66">
        <v>6.39159534298301</v>
      </c>
      <c r="G191" s="66">
        <v>6749.87</v>
      </c>
      <c r="H191" s="68">
        <v>1826.0</v>
      </c>
      <c r="I191" s="66">
        <v>4.47604111405836</v>
      </c>
      <c r="J191" s="66">
        <v>40442.01</v>
      </c>
      <c r="K191" s="68">
        <v>7093.0</v>
      </c>
      <c r="L191" s="66">
        <v>8.48018662193332</v>
      </c>
      <c r="M191" s="66">
        <v>444989.24</v>
      </c>
      <c r="N191" s="68">
        <v>57085.0</v>
      </c>
      <c r="O191" s="66">
        <v>11.7634884212752</v>
      </c>
      <c r="P191" s="66">
        <v>63470.04</v>
      </c>
      <c r="Q191" s="68">
        <v>11587.0</v>
      </c>
      <c r="R191" s="69">
        <v>7.55595714285714</v>
      </c>
      <c r="S191" s="55"/>
      <c r="T191" s="56">
        <f t="shared" si="1"/>
        <v>4.54275842</v>
      </c>
      <c r="U191" s="56">
        <f t="shared" si="2"/>
        <v>3.696533406</v>
      </c>
      <c r="V191" s="56">
        <f t="shared" si="3"/>
        <v>5.70167912</v>
      </c>
      <c r="W191" s="56">
        <f t="shared" si="4"/>
        <v>7.795204344</v>
      </c>
      <c r="X191" s="56">
        <f t="shared" si="5"/>
        <v>5.477693967</v>
      </c>
    </row>
    <row r="192" ht="14.25" customHeight="1">
      <c r="A192" s="63">
        <v>24413.0</v>
      </c>
      <c r="B192" s="64" t="s">
        <v>246</v>
      </c>
      <c r="C192" s="65" t="s">
        <v>61</v>
      </c>
      <c r="D192" s="66">
        <v>13847.92</v>
      </c>
      <c r="E192" s="67">
        <v>3353.0</v>
      </c>
      <c r="F192" s="66">
        <v>4.94039243667499</v>
      </c>
      <c r="G192" s="66">
        <v>8497.5</v>
      </c>
      <c r="H192" s="68">
        <v>1694.0</v>
      </c>
      <c r="I192" s="66">
        <v>5.9925952045134</v>
      </c>
      <c r="J192" s="66">
        <v>29962.71</v>
      </c>
      <c r="K192" s="68">
        <v>5415.0</v>
      </c>
      <c r="L192" s="66">
        <v>7.83134082592786</v>
      </c>
      <c r="M192" s="66">
        <v>99297.61</v>
      </c>
      <c r="N192" s="68">
        <v>15480.0</v>
      </c>
      <c r="O192" s="66">
        <v>8.67606902577545</v>
      </c>
      <c r="P192" s="66">
        <v>12954.95</v>
      </c>
      <c r="Q192" s="68">
        <v>1789.0</v>
      </c>
      <c r="R192" s="69">
        <v>9.34026676279741</v>
      </c>
      <c r="S192" s="55"/>
      <c r="T192" s="56">
        <f t="shared" si="1"/>
        <v>4.130008947</v>
      </c>
      <c r="U192" s="56">
        <f t="shared" si="2"/>
        <v>5.016233766</v>
      </c>
      <c r="V192" s="56">
        <f t="shared" si="3"/>
        <v>5.533279778</v>
      </c>
      <c r="W192" s="56">
        <f t="shared" si="4"/>
        <v>6.414574289</v>
      </c>
      <c r="X192" s="56">
        <f t="shared" si="5"/>
        <v>7.241447736</v>
      </c>
    </row>
    <row r="193" ht="14.25" customHeight="1">
      <c r="A193" s="63">
        <v>24437.0</v>
      </c>
      <c r="B193" s="64" t="s">
        <v>247</v>
      </c>
      <c r="C193" s="65" t="s">
        <v>61</v>
      </c>
      <c r="D193" s="66">
        <v>352.18</v>
      </c>
      <c r="E193" s="67">
        <v>126.0</v>
      </c>
      <c r="F193" s="66">
        <v>3.03603448275862</v>
      </c>
      <c r="G193" s="66">
        <v>726.75</v>
      </c>
      <c r="H193" s="68">
        <v>212.0</v>
      </c>
      <c r="I193" s="66">
        <v>3.88636363636364</v>
      </c>
      <c r="J193" s="66">
        <v>579.04</v>
      </c>
      <c r="K193" s="68">
        <v>133.0</v>
      </c>
      <c r="L193" s="66">
        <v>5.41158878504673</v>
      </c>
      <c r="M193" s="66">
        <v>114107.53</v>
      </c>
      <c r="N193" s="68">
        <v>21321.0</v>
      </c>
      <c r="O193" s="66">
        <v>8.73115999693932</v>
      </c>
      <c r="P193" s="66">
        <v>38.15</v>
      </c>
      <c r="Q193" s="68">
        <v>8.0</v>
      </c>
      <c r="R193" s="69">
        <v>4.76875</v>
      </c>
      <c r="S193" s="55"/>
      <c r="T193" s="56">
        <f t="shared" si="1"/>
        <v>2.795079365</v>
      </c>
      <c r="U193" s="56">
        <f t="shared" si="2"/>
        <v>3.428066038</v>
      </c>
      <c r="V193" s="56">
        <f t="shared" si="3"/>
        <v>4.353684211</v>
      </c>
      <c r="W193" s="56">
        <f t="shared" si="4"/>
        <v>5.351884527</v>
      </c>
      <c r="X193" s="56">
        <f t="shared" si="5"/>
        <v>4.76875</v>
      </c>
    </row>
    <row r="194" ht="14.25" customHeight="1">
      <c r="A194" s="63">
        <v>24448.0</v>
      </c>
      <c r="B194" s="64" t="s">
        <v>248</v>
      </c>
      <c r="C194" s="65" t="s">
        <v>94</v>
      </c>
      <c r="D194" s="66" t="s">
        <v>66</v>
      </c>
      <c r="E194" s="67" t="s">
        <v>66</v>
      </c>
      <c r="F194" s="66" t="s">
        <v>66</v>
      </c>
      <c r="G194" s="66" t="s">
        <v>66</v>
      </c>
      <c r="H194" s="68" t="s">
        <v>66</v>
      </c>
      <c r="I194" s="66" t="s">
        <v>66</v>
      </c>
      <c r="J194" s="66" t="s">
        <v>66</v>
      </c>
      <c r="K194" s="68" t="s">
        <v>66</v>
      </c>
      <c r="L194" s="66" t="s">
        <v>66</v>
      </c>
      <c r="M194" s="66" t="s">
        <v>66</v>
      </c>
      <c r="N194" s="68" t="s">
        <v>66</v>
      </c>
      <c r="O194" s="66" t="s">
        <v>66</v>
      </c>
      <c r="P194" s="66" t="s">
        <v>66</v>
      </c>
      <c r="Q194" s="68" t="s">
        <v>66</v>
      </c>
      <c r="R194" s="69" t="s">
        <v>66</v>
      </c>
      <c r="S194" s="55"/>
      <c r="T194" s="56" t="str">
        <f t="shared" si="1"/>
        <v/>
      </c>
      <c r="U194" s="56" t="str">
        <f t="shared" si="2"/>
        <v/>
      </c>
      <c r="V194" s="56" t="str">
        <f t="shared" si="3"/>
        <v/>
      </c>
      <c r="W194" s="56" t="str">
        <f t="shared" si="4"/>
        <v/>
      </c>
      <c r="X194" s="56" t="str">
        <f t="shared" si="5"/>
        <v/>
      </c>
    </row>
    <row r="195" ht="14.25" customHeight="1">
      <c r="A195" s="63">
        <v>24456.0</v>
      </c>
      <c r="B195" s="64" t="s">
        <v>249</v>
      </c>
      <c r="C195" s="65" t="s">
        <v>94</v>
      </c>
      <c r="D195" s="66" t="s">
        <v>66</v>
      </c>
      <c r="E195" s="67" t="s">
        <v>66</v>
      </c>
      <c r="F195" s="66" t="s">
        <v>66</v>
      </c>
      <c r="G195" s="66" t="s">
        <v>66</v>
      </c>
      <c r="H195" s="68" t="s">
        <v>66</v>
      </c>
      <c r="I195" s="66" t="s">
        <v>66</v>
      </c>
      <c r="J195" s="66" t="s">
        <v>66</v>
      </c>
      <c r="K195" s="68" t="s">
        <v>66</v>
      </c>
      <c r="L195" s="66" t="s">
        <v>66</v>
      </c>
      <c r="M195" s="66" t="s">
        <v>66</v>
      </c>
      <c r="N195" s="68" t="s">
        <v>66</v>
      </c>
      <c r="O195" s="66" t="s">
        <v>66</v>
      </c>
      <c r="P195" s="66" t="s">
        <v>66</v>
      </c>
      <c r="Q195" s="68" t="s">
        <v>66</v>
      </c>
      <c r="R195" s="69" t="s">
        <v>66</v>
      </c>
      <c r="S195" s="55"/>
      <c r="T195" s="56" t="str">
        <f t="shared" si="1"/>
        <v/>
      </c>
      <c r="U195" s="56" t="str">
        <f t="shared" si="2"/>
        <v/>
      </c>
      <c r="V195" s="56" t="str">
        <f t="shared" si="3"/>
        <v/>
      </c>
      <c r="W195" s="56" t="str">
        <f t="shared" si="4"/>
        <v/>
      </c>
      <c r="X195" s="56" t="str">
        <f t="shared" si="5"/>
        <v/>
      </c>
    </row>
    <row r="196" ht="14.25" customHeight="1">
      <c r="A196" s="63">
        <v>24464.0</v>
      </c>
      <c r="B196" s="64" t="s">
        <v>250</v>
      </c>
      <c r="C196" s="65" t="s">
        <v>59</v>
      </c>
      <c r="D196" s="66" t="s">
        <v>66</v>
      </c>
      <c r="E196" s="67" t="s">
        <v>66</v>
      </c>
      <c r="F196" s="66" t="s">
        <v>66</v>
      </c>
      <c r="G196" s="66" t="s">
        <v>66</v>
      </c>
      <c r="H196" s="68" t="s">
        <v>66</v>
      </c>
      <c r="I196" s="66" t="s">
        <v>66</v>
      </c>
      <c r="J196" s="66" t="s">
        <v>66</v>
      </c>
      <c r="K196" s="68" t="s">
        <v>66</v>
      </c>
      <c r="L196" s="66" t="s">
        <v>66</v>
      </c>
      <c r="M196" s="66" t="s">
        <v>66</v>
      </c>
      <c r="N196" s="68" t="s">
        <v>66</v>
      </c>
      <c r="O196" s="66" t="s">
        <v>66</v>
      </c>
      <c r="P196" s="66" t="s">
        <v>66</v>
      </c>
      <c r="Q196" s="68" t="s">
        <v>66</v>
      </c>
      <c r="R196" s="69" t="s">
        <v>66</v>
      </c>
      <c r="S196" s="55"/>
      <c r="T196" s="56" t="str">
        <f t="shared" si="1"/>
        <v/>
      </c>
      <c r="U196" s="56" t="str">
        <f t="shared" si="2"/>
        <v/>
      </c>
      <c r="V196" s="56" t="str">
        <f t="shared" si="3"/>
        <v/>
      </c>
      <c r="W196" s="56" t="str">
        <f t="shared" si="4"/>
        <v/>
      </c>
      <c r="X196" s="56" t="str">
        <f t="shared" si="5"/>
        <v/>
      </c>
    </row>
    <row r="197" ht="14.25" customHeight="1">
      <c r="A197" s="63">
        <v>24499.0</v>
      </c>
      <c r="B197" s="64" t="s">
        <v>251</v>
      </c>
      <c r="C197" s="65" t="s">
        <v>59</v>
      </c>
      <c r="D197" s="66" t="s">
        <v>66</v>
      </c>
      <c r="E197" s="67" t="s">
        <v>66</v>
      </c>
      <c r="F197" s="66" t="s">
        <v>66</v>
      </c>
      <c r="G197" s="66" t="s">
        <v>66</v>
      </c>
      <c r="H197" s="68" t="s">
        <v>66</v>
      </c>
      <c r="I197" s="66" t="s">
        <v>66</v>
      </c>
      <c r="J197" s="66" t="s">
        <v>66</v>
      </c>
      <c r="K197" s="68" t="s">
        <v>66</v>
      </c>
      <c r="L197" s="66" t="s">
        <v>66</v>
      </c>
      <c r="M197" s="66" t="s">
        <v>66</v>
      </c>
      <c r="N197" s="68" t="s">
        <v>66</v>
      </c>
      <c r="O197" s="66" t="s">
        <v>66</v>
      </c>
      <c r="P197" s="66" t="s">
        <v>66</v>
      </c>
      <c r="Q197" s="68" t="s">
        <v>66</v>
      </c>
      <c r="R197" s="69" t="s">
        <v>66</v>
      </c>
      <c r="S197" s="55"/>
      <c r="T197" s="56" t="str">
        <f t="shared" si="1"/>
        <v/>
      </c>
      <c r="U197" s="56" t="str">
        <f t="shared" si="2"/>
        <v/>
      </c>
      <c r="V197" s="56" t="str">
        <f t="shared" si="3"/>
        <v/>
      </c>
      <c r="W197" s="56" t="str">
        <f t="shared" si="4"/>
        <v/>
      </c>
      <c r="X197" s="56" t="str">
        <f t="shared" si="5"/>
        <v/>
      </c>
    </row>
    <row r="198" ht="14.25" customHeight="1">
      <c r="A198" s="63">
        <v>24502.0</v>
      </c>
      <c r="B198" s="64" t="s">
        <v>252</v>
      </c>
      <c r="C198" s="65" t="s">
        <v>59</v>
      </c>
      <c r="D198" s="66">
        <v>92597.27</v>
      </c>
      <c r="E198" s="67">
        <v>26095.0</v>
      </c>
      <c r="F198" s="66">
        <v>5.19101188474044</v>
      </c>
      <c r="G198" s="66">
        <v>392.12</v>
      </c>
      <c r="H198" s="68">
        <v>107.0</v>
      </c>
      <c r="I198" s="66">
        <v>3.9212</v>
      </c>
      <c r="J198" s="66">
        <v>33.71</v>
      </c>
      <c r="K198" s="68">
        <v>15.0</v>
      </c>
      <c r="L198" s="66">
        <v>3.371</v>
      </c>
      <c r="M198" s="66">
        <v>736220.76</v>
      </c>
      <c r="N198" s="68">
        <v>100179.0</v>
      </c>
      <c r="O198" s="66">
        <v>13.4535891672606</v>
      </c>
      <c r="P198" s="66">
        <v>108.46</v>
      </c>
      <c r="Q198" s="68">
        <v>29.0</v>
      </c>
      <c r="R198" s="69">
        <v>4.01703703703704</v>
      </c>
      <c r="S198" s="55"/>
      <c r="T198" s="56">
        <f t="shared" si="1"/>
        <v>3.548467906</v>
      </c>
      <c r="U198" s="56">
        <f t="shared" si="2"/>
        <v>3.664672897</v>
      </c>
      <c r="V198" s="56">
        <f t="shared" si="3"/>
        <v>2.247333333</v>
      </c>
      <c r="W198" s="56">
        <f t="shared" si="4"/>
        <v>7.349052795</v>
      </c>
      <c r="X198" s="56">
        <f t="shared" si="5"/>
        <v>3.74</v>
      </c>
    </row>
    <row r="199" ht="14.25" customHeight="1">
      <c r="A199" s="63">
        <v>24529.0</v>
      </c>
      <c r="B199" s="64" t="s">
        <v>253</v>
      </c>
      <c r="C199" s="65" t="s">
        <v>94</v>
      </c>
      <c r="D199" s="66" t="s">
        <v>66</v>
      </c>
      <c r="E199" s="67" t="s">
        <v>66</v>
      </c>
      <c r="F199" s="66" t="s">
        <v>66</v>
      </c>
      <c r="G199" s="66" t="s">
        <v>66</v>
      </c>
      <c r="H199" s="68" t="s">
        <v>66</v>
      </c>
      <c r="I199" s="66" t="s">
        <v>66</v>
      </c>
      <c r="J199" s="66" t="s">
        <v>66</v>
      </c>
      <c r="K199" s="68" t="s">
        <v>66</v>
      </c>
      <c r="L199" s="66" t="s">
        <v>66</v>
      </c>
      <c r="M199" s="66" t="s">
        <v>66</v>
      </c>
      <c r="N199" s="68" t="s">
        <v>66</v>
      </c>
      <c r="O199" s="66" t="s">
        <v>66</v>
      </c>
      <c r="P199" s="66" t="s">
        <v>66</v>
      </c>
      <c r="Q199" s="68" t="s">
        <v>66</v>
      </c>
      <c r="R199" s="69" t="s">
        <v>66</v>
      </c>
      <c r="S199" s="55"/>
      <c r="T199" s="56" t="str">
        <f t="shared" si="1"/>
        <v/>
      </c>
      <c r="U199" s="56" t="str">
        <f t="shared" si="2"/>
        <v/>
      </c>
      <c r="V199" s="56" t="str">
        <f t="shared" si="3"/>
        <v/>
      </c>
      <c r="W199" s="56" t="str">
        <f t="shared" si="4"/>
        <v/>
      </c>
      <c r="X199" s="56" t="str">
        <f t="shared" si="5"/>
        <v/>
      </c>
    </row>
    <row r="200" ht="14.25" customHeight="1">
      <c r="A200" s="63">
        <v>24642.0</v>
      </c>
      <c r="B200" s="64" t="s">
        <v>254</v>
      </c>
      <c r="C200" s="65" t="s">
        <v>61</v>
      </c>
      <c r="D200" s="66">
        <v>1204.52</v>
      </c>
      <c r="E200" s="67">
        <v>281.0</v>
      </c>
      <c r="F200" s="66">
        <v>4.47776951672862</v>
      </c>
      <c r="G200" s="66">
        <v>1022.82</v>
      </c>
      <c r="H200" s="68">
        <v>319.0</v>
      </c>
      <c r="I200" s="66">
        <v>3.61420494699647</v>
      </c>
      <c r="J200" s="66">
        <v>2029.16</v>
      </c>
      <c r="K200" s="68">
        <v>520.0</v>
      </c>
      <c r="L200" s="66">
        <v>4.74102803738318</v>
      </c>
      <c r="M200" s="66">
        <v>260.36</v>
      </c>
      <c r="N200" s="68">
        <v>27.0</v>
      </c>
      <c r="O200" s="66">
        <v>9.64296296296296</v>
      </c>
      <c r="P200" s="66">
        <v>142.54</v>
      </c>
      <c r="Q200" s="68">
        <v>25.0</v>
      </c>
      <c r="R200" s="69">
        <v>6.19739130434783</v>
      </c>
      <c r="S200" s="55"/>
      <c r="T200" s="56">
        <f t="shared" si="1"/>
        <v>4.286548043</v>
      </c>
      <c r="U200" s="56">
        <f t="shared" si="2"/>
        <v>3.206332288</v>
      </c>
      <c r="V200" s="56">
        <f t="shared" si="3"/>
        <v>3.902230769</v>
      </c>
      <c r="W200" s="56">
        <f t="shared" si="4"/>
        <v>9.642962963</v>
      </c>
      <c r="X200" s="56">
        <f t="shared" si="5"/>
        <v>5.7016</v>
      </c>
    </row>
    <row r="201" ht="14.25" customHeight="1">
      <c r="A201" s="63">
        <v>24685.0</v>
      </c>
      <c r="B201" s="64" t="s">
        <v>255</v>
      </c>
      <c r="C201" s="65" t="s">
        <v>59</v>
      </c>
      <c r="D201" s="66" t="s">
        <v>66</v>
      </c>
      <c r="E201" s="67" t="s">
        <v>66</v>
      </c>
      <c r="F201" s="66" t="s">
        <v>66</v>
      </c>
      <c r="G201" s="66" t="s">
        <v>66</v>
      </c>
      <c r="H201" s="68" t="s">
        <v>66</v>
      </c>
      <c r="I201" s="66" t="s">
        <v>66</v>
      </c>
      <c r="J201" s="66" t="s">
        <v>66</v>
      </c>
      <c r="K201" s="68" t="s">
        <v>66</v>
      </c>
      <c r="L201" s="66" t="s">
        <v>66</v>
      </c>
      <c r="M201" s="66" t="s">
        <v>66</v>
      </c>
      <c r="N201" s="68" t="s">
        <v>66</v>
      </c>
      <c r="O201" s="66" t="s">
        <v>66</v>
      </c>
      <c r="P201" s="66" t="s">
        <v>66</v>
      </c>
      <c r="Q201" s="68" t="s">
        <v>66</v>
      </c>
      <c r="R201" s="69" t="s">
        <v>66</v>
      </c>
      <c r="S201" s="55"/>
      <c r="T201" s="56" t="str">
        <f t="shared" si="1"/>
        <v/>
      </c>
      <c r="U201" s="56" t="str">
        <f t="shared" si="2"/>
        <v/>
      </c>
      <c r="V201" s="56" t="str">
        <f t="shared" si="3"/>
        <v/>
      </c>
      <c r="W201" s="56" t="str">
        <f t="shared" si="4"/>
        <v/>
      </c>
      <c r="X201" s="56" t="str">
        <f t="shared" si="5"/>
        <v/>
      </c>
    </row>
    <row r="202" ht="14.25" customHeight="1">
      <c r="A202" s="63">
        <v>24707.0</v>
      </c>
      <c r="B202" s="64" t="s">
        <v>256</v>
      </c>
      <c r="C202" s="65" t="s">
        <v>59</v>
      </c>
      <c r="D202" s="66">
        <v>99281.2</v>
      </c>
      <c r="E202" s="67">
        <v>23100.0</v>
      </c>
      <c r="F202" s="66">
        <v>5.57759550561798</v>
      </c>
      <c r="G202" s="66">
        <v>110501.31</v>
      </c>
      <c r="H202" s="68">
        <v>36665.0</v>
      </c>
      <c r="I202" s="66">
        <v>4.21101749171144</v>
      </c>
      <c r="J202" s="66">
        <v>50711.36</v>
      </c>
      <c r="K202" s="68">
        <v>13003.0</v>
      </c>
      <c r="L202" s="66">
        <v>5.28959632836132</v>
      </c>
      <c r="M202" s="66">
        <v>1296968.66</v>
      </c>
      <c r="N202" s="68">
        <v>180646.0</v>
      </c>
      <c r="O202" s="66">
        <v>13.4835444801381</v>
      </c>
      <c r="P202" s="66">
        <v>128299.65</v>
      </c>
      <c r="Q202" s="68">
        <v>20545.0</v>
      </c>
      <c r="R202" s="69">
        <v>8.42026973813743</v>
      </c>
      <c r="S202" s="55"/>
      <c r="T202" s="56">
        <f t="shared" si="1"/>
        <v>4.297887446</v>
      </c>
      <c r="U202" s="56">
        <f t="shared" si="2"/>
        <v>3.013809082</v>
      </c>
      <c r="V202" s="56">
        <f t="shared" si="3"/>
        <v>3.899973852</v>
      </c>
      <c r="W202" s="56">
        <f t="shared" si="4"/>
        <v>7.179614605</v>
      </c>
      <c r="X202" s="56">
        <f t="shared" si="5"/>
        <v>6.24481139</v>
      </c>
    </row>
    <row r="203" ht="14.25" customHeight="1">
      <c r="A203" s="63">
        <v>24715.0</v>
      </c>
      <c r="B203" s="64" t="s">
        <v>257</v>
      </c>
      <c r="C203" s="65" t="s">
        <v>94</v>
      </c>
      <c r="D203" s="66" t="s">
        <v>66</v>
      </c>
      <c r="E203" s="67" t="s">
        <v>66</v>
      </c>
      <c r="F203" s="66" t="s">
        <v>66</v>
      </c>
      <c r="G203" s="66" t="s">
        <v>66</v>
      </c>
      <c r="H203" s="68" t="s">
        <v>66</v>
      </c>
      <c r="I203" s="66" t="s">
        <v>66</v>
      </c>
      <c r="J203" s="66" t="s">
        <v>66</v>
      </c>
      <c r="K203" s="68" t="s">
        <v>66</v>
      </c>
      <c r="L203" s="66" t="s">
        <v>66</v>
      </c>
      <c r="M203" s="66" t="s">
        <v>66</v>
      </c>
      <c r="N203" s="68" t="s">
        <v>66</v>
      </c>
      <c r="O203" s="66" t="s">
        <v>66</v>
      </c>
      <c r="P203" s="66" t="s">
        <v>66</v>
      </c>
      <c r="Q203" s="68" t="s">
        <v>66</v>
      </c>
      <c r="R203" s="69" t="s">
        <v>66</v>
      </c>
      <c r="S203" s="55"/>
      <c r="T203" s="56" t="str">
        <f t="shared" si="1"/>
        <v/>
      </c>
      <c r="U203" s="56" t="str">
        <f t="shared" si="2"/>
        <v/>
      </c>
      <c r="V203" s="56" t="str">
        <f t="shared" si="3"/>
        <v/>
      </c>
      <c r="W203" s="56" t="str">
        <f t="shared" si="4"/>
        <v/>
      </c>
      <c r="X203" s="56" t="str">
        <f t="shared" si="5"/>
        <v/>
      </c>
    </row>
    <row r="204" ht="14.25" customHeight="1">
      <c r="A204" s="63">
        <v>24731.0</v>
      </c>
      <c r="B204" s="64" t="s">
        <v>258</v>
      </c>
      <c r="C204" s="65" t="s">
        <v>59</v>
      </c>
      <c r="D204" s="66">
        <v>45013.45</v>
      </c>
      <c r="E204" s="67">
        <v>9647.0</v>
      </c>
      <c r="F204" s="66">
        <v>5.48476300718898</v>
      </c>
      <c r="G204" s="66">
        <v>8574.78</v>
      </c>
      <c r="H204" s="68">
        <v>2672.0</v>
      </c>
      <c r="I204" s="66">
        <v>3.69125269048644</v>
      </c>
      <c r="J204" s="66">
        <v>36514.9</v>
      </c>
      <c r="K204" s="68">
        <v>10573.0</v>
      </c>
      <c r="L204" s="66">
        <v>4.78319360754519</v>
      </c>
      <c r="M204" s="66">
        <v>1937763.73</v>
      </c>
      <c r="N204" s="68">
        <v>216329.0</v>
      </c>
      <c r="O204" s="66">
        <v>16.6740989037465</v>
      </c>
      <c r="P204" s="66">
        <v>207471.69</v>
      </c>
      <c r="Q204" s="68">
        <v>29371.0</v>
      </c>
      <c r="R204" s="69">
        <v>9.28575795551179</v>
      </c>
      <c r="S204" s="55"/>
      <c r="T204" s="56">
        <f t="shared" si="1"/>
        <v>4.666056805</v>
      </c>
      <c r="U204" s="56">
        <f t="shared" si="2"/>
        <v>3.209124251</v>
      </c>
      <c r="V204" s="56">
        <f t="shared" si="3"/>
        <v>3.453598789</v>
      </c>
      <c r="W204" s="56">
        <f t="shared" si="4"/>
        <v>8.957484803</v>
      </c>
      <c r="X204" s="56">
        <f t="shared" si="5"/>
        <v>7.063827926</v>
      </c>
    </row>
    <row r="205" ht="14.25" customHeight="1">
      <c r="A205" s="63">
        <v>24758.0</v>
      </c>
      <c r="B205" s="64" t="s">
        <v>259</v>
      </c>
      <c r="C205" s="65" t="s">
        <v>61</v>
      </c>
      <c r="D205" s="66">
        <v>2933.56</v>
      </c>
      <c r="E205" s="67">
        <v>888.0</v>
      </c>
      <c r="F205" s="66">
        <v>3.67614035087719</v>
      </c>
      <c r="G205" s="66">
        <v>1329.27</v>
      </c>
      <c r="H205" s="68">
        <v>419.0</v>
      </c>
      <c r="I205" s="66">
        <v>3.47976439790576</v>
      </c>
      <c r="J205" s="66">
        <v>5950.26</v>
      </c>
      <c r="K205" s="68">
        <v>1292.0</v>
      </c>
      <c r="L205" s="66">
        <v>5.94431568431568</v>
      </c>
      <c r="M205" s="66">
        <v>104099.36</v>
      </c>
      <c r="N205" s="68">
        <v>15137.0</v>
      </c>
      <c r="O205" s="66">
        <v>8.6389510373444</v>
      </c>
      <c r="P205" s="66">
        <v>28.54</v>
      </c>
      <c r="Q205" s="68">
        <v>6.0</v>
      </c>
      <c r="R205" s="69">
        <v>5.708</v>
      </c>
      <c r="S205" s="55"/>
      <c r="T205" s="56">
        <f t="shared" si="1"/>
        <v>3.303558559</v>
      </c>
      <c r="U205" s="56">
        <f t="shared" si="2"/>
        <v>3.1724821</v>
      </c>
      <c r="V205" s="56">
        <f t="shared" si="3"/>
        <v>4.605464396</v>
      </c>
      <c r="W205" s="56">
        <f t="shared" si="4"/>
        <v>6.877146066</v>
      </c>
      <c r="X205" s="56">
        <f t="shared" si="5"/>
        <v>4.756666667</v>
      </c>
    </row>
    <row r="206" ht="14.25" customHeight="1">
      <c r="A206" s="63">
        <v>24785.0</v>
      </c>
      <c r="B206" s="64" t="s">
        <v>260</v>
      </c>
      <c r="C206" s="65" t="s">
        <v>61</v>
      </c>
      <c r="D206" s="66">
        <v>763.58</v>
      </c>
      <c r="E206" s="67">
        <v>229.0</v>
      </c>
      <c r="F206" s="66">
        <v>3.70669902912621</v>
      </c>
      <c r="G206" s="66">
        <v>1946.1</v>
      </c>
      <c r="H206" s="68">
        <v>640.0</v>
      </c>
      <c r="I206" s="66">
        <v>3.50017985611511</v>
      </c>
      <c r="J206" s="66">
        <v>2345.3</v>
      </c>
      <c r="K206" s="68">
        <v>588.0</v>
      </c>
      <c r="L206" s="66">
        <v>4.76686991869919</v>
      </c>
      <c r="M206" s="66">
        <v>191274.57</v>
      </c>
      <c r="N206" s="68">
        <v>31823.0</v>
      </c>
      <c r="O206" s="66">
        <v>9.30142822408092</v>
      </c>
      <c r="P206" s="66">
        <v>172.53</v>
      </c>
      <c r="Q206" s="68">
        <v>20.0</v>
      </c>
      <c r="R206" s="69">
        <v>13.2715384615385</v>
      </c>
      <c r="S206" s="55"/>
      <c r="T206" s="56">
        <f t="shared" si="1"/>
        <v>3.33441048</v>
      </c>
      <c r="U206" s="56">
        <f t="shared" si="2"/>
        <v>3.04078125</v>
      </c>
      <c r="V206" s="56">
        <f t="shared" si="3"/>
        <v>3.988605442</v>
      </c>
      <c r="W206" s="56">
        <f t="shared" si="4"/>
        <v>6.010576313</v>
      </c>
      <c r="X206" s="56">
        <f t="shared" si="5"/>
        <v>8.6265</v>
      </c>
    </row>
    <row r="207" ht="14.25" customHeight="1">
      <c r="A207" s="63">
        <v>24790.0</v>
      </c>
      <c r="B207" s="64" t="s">
        <v>261</v>
      </c>
      <c r="C207" s="65" t="s">
        <v>59</v>
      </c>
      <c r="D207" s="66" t="s">
        <v>66</v>
      </c>
      <c r="E207" s="67" t="s">
        <v>66</v>
      </c>
      <c r="F207" s="66" t="s">
        <v>66</v>
      </c>
      <c r="G207" s="66" t="s">
        <v>66</v>
      </c>
      <c r="H207" s="68" t="s">
        <v>66</v>
      </c>
      <c r="I207" s="66" t="s">
        <v>66</v>
      </c>
      <c r="J207" s="66" t="s">
        <v>66</v>
      </c>
      <c r="K207" s="68" t="s">
        <v>66</v>
      </c>
      <c r="L207" s="66" t="s">
        <v>66</v>
      </c>
      <c r="M207" s="66" t="s">
        <v>66</v>
      </c>
      <c r="N207" s="68" t="s">
        <v>66</v>
      </c>
      <c r="O207" s="66" t="s">
        <v>66</v>
      </c>
      <c r="P207" s="66" t="s">
        <v>66</v>
      </c>
      <c r="Q207" s="68" t="s">
        <v>66</v>
      </c>
      <c r="R207" s="69" t="s">
        <v>66</v>
      </c>
      <c r="S207" s="55"/>
      <c r="T207" s="56" t="str">
        <f t="shared" si="1"/>
        <v/>
      </c>
      <c r="U207" s="56" t="str">
        <f t="shared" si="2"/>
        <v/>
      </c>
      <c r="V207" s="56" t="str">
        <f t="shared" si="3"/>
        <v/>
      </c>
      <c r="W207" s="56" t="str">
        <f t="shared" si="4"/>
        <v/>
      </c>
      <c r="X207" s="56" t="str">
        <f t="shared" si="5"/>
        <v/>
      </c>
    </row>
    <row r="208" ht="14.25" customHeight="1">
      <c r="A208" s="63">
        <v>24820.0</v>
      </c>
      <c r="B208" s="64" t="s">
        <v>262</v>
      </c>
      <c r="C208" s="65" t="s">
        <v>94</v>
      </c>
      <c r="D208" s="66" t="s">
        <v>66</v>
      </c>
      <c r="E208" s="67" t="s">
        <v>66</v>
      </c>
      <c r="F208" s="66" t="s">
        <v>66</v>
      </c>
      <c r="G208" s="66" t="s">
        <v>66</v>
      </c>
      <c r="H208" s="68" t="s">
        <v>66</v>
      </c>
      <c r="I208" s="66" t="s">
        <v>66</v>
      </c>
      <c r="J208" s="66" t="s">
        <v>66</v>
      </c>
      <c r="K208" s="68" t="s">
        <v>66</v>
      </c>
      <c r="L208" s="66" t="s">
        <v>66</v>
      </c>
      <c r="M208" s="66" t="s">
        <v>66</v>
      </c>
      <c r="N208" s="68" t="s">
        <v>66</v>
      </c>
      <c r="O208" s="66" t="s">
        <v>66</v>
      </c>
      <c r="P208" s="66" t="s">
        <v>66</v>
      </c>
      <c r="Q208" s="68" t="s">
        <v>66</v>
      </c>
      <c r="R208" s="69" t="s">
        <v>66</v>
      </c>
      <c r="S208" s="55"/>
      <c r="T208" s="56" t="str">
        <f t="shared" si="1"/>
        <v/>
      </c>
      <c r="U208" s="56" t="str">
        <f t="shared" si="2"/>
        <v/>
      </c>
      <c r="V208" s="56" t="str">
        <f t="shared" si="3"/>
        <v/>
      </c>
      <c r="W208" s="56" t="str">
        <f t="shared" si="4"/>
        <v/>
      </c>
      <c r="X208" s="56" t="str">
        <f t="shared" si="5"/>
        <v/>
      </c>
    </row>
    <row r="209" ht="14.25" customHeight="1">
      <c r="A209" s="63">
        <v>24871.0</v>
      </c>
      <c r="B209" s="64" t="s">
        <v>263</v>
      </c>
      <c r="C209" s="65" t="s">
        <v>61</v>
      </c>
      <c r="D209" s="66">
        <v>1875.48</v>
      </c>
      <c r="E209" s="67">
        <v>490.0</v>
      </c>
      <c r="F209" s="66">
        <v>4.64227722772277</v>
      </c>
      <c r="G209" s="66">
        <v>152.26</v>
      </c>
      <c r="H209" s="68">
        <v>62.0</v>
      </c>
      <c r="I209" s="66">
        <v>2.58067796610169</v>
      </c>
      <c r="J209" s="66">
        <v>1608.71</v>
      </c>
      <c r="K209" s="68">
        <v>365.0</v>
      </c>
      <c r="L209" s="66">
        <v>5.25722222222222</v>
      </c>
      <c r="M209" s="66">
        <v>10.1</v>
      </c>
      <c r="N209" s="68">
        <v>1.0</v>
      </c>
      <c r="O209" s="66">
        <v>10.1</v>
      </c>
      <c r="P209" s="66">
        <v>79.34</v>
      </c>
      <c r="Q209" s="68">
        <v>9.0</v>
      </c>
      <c r="R209" s="69">
        <v>9.9175</v>
      </c>
      <c r="S209" s="55"/>
      <c r="T209" s="56">
        <f t="shared" si="1"/>
        <v>3.827510204</v>
      </c>
      <c r="U209" s="56">
        <f t="shared" si="2"/>
        <v>2.455806452</v>
      </c>
      <c r="V209" s="56">
        <f t="shared" si="3"/>
        <v>4.407424658</v>
      </c>
      <c r="W209" s="56">
        <f t="shared" si="4"/>
        <v>10.1</v>
      </c>
      <c r="X209" s="56">
        <f t="shared" si="5"/>
        <v>8.815555556</v>
      </c>
    </row>
    <row r="210" ht="14.25" customHeight="1">
      <c r="A210" s="63">
        <v>24898.0</v>
      </c>
      <c r="B210" s="64" t="s">
        <v>264</v>
      </c>
      <c r="C210" s="65" t="s">
        <v>59</v>
      </c>
      <c r="D210" s="66">
        <v>111244.64</v>
      </c>
      <c r="E210" s="67">
        <v>21208.0</v>
      </c>
      <c r="F210" s="66">
        <v>6.12007702041041</v>
      </c>
      <c r="G210" s="66">
        <v>7475.11</v>
      </c>
      <c r="H210" s="68">
        <v>2079.0</v>
      </c>
      <c r="I210" s="66">
        <v>4.37909197422378</v>
      </c>
      <c r="J210" s="66">
        <v>44661.81</v>
      </c>
      <c r="K210" s="68">
        <v>6796.0</v>
      </c>
      <c r="L210" s="66">
        <v>7.40046561723281</v>
      </c>
      <c r="M210" s="66">
        <v>880770.26</v>
      </c>
      <c r="N210" s="68">
        <v>109424.0</v>
      </c>
      <c r="O210" s="66">
        <v>11.8106881755035</v>
      </c>
      <c r="P210" s="66">
        <v>302412.34</v>
      </c>
      <c r="Q210" s="68">
        <v>39717.0</v>
      </c>
      <c r="R210" s="69">
        <v>10.4014700419619</v>
      </c>
      <c r="S210" s="55"/>
      <c r="T210" s="56">
        <f t="shared" si="1"/>
        <v>5.24540928</v>
      </c>
      <c r="U210" s="56">
        <f t="shared" si="2"/>
        <v>3.595531506</v>
      </c>
      <c r="V210" s="56">
        <f t="shared" si="3"/>
        <v>6.571778988</v>
      </c>
      <c r="W210" s="56">
        <f t="shared" si="4"/>
        <v>8.049150643</v>
      </c>
      <c r="X210" s="56">
        <f t="shared" si="5"/>
        <v>7.614178815</v>
      </c>
    </row>
    <row r="211" ht="14.25" customHeight="1">
      <c r="A211" s="63">
        <v>24944.0</v>
      </c>
      <c r="B211" s="64" t="s">
        <v>265</v>
      </c>
      <c r="C211" s="65" t="s">
        <v>94</v>
      </c>
      <c r="D211" s="66" t="s">
        <v>66</v>
      </c>
      <c r="E211" s="67" t="s">
        <v>66</v>
      </c>
      <c r="F211" s="66" t="s">
        <v>66</v>
      </c>
      <c r="G211" s="66" t="s">
        <v>66</v>
      </c>
      <c r="H211" s="68" t="s">
        <v>66</v>
      </c>
      <c r="I211" s="66" t="s">
        <v>66</v>
      </c>
      <c r="J211" s="66" t="s">
        <v>66</v>
      </c>
      <c r="K211" s="68" t="s">
        <v>66</v>
      </c>
      <c r="L211" s="66" t="s">
        <v>66</v>
      </c>
      <c r="M211" s="66" t="s">
        <v>66</v>
      </c>
      <c r="N211" s="68" t="s">
        <v>66</v>
      </c>
      <c r="O211" s="66" t="s">
        <v>66</v>
      </c>
      <c r="P211" s="66" t="s">
        <v>66</v>
      </c>
      <c r="Q211" s="68" t="s">
        <v>66</v>
      </c>
      <c r="R211" s="69" t="s">
        <v>66</v>
      </c>
      <c r="S211" s="55"/>
      <c r="T211" s="56" t="str">
        <f t="shared" si="1"/>
        <v/>
      </c>
      <c r="U211" s="56" t="str">
        <f t="shared" si="2"/>
        <v/>
      </c>
      <c r="V211" s="56" t="str">
        <f t="shared" si="3"/>
        <v/>
      </c>
      <c r="W211" s="56" t="str">
        <f t="shared" si="4"/>
        <v/>
      </c>
      <c r="X211" s="56" t="str">
        <f t="shared" si="5"/>
        <v/>
      </c>
    </row>
    <row r="212" ht="14.25" customHeight="1">
      <c r="A212" s="63">
        <v>24987.0</v>
      </c>
      <c r="B212" s="64" t="s">
        <v>266</v>
      </c>
      <c r="C212" s="65" t="s">
        <v>61</v>
      </c>
      <c r="D212" s="66" t="s">
        <v>66</v>
      </c>
      <c r="E212" s="67" t="s">
        <v>66</v>
      </c>
      <c r="F212" s="66" t="s">
        <v>66</v>
      </c>
      <c r="G212" s="66" t="s">
        <v>66</v>
      </c>
      <c r="H212" s="68" t="s">
        <v>66</v>
      </c>
      <c r="I212" s="66" t="s">
        <v>66</v>
      </c>
      <c r="J212" s="66" t="s">
        <v>66</v>
      </c>
      <c r="K212" s="68" t="s">
        <v>66</v>
      </c>
      <c r="L212" s="66" t="s">
        <v>66</v>
      </c>
      <c r="M212" s="66">
        <v>0.0</v>
      </c>
      <c r="N212" s="68">
        <v>0.0</v>
      </c>
      <c r="O212" s="66">
        <v>0.0</v>
      </c>
      <c r="P212" s="66">
        <v>184.76</v>
      </c>
      <c r="Q212" s="68">
        <v>32.0</v>
      </c>
      <c r="R212" s="69">
        <v>6.84296296296296</v>
      </c>
      <c r="S212" s="55"/>
      <c r="T212" s="56" t="str">
        <f t="shared" si="1"/>
        <v/>
      </c>
      <c r="U212" s="56" t="str">
        <f t="shared" si="2"/>
        <v/>
      </c>
      <c r="V212" s="56" t="str">
        <f t="shared" si="3"/>
        <v/>
      </c>
      <c r="W212" s="56" t="str">
        <f t="shared" si="4"/>
        <v/>
      </c>
      <c r="X212" s="56">
        <f t="shared" si="5"/>
        <v>5.77375</v>
      </c>
    </row>
    <row r="213" ht="14.25" customHeight="1">
      <c r="A213" s="63">
        <v>25215.0</v>
      </c>
      <c r="B213" s="64" t="s">
        <v>267</v>
      </c>
      <c r="C213" s="65" t="s">
        <v>94</v>
      </c>
      <c r="D213" s="66" t="s">
        <v>66</v>
      </c>
      <c r="E213" s="67" t="s">
        <v>66</v>
      </c>
      <c r="F213" s="66" t="s">
        <v>66</v>
      </c>
      <c r="G213" s="66" t="s">
        <v>66</v>
      </c>
      <c r="H213" s="68" t="s">
        <v>66</v>
      </c>
      <c r="I213" s="66" t="s">
        <v>66</v>
      </c>
      <c r="J213" s="66" t="s">
        <v>66</v>
      </c>
      <c r="K213" s="68" t="s">
        <v>66</v>
      </c>
      <c r="L213" s="66" t="s">
        <v>66</v>
      </c>
      <c r="M213" s="66" t="s">
        <v>66</v>
      </c>
      <c r="N213" s="68" t="s">
        <v>66</v>
      </c>
      <c r="O213" s="66" t="s">
        <v>66</v>
      </c>
      <c r="P213" s="66" t="s">
        <v>66</v>
      </c>
      <c r="Q213" s="68" t="s">
        <v>66</v>
      </c>
      <c r="R213" s="69" t="s">
        <v>66</v>
      </c>
      <c r="S213" s="55"/>
      <c r="T213" s="56" t="str">
        <f t="shared" si="1"/>
        <v/>
      </c>
      <c r="U213" s="56" t="str">
        <f t="shared" si="2"/>
        <v/>
      </c>
      <c r="V213" s="56" t="str">
        <f t="shared" si="3"/>
        <v/>
      </c>
      <c r="W213" s="56" t="str">
        <f t="shared" si="4"/>
        <v/>
      </c>
      <c r="X213" s="56" t="str">
        <f t="shared" si="5"/>
        <v/>
      </c>
    </row>
    <row r="214" ht="14.25" customHeight="1">
      <c r="A214" s="63">
        <v>25223.0</v>
      </c>
      <c r="B214" s="64" t="s">
        <v>268</v>
      </c>
      <c r="C214" s="65" t="s">
        <v>59</v>
      </c>
      <c r="D214" s="66">
        <v>43468.3</v>
      </c>
      <c r="E214" s="67">
        <v>11647.0</v>
      </c>
      <c r="F214" s="66">
        <v>5.27016246362755</v>
      </c>
      <c r="G214" s="66">
        <v>8897.36</v>
      </c>
      <c r="H214" s="68">
        <v>1636.0</v>
      </c>
      <c r="I214" s="66">
        <v>6.09825908156271</v>
      </c>
      <c r="J214" s="66">
        <v>28829.32</v>
      </c>
      <c r="K214" s="68">
        <v>4576.0</v>
      </c>
      <c r="L214" s="66">
        <v>8.17389282676496</v>
      </c>
      <c r="M214" s="66">
        <v>485840.68</v>
      </c>
      <c r="N214" s="68">
        <v>64297.0</v>
      </c>
      <c r="O214" s="66">
        <v>11.9709419736356</v>
      </c>
      <c r="P214" s="66">
        <v>2642.55</v>
      </c>
      <c r="Q214" s="68">
        <v>460.0</v>
      </c>
      <c r="R214" s="69">
        <v>6.77576923076923</v>
      </c>
      <c r="S214" s="55"/>
      <c r="T214" s="56">
        <f t="shared" si="1"/>
        <v>3.732145617</v>
      </c>
      <c r="U214" s="56">
        <f t="shared" si="2"/>
        <v>5.438484108</v>
      </c>
      <c r="V214" s="56">
        <f t="shared" si="3"/>
        <v>6.300113636</v>
      </c>
      <c r="W214" s="56">
        <f t="shared" si="4"/>
        <v>7.556195157</v>
      </c>
      <c r="X214" s="56">
        <f t="shared" si="5"/>
        <v>5.744673913</v>
      </c>
    </row>
    <row r="215" ht="14.25" customHeight="1">
      <c r="A215" s="63">
        <v>25246.0</v>
      </c>
      <c r="B215" s="64" t="s">
        <v>269</v>
      </c>
      <c r="C215" s="65" t="s">
        <v>61</v>
      </c>
      <c r="D215" s="66">
        <v>2448.75</v>
      </c>
      <c r="E215" s="67">
        <v>782.0</v>
      </c>
      <c r="F215" s="66">
        <v>3.71585735963581</v>
      </c>
      <c r="G215" s="66">
        <v>1951.76</v>
      </c>
      <c r="H215" s="68">
        <v>651.0</v>
      </c>
      <c r="I215" s="66">
        <v>3.52303249097473</v>
      </c>
      <c r="J215" s="66">
        <v>4406.15</v>
      </c>
      <c r="K215" s="68">
        <v>1450.0</v>
      </c>
      <c r="L215" s="66">
        <v>3.74354290569244</v>
      </c>
      <c r="M215" s="66">
        <v>165287.06</v>
      </c>
      <c r="N215" s="68">
        <v>24627.0</v>
      </c>
      <c r="O215" s="66">
        <v>9.73250073603015</v>
      </c>
      <c r="P215" s="66">
        <v>8.0</v>
      </c>
      <c r="Q215" s="68">
        <v>1.0</v>
      </c>
      <c r="R215" s="69">
        <v>8.0</v>
      </c>
      <c r="S215" s="55"/>
      <c r="T215" s="56">
        <f t="shared" si="1"/>
        <v>3.131393862</v>
      </c>
      <c r="U215" s="56">
        <f t="shared" si="2"/>
        <v>2.998095238</v>
      </c>
      <c r="V215" s="56">
        <f t="shared" si="3"/>
        <v>3.038724138</v>
      </c>
      <c r="W215" s="56">
        <f t="shared" si="4"/>
        <v>6.711619767</v>
      </c>
      <c r="X215" s="56">
        <f t="shared" si="5"/>
        <v>8</v>
      </c>
    </row>
    <row r="216" ht="14.25" customHeight="1">
      <c r="A216" s="63">
        <v>25275.0</v>
      </c>
      <c r="B216" s="64" t="s">
        <v>270</v>
      </c>
      <c r="C216" s="65" t="s">
        <v>61</v>
      </c>
      <c r="D216" s="66">
        <v>20114.84</v>
      </c>
      <c r="E216" s="67">
        <v>5217.0</v>
      </c>
      <c r="F216" s="66">
        <v>4.54367291619607</v>
      </c>
      <c r="G216" s="66">
        <v>1417.51</v>
      </c>
      <c r="H216" s="68">
        <v>360.0</v>
      </c>
      <c r="I216" s="66">
        <v>4.42971875</v>
      </c>
      <c r="J216" s="66">
        <v>8134.53</v>
      </c>
      <c r="K216" s="68">
        <v>1812.0</v>
      </c>
      <c r="L216" s="66">
        <v>5.41219560878243</v>
      </c>
      <c r="M216" s="66">
        <v>400946.75</v>
      </c>
      <c r="N216" s="68">
        <v>55497.0</v>
      </c>
      <c r="O216" s="66">
        <v>11.9667736158782</v>
      </c>
      <c r="P216" s="66">
        <v>60550.64</v>
      </c>
      <c r="Q216" s="68">
        <v>12054.0</v>
      </c>
      <c r="R216" s="69">
        <v>7.43317456420329</v>
      </c>
      <c r="S216" s="55"/>
      <c r="T216" s="56">
        <f t="shared" si="1"/>
        <v>3.855633506</v>
      </c>
      <c r="U216" s="56">
        <f t="shared" si="2"/>
        <v>3.937527778</v>
      </c>
      <c r="V216" s="56">
        <f t="shared" si="3"/>
        <v>4.489254967</v>
      </c>
      <c r="W216" s="56">
        <f t="shared" si="4"/>
        <v>7.224656288</v>
      </c>
      <c r="X216" s="56">
        <f t="shared" si="5"/>
        <v>5.023281898</v>
      </c>
    </row>
    <row r="217" ht="14.25" customHeight="1">
      <c r="A217" s="63">
        <v>25304.0</v>
      </c>
      <c r="B217" s="64" t="s">
        <v>271</v>
      </c>
      <c r="C217" s="65" t="s">
        <v>61</v>
      </c>
      <c r="D217" s="66">
        <v>56.88</v>
      </c>
      <c r="E217" s="67">
        <v>16.0</v>
      </c>
      <c r="F217" s="66">
        <v>4.37538461538462</v>
      </c>
      <c r="G217" s="66">
        <v>188.59</v>
      </c>
      <c r="H217" s="68">
        <v>89.0</v>
      </c>
      <c r="I217" s="66">
        <v>2.41782051282051</v>
      </c>
      <c r="J217" s="66">
        <v>71.91</v>
      </c>
      <c r="K217" s="68">
        <v>22.0</v>
      </c>
      <c r="L217" s="66">
        <v>3.5955</v>
      </c>
      <c r="M217" s="66">
        <v>453.42</v>
      </c>
      <c r="N217" s="68">
        <v>159.0</v>
      </c>
      <c r="O217" s="66">
        <v>4.27754716981132</v>
      </c>
      <c r="P217" s="66">
        <v>6.8</v>
      </c>
      <c r="Q217" s="68">
        <v>1.0</v>
      </c>
      <c r="R217" s="69">
        <v>1.13333333333333</v>
      </c>
      <c r="S217" s="55"/>
      <c r="T217" s="56">
        <f t="shared" si="1"/>
        <v>3.555</v>
      </c>
      <c r="U217" s="56">
        <f t="shared" si="2"/>
        <v>2.118988764</v>
      </c>
      <c r="V217" s="56">
        <f t="shared" si="3"/>
        <v>3.268636364</v>
      </c>
      <c r="W217" s="56">
        <f t="shared" si="4"/>
        <v>2.851698113</v>
      </c>
      <c r="X217" s="56">
        <f t="shared" si="5"/>
        <v>6.8</v>
      </c>
    </row>
    <row r="218" ht="14.25" customHeight="1">
      <c r="A218" s="63">
        <v>25312.0</v>
      </c>
      <c r="B218" s="64" t="s">
        <v>272</v>
      </c>
      <c r="C218" s="65" t="s">
        <v>61</v>
      </c>
      <c r="D218" s="66" t="s">
        <v>66</v>
      </c>
      <c r="E218" s="67" t="s">
        <v>66</v>
      </c>
      <c r="F218" s="66" t="s">
        <v>66</v>
      </c>
      <c r="G218" s="66" t="s">
        <v>66</v>
      </c>
      <c r="H218" s="68" t="s">
        <v>66</v>
      </c>
      <c r="I218" s="66" t="s">
        <v>66</v>
      </c>
      <c r="J218" s="66" t="s">
        <v>66</v>
      </c>
      <c r="K218" s="68" t="s">
        <v>66</v>
      </c>
      <c r="L218" s="66" t="s">
        <v>66</v>
      </c>
      <c r="M218" s="66" t="s">
        <v>66</v>
      </c>
      <c r="N218" s="68" t="s">
        <v>66</v>
      </c>
      <c r="O218" s="66" t="s">
        <v>66</v>
      </c>
      <c r="P218" s="66" t="s">
        <v>66</v>
      </c>
      <c r="Q218" s="68" t="s">
        <v>66</v>
      </c>
      <c r="R218" s="69" t="s">
        <v>66</v>
      </c>
      <c r="S218" s="55"/>
      <c r="T218" s="56" t="str">
        <f t="shared" si="1"/>
        <v/>
      </c>
      <c r="U218" s="56" t="str">
        <f t="shared" si="2"/>
        <v/>
      </c>
      <c r="V218" s="56" t="str">
        <f t="shared" si="3"/>
        <v/>
      </c>
      <c r="W218" s="56" t="str">
        <f t="shared" si="4"/>
        <v/>
      </c>
      <c r="X218" s="56" t="str">
        <f t="shared" si="5"/>
        <v/>
      </c>
    </row>
    <row r="219" ht="14.25" customHeight="1">
      <c r="A219" s="63">
        <v>25339.0</v>
      </c>
      <c r="B219" s="64" t="s">
        <v>273</v>
      </c>
      <c r="C219" s="65" t="s">
        <v>61</v>
      </c>
      <c r="D219" s="66" t="s">
        <v>66</v>
      </c>
      <c r="E219" s="67" t="s">
        <v>66</v>
      </c>
      <c r="F219" s="66" t="s">
        <v>66</v>
      </c>
      <c r="G219" s="66" t="s">
        <v>66</v>
      </c>
      <c r="H219" s="68" t="s">
        <v>66</v>
      </c>
      <c r="I219" s="66" t="s">
        <v>66</v>
      </c>
      <c r="J219" s="66" t="s">
        <v>66</v>
      </c>
      <c r="K219" s="68" t="s">
        <v>66</v>
      </c>
      <c r="L219" s="66" t="s">
        <v>66</v>
      </c>
      <c r="M219" s="66" t="s">
        <v>66</v>
      </c>
      <c r="N219" s="68" t="s">
        <v>66</v>
      </c>
      <c r="O219" s="66" t="s">
        <v>66</v>
      </c>
      <c r="P219" s="66" t="s">
        <v>66</v>
      </c>
      <c r="Q219" s="68" t="s">
        <v>66</v>
      </c>
      <c r="R219" s="69" t="s">
        <v>66</v>
      </c>
      <c r="S219" s="55"/>
      <c r="T219" s="56" t="str">
        <f t="shared" si="1"/>
        <v/>
      </c>
      <c r="U219" s="56" t="str">
        <f t="shared" si="2"/>
        <v/>
      </c>
      <c r="V219" s="56" t="str">
        <f t="shared" si="3"/>
        <v/>
      </c>
      <c r="W219" s="56" t="str">
        <f t="shared" si="4"/>
        <v/>
      </c>
      <c r="X219" s="56" t="str">
        <f t="shared" si="5"/>
        <v/>
      </c>
    </row>
    <row r="220" ht="14.25" customHeight="1">
      <c r="A220" s="63">
        <v>25384.0</v>
      </c>
      <c r="B220" s="64" t="s">
        <v>274</v>
      </c>
      <c r="C220" s="65" t="s">
        <v>94</v>
      </c>
      <c r="D220" s="66">
        <v>176960.55</v>
      </c>
      <c r="E220" s="67">
        <v>43387.0</v>
      </c>
      <c r="F220" s="66">
        <v>5.51364854338682</v>
      </c>
      <c r="G220" s="66">
        <v>9138.37</v>
      </c>
      <c r="H220" s="68">
        <v>2304.0</v>
      </c>
      <c r="I220" s="66">
        <v>4.54193339960239</v>
      </c>
      <c r="J220" s="66">
        <v>245192.22</v>
      </c>
      <c r="K220" s="68">
        <v>43998.0</v>
      </c>
      <c r="L220" s="66">
        <v>7.25120423493228</v>
      </c>
      <c r="M220" s="66">
        <v>996103.82</v>
      </c>
      <c r="N220" s="68">
        <v>123137.0</v>
      </c>
      <c r="O220" s="66">
        <v>11.8759099146359</v>
      </c>
      <c r="P220" s="66">
        <v>123494.91</v>
      </c>
      <c r="Q220" s="68">
        <v>22509.0</v>
      </c>
      <c r="R220" s="69">
        <v>7.84094666666667</v>
      </c>
      <c r="S220" s="55"/>
      <c r="T220" s="56">
        <f t="shared" si="1"/>
        <v>4.078653744</v>
      </c>
      <c r="U220" s="56">
        <f t="shared" si="2"/>
        <v>3.966306424</v>
      </c>
      <c r="V220" s="56">
        <f t="shared" si="3"/>
        <v>5.572803764</v>
      </c>
      <c r="W220" s="56">
        <f t="shared" si="4"/>
        <v>8.089394902</v>
      </c>
      <c r="X220" s="56">
        <f t="shared" si="5"/>
        <v>5.486468079</v>
      </c>
    </row>
    <row r="221" ht="14.25" customHeight="1">
      <c r="A221" s="63">
        <v>25461.0</v>
      </c>
      <c r="B221" s="64" t="s">
        <v>275</v>
      </c>
      <c r="C221" s="65" t="s">
        <v>61</v>
      </c>
      <c r="D221" s="66" t="s">
        <v>66</v>
      </c>
      <c r="E221" s="67" t="s">
        <v>66</v>
      </c>
      <c r="F221" s="66" t="s">
        <v>66</v>
      </c>
      <c r="G221" s="66" t="s">
        <v>66</v>
      </c>
      <c r="H221" s="68" t="s">
        <v>66</v>
      </c>
      <c r="I221" s="66" t="s">
        <v>66</v>
      </c>
      <c r="J221" s="66" t="s">
        <v>66</v>
      </c>
      <c r="K221" s="68" t="s">
        <v>66</v>
      </c>
      <c r="L221" s="66" t="s">
        <v>66</v>
      </c>
      <c r="M221" s="66" t="s">
        <v>66</v>
      </c>
      <c r="N221" s="68" t="s">
        <v>66</v>
      </c>
      <c r="O221" s="66" t="s">
        <v>66</v>
      </c>
      <c r="P221" s="66" t="s">
        <v>66</v>
      </c>
      <c r="Q221" s="68" t="s">
        <v>66</v>
      </c>
      <c r="R221" s="69" t="s">
        <v>66</v>
      </c>
      <c r="S221" s="55"/>
      <c r="T221" s="56" t="str">
        <f t="shared" si="1"/>
        <v/>
      </c>
      <c r="U221" s="56" t="str">
        <f t="shared" si="2"/>
        <v/>
      </c>
      <c r="V221" s="56" t="str">
        <f t="shared" si="3"/>
        <v/>
      </c>
      <c r="W221" s="56" t="str">
        <f t="shared" si="4"/>
        <v/>
      </c>
      <c r="X221" s="56" t="str">
        <f t="shared" si="5"/>
        <v/>
      </c>
    </row>
    <row r="222" ht="14.25" customHeight="1">
      <c r="A222" s="63">
        <v>25487.0</v>
      </c>
      <c r="B222" s="64" t="s">
        <v>276</v>
      </c>
      <c r="C222" s="65" t="s">
        <v>59</v>
      </c>
      <c r="D222" s="66">
        <v>27785.52</v>
      </c>
      <c r="E222" s="67">
        <v>6907.0</v>
      </c>
      <c r="F222" s="66">
        <v>4.85591052079692</v>
      </c>
      <c r="G222" s="66">
        <v>7272.28</v>
      </c>
      <c r="H222" s="68">
        <v>2539.0</v>
      </c>
      <c r="I222" s="66">
        <v>3.360573012939</v>
      </c>
      <c r="J222" s="66">
        <v>19633.08</v>
      </c>
      <c r="K222" s="68">
        <v>4393.0</v>
      </c>
      <c r="L222" s="66">
        <v>5.42050800662617</v>
      </c>
      <c r="M222" s="66">
        <v>203932.26</v>
      </c>
      <c r="N222" s="68">
        <v>37947.0</v>
      </c>
      <c r="O222" s="66">
        <v>7.80721488457563</v>
      </c>
      <c r="P222" s="66">
        <v>29339.86</v>
      </c>
      <c r="Q222" s="68">
        <v>5687.0</v>
      </c>
      <c r="R222" s="69">
        <v>6.83275733581742</v>
      </c>
      <c r="S222" s="55"/>
      <c r="T222" s="56">
        <f t="shared" si="1"/>
        <v>4.022805849</v>
      </c>
      <c r="U222" s="56">
        <f t="shared" si="2"/>
        <v>2.864230012</v>
      </c>
      <c r="V222" s="56">
        <f t="shared" si="3"/>
        <v>4.469173685</v>
      </c>
      <c r="W222" s="56">
        <f t="shared" si="4"/>
        <v>5.374133924</v>
      </c>
      <c r="X222" s="56">
        <f t="shared" si="5"/>
        <v>5.159110251</v>
      </c>
    </row>
    <row r="223" ht="14.25" customHeight="1">
      <c r="A223" s="63">
        <v>25509.0</v>
      </c>
      <c r="B223" s="64" t="s">
        <v>277</v>
      </c>
      <c r="C223" s="65" t="s">
        <v>61</v>
      </c>
      <c r="D223" s="66">
        <v>1413.77</v>
      </c>
      <c r="E223" s="67">
        <v>558.0</v>
      </c>
      <c r="F223" s="66">
        <v>2.95150313152401</v>
      </c>
      <c r="G223" s="66">
        <v>1596.55</v>
      </c>
      <c r="H223" s="68">
        <v>620.0</v>
      </c>
      <c r="I223" s="66">
        <v>3.04685114503817</v>
      </c>
      <c r="J223" s="66">
        <v>2777.2</v>
      </c>
      <c r="K223" s="68">
        <v>856.0</v>
      </c>
      <c r="L223" s="66">
        <v>3.85722222222222</v>
      </c>
      <c r="M223" s="66">
        <v>201706.94</v>
      </c>
      <c r="N223" s="68">
        <v>28923.0</v>
      </c>
      <c r="O223" s="66">
        <v>10.3742704315178</v>
      </c>
      <c r="P223" s="66">
        <v>203.09</v>
      </c>
      <c r="Q223" s="68">
        <v>40.0</v>
      </c>
      <c r="R223" s="69">
        <v>6.15424242424242</v>
      </c>
      <c r="S223" s="55"/>
      <c r="T223" s="56">
        <f t="shared" si="1"/>
        <v>2.533637993</v>
      </c>
      <c r="U223" s="56">
        <f t="shared" si="2"/>
        <v>2.575080645</v>
      </c>
      <c r="V223" s="56">
        <f t="shared" si="3"/>
        <v>3.244392523</v>
      </c>
      <c r="W223" s="56">
        <f t="shared" si="4"/>
        <v>6.973928707</v>
      </c>
      <c r="X223" s="56">
        <f t="shared" si="5"/>
        <v>5.07725</v>
      </c>
    </row>
    <row r="224" ht="14.25" customHeight="1">
      <c r="A224" s="63">
        <v>25517.0</v>
      </c>
      <c r="B224" s="64" t="s">
        <v>278</v>
      </c>
      <c r="C224" s="65" t="s">
        <v>59</v>
      </c>
      <c r="D224" s="66" t="s">
        <v>66</v>
      </c>
      <c r="E224" s="67" t="s">
        <v>66</v>
      </c>
      <c r="F224" s="66" t="s">
        <v>66</v>
      </c>
      <c r="G224" s="66" t="s">
        <v>66</v>
      </c>
      <c r="H224" s="68" t="s">
        <v>66</v>
      </c>
      <c r="I224" s="66" t="s">
        <v>66</v>
      </c>
      <c r="J224" s="66" t="s">
        <v>66</v>
      </c>
      <c r="K224" s="68" t="s">
        <v>66</v>
      </c>
      <c r="L224" s="66" t="s">
        <v>66</v>
      </c>
      <c r="M224" s="66" t="s">
        <v>66</v>
      </c>
      <c r="N224" s="68" t="s">
        <v>66</v>
      </c>
      <c r="O224" s="66" t="s">
        <v>66</v>
      </c>
      <c r="P224" s="66" t="s">
        <v>66</v>
      </c>
      <c r="Q224" s="68" t="s">
        <v>66</v>
      </c>
      <c r="R224" s="69" t="s">
        <v>66</v>
      </c>
      <c r="S224" s="55"/>
      <c r="T224" s="56" t="str">
        <f t="shared" si="1"/>
        <v/>
      </c>
      <c r="U224" s="56" t="str">
        <f t="shared" si="2"/>
        <v/>
      </c>
      <c r="V224" s="56" t="str">
        <f t="shared" si="3"/>
        <v/>
      </c>
      <c r="W224" s="56" t="str">
        <f t="shared" si="4"/>
        <v/>
      </c>
      <c r="X224" s="56" t="str">
        <f t="shared" si="5"/>
        <v/>
      </c>
    </row>
    <row r="225" ht="14.25" customHeight="1">
      <c r="A225" s="63">
        <v>25568.0</v>
      </c>
      <c r="B225" s="64" t="s">
        <v>279</v>
      </c>
      <c r="C225" s="65" t="s">
        <v>59</v>
      </c>
      <c r="D225" s="66">
        <v>185208.17</v>
      </c>
      <c r="E225" s="67">
        <v>42080.0</v>
      </c>
      <c r="F225" s="66">
        <v>6.75326052871468</v>
      </c>
      <c r="G225" s="66">
        <v>6297.34</v>
      </c>
      <c r="H225" s="68">
        <v>1672.0</v>
      </c>
      <c r="I225" s="66">
        <v>4.16215465961666</v>
      </c>
      <c r="J225" s="66">
        <v>51657.35</v>
      </c>
      <c r="K225" s="68">
        <v>7291.0</v>
      </c>
      <c r="L225" s="66">
        <v>9.5467288856034</v>
      </c>
      <c r="M225" s="66">
        <v>929901.45</v>
      </c>
      <c r="N225" s="68">
        <v>101740.0</v>
      </c>
      <c r="O225" s="66">
        <v>14.8494370987832</v>
      </c>
      <c r="P225" s="66">
        <v>38396.44</v>
      </c>
      <c r="Q225" s="68">
        <v>4988.0</v>
      </c>
      <c r="R225" s="69">
        <v>9.00479362101313</v>
      </c>
      <c r="S225" s="55"/>
      <c r="T225" s="56">
        <f t="shared" si="1"/>
        <v>4.401334838</v>
      </c>
      <c r="U225" s="56">
        <f t="shared" si="2"/>
        <v>3.766351675</v>
      </c>
      <c r="V225" s="56">
        <f t="shared" si="3"/>
        <v>7.085084351</v>
      </c>
      <c r="W225" s="56">
        <f t="shared" si="4"/>
        <v>9.139978868</v>
      </c>
      <c r="X225" s="56">
        <f t="shared" si="5"/>
        <v>7.69776263</v>
      </c>
    </row>
    <row r="226" ht="14.25" customHeight="1">
      <c r="A226" s="63">
        <v>25576.0</v>
      </c>
      <c r="B226" s="64" t="s">
        <v>280</v>
      </c>
      <c r="C226" s="65" t="s">
        <v>94</v>
      </c>
      <c r="D226" s="66">
        <v>349915.17</v>
      </c>
      <c r="E226" s="67">
        <v>88306.0</v>
      </c>
      <c r="F226" s="66">
        <v>6.14878698952696</v>
      </c>
      <c r="G226" s="66">
        <v>8316.22</v>
      </c>
      <c r="H226" s="68">
        <v>2673.0</v>
      </c>
      <c r="I226" s="66">
        <v>3.64586584831214</v>
      </c>
      <c r="J226" s="66">
        <v>98529.78</v>
      </c>
      <c r="K226" s="68">
        <v>17658.0</v>
      </c>
      <c r="L226" s="66">
        <v>7.90705240349892</v>
      </c>
      <c r="M226" s="66">
        <v>1256582.37</v>
      </c>
      <c r="N226" s="68">
        <v>138805.0</v>
      </c>
      <c r="O226" s="66">
        <v>14.6158416498011</v>
      </c>
      <c r="P226" s="66">
        <v>174616.97</v>
      </c>
      <c r="Q226" s="68">
        <v>26068.0</v>
      </c>
      <c r="R226" s="69">
        <v>9.14464362398534</v>
      </c>
      <c r="S226" s="55"/>
      <c r="T226" s="56">
        <f t="shared" si="1"/>
        <v>3.962529953</v>
      </c>
      <c r="U226" s="56">
        <f t="shared" si="2"/>
        <v>3.111193416</v>
      </c>
      <c r="V226" s="56">
        <f t="shared" si="3"/>
        <v>5.579894665</v>
      </c>
      <c r="W226" s="56">
        <f t="shared" si="4"/>
        <v>9.052860992</v>
      </c>
      <c r="X226" s="56">
        <f t="shared" si="5"/>
        <v>6.698518106</v>
      </c>
    </row>
    <row r="227" ht="14.25" customHeight="1">
      <c r="A227" s="63">
        <v>25584.0</v>
      </c>
      <c r="B227" s="64" t="s">
        <v>281</v>
      </c>
      <c r="C227" s="65" t="s">
        <v>61</v>
      </c>
      <c r="D227" s="66">
        <v>254.02</v>
      </c>
      <c r="E227" s="67">
        <v>140.0</v>
      </c>
      <c r="F227" s="66">
        <v>2.4192380952381</v>
      </c>
      <c r="G227" s="66">
        <v>377.45</v>
      </c>
      <c r="H227" s="68">
        <v>182.0</v>
      </c>
      <c r="I227" s="66">
        <v>2.43516129032258</v>
      </c>
      <c r="J227" s="66">
        <v>1075.9</v>
      </c>
      <c r="K227" s="68">
        <v>347.0</v>
      </c>
      <c r="L227" s="66">
        <v>3.34130434782609</v>
      </c>
      <c r="M227" s="66" t="s">
        <v>66</v>
      </c>
      <c r="N227" s="68" t="s">
        <v>66</v>
      </c>
      <c r="O227" s="66" t="s">
        <v>66</v>
      </c>
      <c r="P227" s="66" t="s">
        <v>66</v>
      </c>
      <c r="Q227" s="68" t="s">
        <v>66</v>
      </c>
      <c r="R227" s="69" t="s">
        <v>66</v>
      </c>
      <c r="S227" s="55"/>
      <c r="T227" s="56">
        <f t="shared" si="1"/>
        <v>1.814428571</v>
      </c>
      <c r="U227" s="56">
        <f t="shared" si="2"/>
        <v>2.073901099</v>
      </c>
      <c r="V227" s="56">
        <f t="shared" si="3"/>
        <v>3.100576369</v>
      </c>
      <c r="W227" s="56" t="str">
        <f t="shared" si="4"/>
        <v/>
      </c>
      <c r="X227" s="56" t="str">
        <f t="shared" si="5"/>
        <v/>
      </c>
    </row>
    <row r="228" ht="14.25" customHeight="1">
      <c r="A228" s="63">
        <v>25592.0</v>
      </c>
      <c r="B228" s="64" t="s">
        <v>282</v>
      </c>
      <c r="C228" s="65" t="s">
        <v>59</v>
      </c>
      <c r="D228" s="66">
        <v>37507.67</v>
      </c>
      <c r="E228" s="67">
        <v>9184.0</v>
      </c>
      <c r="F228" s="66">
        <v>5.22536500417944</v>
      </c>
      <c r="G228" s="66">
        <v>4084.16</v>
      </c>
      <c r="H228" s="68">
        <v>1074.0</v>
      </c>
      <c r="I228" s="66">
        <v>4.19749229188078</v>
      </c>
      <c r="J228" s="66">
        <v>12259.64</v>
      </c>
      <c r="K228" s="68">
        <v>3462.0</v>
      </c>
      <c r="L228" s="66">
        <v>4.47432116788321</v>
      </c>
      <c r="M228" s="66">
        <v>1094661.83</v>
      </c>
      <c r="N228" s="68">
        <v>159762.0</v>
      </c>
      <c r="O228" s="66">
        <v>11.4246245929699</v>
      </c>
      <c r="P228" s="66">
        <v>32129.87</v>
      </c>
      <c r="Q228" s="68">
        <v>6486.0</v>
      </c>
      <c r="R228" s="69">
        <v>5.81536108597285</v>
      </c>
      <c r="S228" s="55"/>
      <c r="T228" s="56">
        <f t="shared" si="1"/>
        <v>4.084023301</v>
      </c>
      <c r="U228" s="56">
        <f t="shared" si="2"/>
        <v>3.802756052</v>
      </c>
      <c r="V228" s="56">
        <f t="shared" si="3"/>
        <v>3.541201618</v>
      </c>
      <c r="W228" s="56">
        <f t="shared" si="4"/>
        <v>6.851828532</v>
      </c>
      <c r="X228" s="56">
        <f t="shared" si="5"/>
        <v>4.953726488</v>
      </c>
    </row>
    <row r="229" ht="14.25" customHeight="1">
      <c r="A229" s="63">
        <v>25606.0</v>
      </c>
      <c r="B229" s="64" t="s">
        <v>283</v>
      </c>
      <c r="C229" s="65" t="s">
        <v>59</v>
      </c>
      <c r="D229" s="66">
        <v>56821.49</v>
      </c>
      <c r="E229" s="67">
        <v>16214.0</v>
      </c>
      <c r="F229" s="66">
        <v>4.65330357874048</v>
      </c>
      <c r="G229" s="66">
        <v>2035.63</v>
      </c>
      <c r="H229" s="68">
        <v>645.0</v>
      </c>
      <c r="I229" s="66">
        <v>3.7978171641791</v>
      </c>
      <c r="J229" s="66">
        <v>14253.87</v>
      </c>
      <c r="K229" s="68">
        <v>3237.0</v>
      </c>
      <c r="L229" s="66">
        <v>5.55489867498051</v>
      </c>
      <c r="M229" s="66">
        <v>261680.6</v>
      </c>
      <c r="N229" s="68">
        <v>42924.0</v>
      </c>
      <c r="O229" s="66">
        <v>8.71774661025419</v>
      </c>
      <c r="P229" s="66">
        <v>26979.55</v>
      </c>
      <c r="Q229" s="68">
        <v>6743.0</v>
      </c>
      <c r="R229" s="69">
        <v>5.44931327004646</v>
      </c>
      <c r="S229" s="55"/>
      <c r="T229" s="56">
        <f t="shared" si="1"/>
        <v>3.504470828</v>
      </c>
      <c r="U229" s="56">
        <f t="shared" si="2"/>
        <v>3.156015504</v>
      </c>
      <c r="V229" s="56">
        <f t="shared" si="3"/>
        <v>4.403419833</v>
      </c>
      <c r="W229" s="56">
        <f t="shared" si="4"/>
        <v>6.096370329</v>
      </c>
      <c r="X229" s="56">
        <f t="shared" si="5"/>
        <v>4.00111968</v>
      </c>
    </row>
    <row r="230" ht="14.25" customHeight="1">
      <c r="A230" s="63">
        <v>25614.0</v>
      </c>
      <c r="B230" s="64" t="s">
        <v>284</v>
      </c>
      <c r="C230" s="65" t="s">
        <v>59</v>
      </c>
      <c r="D230" s="66" t="s">
        <v>66</v>
      </c>
      <c r="E230" s="67" t="s">
        <v>66</v>
      </c>
      <c r="F230" s="66" t="s">
        <v>66</v>
      </c>
      <c r="G230" s="66" t="s">
        <v>66</v>
      </c>
      <c r="H230" s="68" t="s">
        <v>66</v>
      </c>
      <c r="I230" s="66" t="s">
        <v>66</v>
      </c>
      <c r="J230" s="66" t="s">
        <v>66</v>
      </c>
      <c r="K230" s="68" t="s">
        <v>66</v>
      </c>
      <c r="L230" s="66" t="s">
        <v>66</v>
      </c>
      <c r="M230" s="66" t="s">
        <v>66</v>
      </c>
      <c r="N230" s="68" t="s">
        <v>66</v>
      </c>
      <c r="O230" s="66" t="s">
        <v>66</v>
      </c>
      <c r="P230" s="66" t="s">
        <v>66</v>
      </c>
      <c r="Q230" s="68" t="s">
        <v>66</v>
      </c>
      <c r="R230" s="69" t="s">
        <v>66</v>
      </c>
      <c r="S230" s="55"/>
      <c r="T230" s="56" t="str">
        <f t="shared" si="1"/>
        <v/>
      </c>
      <c r="U230" s="56" t="str">
        <f t="shared" si="2"/>
        <v/>
      </c>
      <c r="V230" s="56" t="str">
        <f t="shared" si="3"/>
        <v/>
      </c>
      <c r="W230" s="56" t="str">
        <f t="shared" si="4"/>
        <v/>
      </c>
      <c r="X230" s="56" t="str">
        <f t="shared" si="5"/>
        <v/>
      </c>
    </row>
    <row r="231" ht="14.25" customHeight="1">
      <c r="A231" s="63">
        <v>25615.0</v>
      </c>
      <c r="B231" s="64" t="s">
        <v>285</v>
      </c>
      <c r="C231" s="65" t="s">
        <v>61</v>
      </c>
      <c r="D231" s="66">
        <v>679.89</v>
      </c>
      <c r="E231" s="67">
        <v>241.0</v>
      </c>
      <c r="F231" s="66">
        <v>3.11876146788991</v>
      </c>
      <c r="G231" s="66">
        <v>1893.67</v>
      </c>
      <c r="H231" s="68">
        <v>751.0</v>
      </c>
      <c r="I231" s="66">
        <v>2.83483532934132</v>
      </c>
      <c r="J231" s="66">
        <v>239.68</v>
      </c>
      <c r="K231" s="68">
        <v>72.0</v>
      </c>
      <c r="L231" s="66">
        <v>3.57731343283582</v>
      </c>
      <c r="M231" s="66">
        <v>0.0</v>
      </c>
      <c r="N231" s="68">
        <v>0.0</v>
      </c>
      <c r="O231" s="66">
        <v>0.0</v>
      </c>
      <c r="P231" s="66">
        <v>24.93</v>
      </c>
      <c r="Q231" s="68">
        <v>2.0</v>
      </c>
      <c r="R231" s="69">
        <v>12.465</v>
      </c>
      <c r="S231" s="55"/>
      <c r="T231" s="56">
        <f t="shared" si="1"/>
        <v>2.821120332</v>
      </c>
      <c r="U231" s="56">
        <f t="shared" si="2"/>
        <v>2.521531292</v>
      </c>
      <c r="V231" s="56">
        <f t="shared" si="3"/>
        <v>3.328888889</v>
      </c>
      <c r="W231" s="56" t="str">
        <f t="shared" si="4"/>
        <v/>
      </c>
      <c r="X231" s="56">
        <f t="shared" si="5"/>
        <v>12.465</v>
      </c>
    </row>
    <row r="232" ht="14.25" customHeight="1">
      <c r="A232" s="63">
        <v>25622.0</v>
      </c>
      <c r="B232" s="64" t="s">
        <v>286</v>
      </c>
      <c r="C232" s="65" t="s">
        <v>61</v>
      </c>
      <c r="D232" s="66">
        <v>539.92</v>
      </c>
      <c r="E232" s="67">
        <v>234.0</v>
      </c>
      <c r="F232" s="66">
        <v>2.63375609756098</v>
      </c>
      <c r="G232" s="66">
        <v>962.68</v>
      </c>
      <c r="H232" s="68">
        <v>349.0</v>
      </c>
      <c r="I232" s="66">
        <v>3.01780564263323</v>
      </c>
      <c r="J232" s="66">
        <v>2024.36</v>
      </c>
      <c r="K232" s="68">
        <v>707.0</v>
      </c>
      <c r="L232" s="66">
        <v>3.24937399678973</v>
      </c>
      <c r="M232" s="66">
        <v>49907.1</v>
      </c>
      <c r="N232" s="68">
        <v>12948.0</v>
      </c>
      <c r="O232" s="66">
        <v>4.93738622872972</v>
      </c>
      <c r="P232" s="66">
        <v>0.0</v>
      </c>
      <c r="Q232" s="68">
        <v>0.0</v>
      </c>
      <c r="R232" s="69">
        <v>0.0</v>
      </c>
      <c r="S232" s="55"/>
      <c r="T232" s="56">
        <f t="shared" si="1"/>
        <v>2.307350427</v>
      </c>
      <c r="U232" s="56">
        <f t="shared" si="2"/>
        <v>2.758395415</v>
      </c>
      <c r="V232" s="56">
        <f t="shared" si="3"/>
        <v>2.86330976</v>
      </c>
      <c r="W232" s="56">
        <f t="shared" si="4"/>
        <v>3.854425394</v>
      </c>
      <c r="X232" s="56" t="str">
        <f t="shared" si="5"/>
        <v/>
      </c>
    </row>
    <row r="233" ht="14.25" customHeight="1">
      <c r="A233" s="63">
        <v>25630.0</v>
      </c>
      <c r="B233" s="64" t="s">
        <v>287</v>
      </c>
      <c r="C233" s="65" t="s">
        <v>59</v>
      </c>
      <c r="D233" s="66">
        <v>11887.98</v>
      </c>
      <c r="E233" s="67">
        <v>3653.0</v>
      </c>
      <c r="F233" s="66">
        <v>3.76917564996829</v>
      </c>
      <c r="G233" s="66">
        <v>2915.86</v>
      </c>
      <c r="H233" s="68">
        <v>1097.0</v>
      </c>
      <c r="I233" s="66">
        <v>2.93346076458753</v>
      </c>
      <c r="J233" s="66">
        <v>11396.19</v>
      </c>
      <c r="K233" s="68">
        <v>4125.0</v>
      </c>
      <c r="L233" s="66">
        <v>3.40795155502392</v>
      </c>
      <c r="M233" s="66">
        <v>178519.23</v>
      </c>
      <c r="N233" s="68">
        <v>36180.0</v>
      </c>
      <c r="O233" s="66">
        <v>6.77415208894623</v>
      </c>
      <c r="P233" s="66">
        <v>41389.5</v>
      </c>
      <c r="Q233" s="68">
        <v>6671.0</v>
      </c>
      <c r="R233" s="69">
        <v>7.73201942835793</v>
      </c>
      <c r="S233" s="55"/>
      <c r="T233" s="56">
        <f t="shared" si="1"/>
        <v>3.25430605</v>
      </c>
      <c r="U233" s="56">
        <f t="shared" si="2"/>
        <v>2.658030994</v>
      </c>
      <c r="V233" s="56">
        <f t="shared" si="3"/>
        <v>2.762712727</v>
      </c>
      <c r="W233" s="56">
        <f t="shared" si="4"/>
        <v>4.934196517</v>
      </c>
      <c r="X233" s="56">
        <f t="shared" si="5"/>
        <v>6.204392145</v>
      </c>
    </row>
    <row r="234" ht="14.25" customHeight="1">
      <c r="A234" s="63">
        <v>25649.0</v>
      </c>
      <c r="B234" s="64" t="s">
        <v>288</v>
      </c>
      <c r="C234" s="65" t="s">
        <v>59</v>
      </c>
      <c r="D234" s="66">
        <v>1566.66</v>
      </c>
      <c r="E234" s="67">
        <v>441.0</v>
      </c>
      <c r="F234" s="66">
        <v>4.14460317460317</v>
      </c>
      <c r="G234" s="66">
        <v>1275.31</v>
      </c>
      <c r="H234" s="68">
        <v>385.0</v>
      </c>
      <c r="I234" s="66">
        <v>3.80689552238806</v>
      </c>
      <c r="J234" s="66">
        <v>5802.98</v>
      </c>
      <c r="K234" s="68">
        <v>1679.0</v>
      </c>
      <c r="L234" s="66">
        <v>4.45697388632872</v>
      </c>
      <c r="M234" s="66">
        <v>242304.53</v>
      </c>
      <c r="N234" s="68">
        <v>40061.0</v>
      </c>
      <c r="O234" s="66">
        <v>8.85518875854256</v>
      </c>
      <c r="P234" s="66">
        <v>5546.52</v>
      </c>
      <c r="Q234" s="68">
        <v>1520.0</v>
      </c>
      <c r="R234" s="69">
        <v>5.06531506849315</v>
      </c>
      <c r="S234" s="55"/>
      <c r="T234" s="56">
        <f t="shared" si="1"/>
        <v>3.552517007</v>
      </c>
      <c r="U234" s="56">
        <f t="shared" si="2"/>
        <v>3.312493506</v>
      </c>
      <c r="V234" s="56">
        <f t="shared" si="3"/>
        <v>3.456212031</v>
      </c>
      <c r="W234" s="56">
        <f t="shared" si="4"/>
        <v>6.048389456</v>
      </c>
      <c r="X234" s="56">
        <f t="shared" si="5"/>
        <v>3.649026316</v>
      </c>
    </row>
    <row r="235" ht="14.25" customHeight="1">
      <c r="A235" s="63">
        <v>25657.0</v>
      </c>
      <c r="B235" s="64" t="s">
        <v>289</v>
      </c>
      <c r="C235" s="65" t="s">
        <v>59</v>
      </c>
      <c r="D235" s="66" t="s">
        <v>66</v>
      </c>
      <c r="E235" s="67" t="s">
        <v>66</v>
      </c>
      <c r="F235" s="66" t="s">
        <v>66</v>
      </c>
      <c r="G235" s="66" t="s">
        <v>66</v>
      </c>
      <c r="H235" s="68" t="s">
        <v>66</v>
      </c>
      <c r="I235" s="66" t="s">
        <v>66</v>
      </c>
      <c r="J235" s="66" t="s">
        <v>66</v>
      </c>
      <c r="K235" s="68" t="s">
        <v>66</v>
      </c>
      <c r="L235" s="66" t="s">
        <v>66</v>
      </c>
      <c r="M235" s="66" t="s">
        <v>66</v>
      </c>
      <c r="N235" s="68" t="s">
        <v>66</v>
      </c>
      <c r="O235" s="66" t="s">
        <v>66</v>
      </c>
      <c r="P235" s="66" t="s">
        <v>66</v>
      </c>
      <c r="Q235" s="68" t="s">
        <v>66</v>
      </c>
      <c r="R235" s="69" t="s">
        <v>66</v>
      </c>
      <c r="S235" s="55"/>
      <c r="T235" s="56" t="str">
        <f t="shared" si="1"/>
        <v/>
      </c>
      <c r="U235" s="56" t="str">
        <f t="shared" si="2"/>
        <v/>
      </c>
      <c r="V235" s="56" t="str">
        <f t="shared" si="3"/>
        <v/>
      </c>
      <c r="W235" s="56" t="str">
        <f t="shared" si="4"/>
        <v/>
      </c>
      <c r="X235" s="56" t="str">
        <f t="shared" si="5"/>
        <v/>
      </c>
    </row>
    <row r="236" ht="14.25" customHeight="1">
      <c r="A236" s="63">
        <v>25665.0</v>
      </c>
      <c r="B236" s="64" t="s">
        <v>290</v>
      </c>
      <c r="C236" s="65" t="s">
        <v>94</v>
      </c>
      <c r="D236" s="66">
        <v>257477.59</v>
      </c>
      <c r="E236" s="67">
        <v>83613.0</v>
      </c>
      <c r="F236" s="66">
        <v>4.55672223697018</v>
      </c>
      <c r="G236" s="66">
        <v>87819.33</v>
      </c>
      <c r="H236" s="68">
        <v>28448.0</v>
      </c>
      <c r="I236" s="66">
        <v>3.98363937400771</v>
      </c>
      <c r="J236" s="66">
        <v>70038.53</v>
      </c>
      <c r="K236" s="68">
        <v>17891.0</v>
      </c>
      <c r="L236" s="66">
        <v>5.26962079602739</v>
      </c>
      <c r="M236" s="66">
        <v>2747060.86</v>
      </c>
      <c r="N236" s="68">
        <v>359214.0</v>
      </c>
      <c r="O236" s="66">
        <v>13.6740445802803</v>
      </c>
      <c r="P236" s="66">
        <v>312682.96</v>
      </c>
      <c r="Q236" s="68">
        <v>55742.0</v>
      </c>
      <c r="R236" s="69">
        <v>7.84433305737438</v>
      </c>
      <c r="S236" s="55"/>
      <c r="T236" s="56">
        <f t="shared" si="1"/>
        <v>3.079396625</v>
      </c>
      <c r="U236" s="56">
        <f t="shared" si="2"/>
        <v>3.087012444</v>
      </c>
      <c r="V236" s="56">
        <f t="shared" si="3"/>
        <v>3.914735342</v>
      </c>
      <c r="W236" s="56">
        <f t="shared" si="4"/>
        <v>7.647421481</v>
      </c>
      <c r="X236" s="56">
        <f t="shared" si="5"/>
        <v>5.609467906</v>
      </c>
    </row>
    <row r="237" ht="14.25" customHeight="1">
      <c r="A237" s="63">
        <v>25754.0</v>
      </c>
      <c r="B237" s="64" t="s">
        <v>291</v>
      </c>
      <c r="C237" s="65" t="s">
        <v>61</v>
      </c>
      <c r="D237" s="66" t="s">
        <v>66</v>
      </c>
      <c r="E237" s="67" t="s">
        <v>66</v>
      </c>
      <c r="F237" s="66" t="s">
        <v>66</v>
      </c>
      <c r="G237" s="66" t="s">
        <v>66</v>
      </c>
      <c r="H237" s="68" t="s">
        <v>66</v>
      </c>
      <c r="I237" s="66" t="s">
        <v>66</v>
      </c>
      <c r="J237" s="66" t="s">
        <v>66</v>
      </c>
      <c r="K237" s="68" t="s">
        <v>66</v>
      </c>
      <c r="L237" s="66" t="s">
        <v>66</v>
      </c>
      <c r="M237" s="66" t="s">
        <v>66</v>
      </c>
      <c r="N237" s="68" t="s">
        <v>66</v>
      </c>
      <c r="O237" s="66" t="s">
        <v>66</v>
      </c>
      <c r="P237" s="66" t="s">
        <v>66</v>
      </c>
      <c r="Q237" s="68" t="s">
        <v>66</v>
      </c>
      <c r="R237" s="69" t="s">
        <v>66</v>
      </c>
      <c r="S237" s="55"/>
      <c r="T237" s="56" t="str">
        <f t="shared" si="1"/>
        <v/>
      </c>
      <c r="U237" s="56" t="str">
        <f t="shared" si="2"/>
        <v/>
      </c>
      <c r="V237" s="56" t="str">
        <f t="shared" si="3"/>
        <v/>
      </c>
      <c r="W237" s="56" t="str">
        <f t="shared" si="4"/>
        <v/>
      </c>
      <c r="X237" s="56" t="str">
        <f t="shared" si="5"/>
        <v/>
      </c>
    </row>
    <row r="238" ht="14.25" customHeight="1">
      <c r="A238" s="63">
        <v>25762.0</v>
      </c>
      <c r="B238" s="64" t="s">
        <v>292</v>
      </c>
      <c r="C238" s="65" t="s">
        <v>61</v>
      </c>
      <c r="D238" s="66" t="s">
        <v>66</v>
      </c>
      <c r="E238" s="67" t="s">
        <v>66</v>
      </c>
      <c r="F238" s="66" t="s">
        <v>66</v>
      </c>
      <c r="G238" s="66" t="s">
        <v>66</v>
      </c>
      <c r="H238" s="68" t="s">
        <v>66</v>
      </c>
      <c r="I238" s="66" t="s">
        <v>66</v>
      </c>
      <c r="J238" s="66" t="s">
        <v>66</v>
      </c>
      <c r="K238" s="68" t="s">
        <v>66</v>
      </c>
      <c r="L238" s="66" t="s">
        <v>66</v>
      </c>
      <c r="M238" s="66" t="s">
        <v>66</v>
      </c>
      <c r="N238" s="68" t="s">
        <v>66</v>
      </c>
      <c r="O238" s="66" t="s">
        <v>66</v>
      </c>
      <c r="P238" s="66" t="s">
        <v>66</v>
      </c>
      <c r="Q238" s="68" t="s">
        <v>66</v>
      </c>
      <c r="R238" s="69" t="s">
        <v>66</v>
      </c>
      <c r="S238" s="55"/>
      <c r="T238" s="56" t="str">
        <f t="shared" si="1"/>
        <v/>
      </c>
      <c r="U238" s="56" t="str">
        <f t="shared" si="2"/>
        <v/>
      </c>
      <c r="V238" s="56" t="str">
        <f t="shared" si="3"/>
        <v/>
      </c>
      <c r="W238" s="56" t="str">
        <f t="shared" si="4"/>
        <v/>
      </c>
      <c r="X238" s="56" t="str">
        <f t="shared" si="5"/>
        <v/>
      </c>
    </row>
    <row r="239" ht="14.25" customHeight="1">
      <c r="A239" s="63">
        <v>25770.0</v>
      </c>
      <c r="B239" s="64" t="s">
        <v>293</v>
      </c>
      <c r="C239" s="65" t="s">
        <v>61</v>
      </c>
      <c r="D239" s="66">
        <v>256.5</v>
      </c>
      <c r="E239" s="67">
        <v>87.0</v>
      </c>
      <c r="F239" s="66">
        <v>3.375</v>
      </c>
      <c r="G239" s="66">
        <v>28065.76</v>
      </c>
      <c r="H239" s="68">
        <v>4779.0</v>
      </c>
      <c r="I239" s="66">
        <v>6.39894208846329</v>
      </c>
      <c r="J239" s="66">
        <v>15510.26</v>
      </c>
      <c r="K239" s="68">
        <v>4400.0</v>
      </c>
      <c r="L239" s="66">
        <v>4.02550220607319</v>
      </c>
      <c r="M239" s="66">
        <v>162102.28</v>
      </c>
      <c r="N239" s="68">
        <v>22731.0</v>
      </c>
      <c r="O239" s="66">
        <v>10.0534780451501</v>
      </c>
      <c r="P239" s="66">
        <v>11.4</v>
      </c>
      <c r="Q239" s="68">
        <v>2.0</v>
      </c>
      <c r="R239" s="69">
        <v>5.7</v>
      </c>
      <c r="S239" s="55"/>
      <c r="T239" s="56">
        <f t="shared" si="1"/>
        <v>2.948275862</v>
      </c>
      <c r="U239" s="56">
        <f t="shared" si="2"/>
        <v>5.872726512</v>
      </c>
      <c r="V239" s="56">
        <f t="shared" si="3"/>
        <v>3.525059091</v>
      </c>
      <c r="W239" s="56">
        <f t="shared" si="4"/>
        <v>7.131330782</v>
      </c>
      <c r="X239" s="56">
        <f t="shared" si="5"/>
        <v>5.7</v>
      </c>
    </row>
    <row r="240" ht="14.25" customHeight="1">
      <c r="A240" s="63">
        <v>25789.0</v>
      </c>
      <c r="B240" s="64" t="s">
        <v>294</v>
      </c>
      <c r="C240" s="65" t="s">
        <v>59</v>
      </c>
      <c r="D240" s="66" t="s">
        <v>66</v>
      </c>
      <c r="E240" s="67" t="s">
        <v>66</v>
      </c>
      <c r="F240" s="66" t="s">
        <v>66</v>
      </c>
      <c r="G240" s="66" t="s">
        <v>66</v>
      </c>
      <c r="H240" s="68" t="s">
        <v>66</v>
      </c>
      <c r="I240" s="66" t="s">
        <v>66</v>
      </c>
      <c r="J240" s="66" t="s">
        <v>66</v>
      </c>
      <c r="K240" s="68" t="s">
        <v>66</v>
      </c>
      <c r="L240" s="66" t="s">
        <v>66</v>
      </c>
      <c r="M240" s="66" t="s">
        <v>66</v>
      </c>
      <c r="N240" s="68" t="s">
        <v>66</v>
      </c>
      <c r="O240" s="66" t="s">
        <v>66</v>
      </c>
      <c r="P240" s="66" t="s">
        <v>66</v>
      </c>
      <c r="Q240" s="68" t="s">
        <v>66</v>
      </c>
      <c r="R240" s="69" t="s">
        <v>66</v>
      </c>
      <c r="S240" s="55"/>
      <c r="T240" s="56" t="str">
        <f t="shared" si="1"/>
        <v/>
      </c>
      <c r="U240" s="56" t="str">
        <f t="shared" si="2"/>
        <v/>
      </c>
      <c r="V240" s="56" t="str">
        <f t="shared" si="3"/>
        <v/>
      </c>
      <c r="W240" s="56" t="str">
        <f t="shared" si="4"/>
        <v/>
      </c>
      <c r="X240" s="56" t="str">
        <f t="shared" si="5"/>
        <v/>
      </c>
    </row>
    <row r="241" ht="14.25" customHeight="1">
      <c r="A241" s="63">
        <v>25819.0</v>
      </c>
      <c r="B241" s="64" t="s">
        <v>295</v>
      </c>
      <c r="C241" s="65" t="s">
        <v>59</v>
      </c>
      <c r="D241" s="66" t="s">
        <v>66</v>
      </c>
      <c r="E241" s="67" t="s">
        <v>66</v>
      </c>
      <c r="F241" s="66" t="s">
        <v>66</v>
      </c>
      <c r="G241" s="66" t="s">
        <v>66</v>
      </c>
      <c r="H241" s="68" t="s">
        <v>66</v>
      </c>
      <c r="I241" s="66" t="s">
        <v>66</v>
      </c>
      <c r="J241" s="66" t="s">
        <v>66</v>
      </c>
      <c r="K241" s="68" t="s">
        <v>66</v>
      </c>
      <c r="L241" s="66" t="s">
        <v>66</v>
      </c>
      <c r="M241" s="66" t="s">
        <v>66</v>
      </c>
      <c r="N241" s="68" t="s">
        <v>66</v>
      </c>
      <c r="O241" s="66" t="s">
        <v>66</v>
      </c>
      <c r="P241" s="66" t="s">
        <v>66</v>
      </c>
      <c r="Q241" s="68" t="s">
        <v>66</v>
      </c>
      <c r="R241" s="69" t="s">
        <v>66</v>
      </c>
      <c r="S241" s="55"/>
      <c r="T241" s="56" t="str">
        <f t="shared" si="1"/>
        <v/>
      </c>
      <c r="U241" s="56" t="str">
        <f t="shared" si="2"/>
        <v/>
      </c>
      <c r="V241" s="56" t="str">
        <f t="shared" si="3"/>
        <v/>
      </c>
      <c r="W241" s="56" t="str">
        <f t="shared" si="4"/>
        <v/>
      </c>
      <c r="X241" s="56" t="str">
        <f t="shared" si="5"/>
        <v/>
      </c>
    </row>
    <row r="242" ht="14.25" customHeight="1">
      <c r="A242" s="63">
        <v>25827.0</v>
      </c>
      <c r="B242" s="64" t="s">
        <v>296</v>
      </c>
      <c r="C242" s="65" t="s">
        <v>94</v>
      </c>
      <c r="D242" s="66">
        <v>11026.71</v>
      </c>
      <c r="E242" s="67">
        <v>3086.0</v>
      </c>
      <c r="F242" s="66">
        <v>3.97215778097983</v>
      </c>
      <c r="G242" s="66">
        <v>954.53</v>
      </c>
      <c r="H242" s="68">
        <v>257.0</v>
      </c>
      <c r="I242" s="66">
        <v>3.86449392712551</v>
      </c>
      <c r="J242" s="66">
        <v>449.45</v>
      </c>
      <c r="K242" s="68">
        <v>59.0</v>
      </c>
      <c r="L242" s="66">
        <v>7.74913793103448</v>
      </c>
      <c r="M242" s="66">
        <v>493621.68</v>
      </c>
      <c r="N242" s="68">
        <v>71162.0</v>
      </c>
      <c r="O242" s="66">
        <v>10.4384038571338</v>
      </c>
      <c r="P242" s="66">
        <v>989.28</v>
      </c>
      <c r="Q242" s="68">
        <v>270.0</v>
      </c>
      <c r="R242" s="69">
        <v>4.62280373831776</v>
      </c>
      <c r="S242" s="55"/>
      <c r="T242" s="56">
        <f t="shared" si="1"/>
        <v>3.573139987</v>
      </c>
      <c r="U242" s="56">
        <f t="shared" si="2"/>
        <v>3.714124514</v>
      </c>
      <c r="V242" s="56">
        <f t="shared" si="3"/>
        <v>7.61779661</v>
      </c>
      <c r="W242" s="56">
        <f t="shared" si="4"/>
        <v>6.936590877</v>
      </c>
      <c r="X242" s="56">
        <f t="shared" si="5"/>
        <v>3.664</v>
      </c>
    </row>
    <row r="243" ht="14.25" customHeight="1">
      <c r="A243" s="63">
        <v>25838.0</v>
      </c>
      <c r="B243" s="64" t="s">
        <v>297</v>
      </c>
      <c r="C243" s="65" t="s">
        <v>61</v>
      </c>
      <c r="D243" s="66">
        <v>20716.13</v>
      </c>
      <c r="E243" s="67">
        <v>6487.0</v>
      </c>
      <c r="F243" s="66">
        <v>4.19864815565464</v>
      </c>
      <c r="G243" s="66">
        <v>30360.78</v>
      </c>
      <c r="H243" s="68">
        <v>11494.0</v>
      </c>
      <c r="I243" s="66">
        <v>3.67030705996132</v>
      </c>
      <c r="J243" s="66">
        <v>4853.32</v>
      </c>
      <c r="K243" s="68">
        <v>1280.0</v>
      </c>
      <c r="L243" s="66">
        <v>4.71196116504854</v>
      </c>
      <c r="M243" s="66">
        <v>53984.71</v>
      </c>
      <c r="N243" s="68">
        <v>11298.0</v>
      </c>
      <c r="O243" s="66">
        <v>6.44824534161491</v>
      </c>
      <c r="P243" s="66">
        <v>3.8</v>
      </c>
      <c r="Q243" s="68">
        <v>1.0</v>
      </c>
      <c r="R243" s="69">
        <v>3.8</v>
      </c>
      <c r="S243" s="55"/>
      <c r="T243" s="56">
        <f t="shared" si="1"/>
        <v>3.193483891</v>
      </c>
      <c r="U243" s="56">
        <f t="shared" si="2"/>
        <v>2.641445972</v>
      </c>
      <c r="V243" s="56">
        <f t="shared" si="3"/>
        <v>3.79165625</v>
      </c>
      <c r="W243" s="56">
        <f t="shared" si="4"/>
        <v>4.778253673</v>
      </c>
      <c r="X243" s="56">
        <f t="shared" si="5"/>
        <v>3.8</v>
      </c>
    </row>
    <row r="244" ht="14.25" customHeight="1">
      <c r="A244" s="63">
        <v>25871.0</v>
      </c>
      <c r="B244" s="64" t="s">
        <v>298</v>
      </c>
      <c r="C244" s="65" t="s">
        <v>59</v>
      </c>
      <c r="D244" s="66">
        <v>19837.44</v>
      </c>
      <c r="E244" s="67">
        <v>5856.0</v>
      </c>
      <c r="F244" s="66">
        <v>4.12249376558603</v>
      </c>
      <c r="G244" s="66">
        <v>3959.18</v>
      </c>
      <c r="H244" s="68">
        <v>1398.0</v>
      </c>
      <c r="I244" s="66">
        <v>3.24257166257166</v>
      </c>
      <c r="J244" s="66">
        <v>6776.25</v>
      </c>
      <c r="K244" s="68">
        <v>1553.0</v>
      </c>
      <c r="L244" s="66">
        <v>5.26106366459627</v>
      </c>
      <c r="M244" s="66">
        <v>161089.96</v>
      </c>
      <c r="N244" s="68">
        <v>27822.0</v>
      </c>
      <c r="O244" s="66">
        <v>8.43712145812601</v>
      </c>
      <c r="P244" s="66">
        <v>9218.96</v>
      </c>
      <c r="Q244" s="68">
        <v>1960.0</v>
      </c>
      <c r="R244" s="69">
        <v>5.33196067090804</v>
      </c>
      <c r="S244" s="55"/>
      <c r="T244" s="56">
        <f t="shared" si="1"/>
        <v>3.387540984</v>
      </c>
      <c r="U244" s="56">
        <f t="shared" si="2"/>
        <v>2.832031474</v>
      </c>
      <c r="V244" s="56">
        <f t="shared" si="3"/>
        <v>4.363329041</v>
      </c>
      <c r="W244" s="56">
        <f t="shared" si="4"/>
        <v>5.790020847</v>
      </c>
      <c r="X244" s="56">
        <f t="shared" si="5"/>
        <v>4.70355102</v>
      </c>
    </row>
    <row r="245" ht="14.25" customHeight="1">
      <c r="A245" s="63">
        <v>25886.0</v>
      </c>
      <c r="B245" s="64" t="s">
        <v>299</v>
      </c>
      <c r="C245" s="65" t="s">
        <v>59</v>
      </c>
      <c r="D245" s="66">
        <v>40728.22</v>
      </c>
      <c r="E245" s="67">
        <v>9894.0</v>
      </c>
      <c r="F245" s="66">
        <v>5.48971829087478</v>
      </c>
      <c r="G245" s="66">
        <v>5769.35</v>
      </c>
      <c r="H245" s="68">
        <v>1367.0</v>
      </c>
      <c r="I245" s="66">
        <v>4.48278943278943</v>
      </c>
      <c r="J245" s="66">
        <v>1792.35</v>
      </c>
      <c r="K245" s="68">
        <v>404.0</v>
      </c>
      <c r="L245" s="66">
        <v>5.16527377521614</v>
      </c>
      <c r="M245" s="66">
        <v>426233.96</v>
      </c>
      <c r="N245" s="68">
        <v>63048.0</v>
      </c>
      <c r="O245" s="66">
        <v>11.1457026306156</v>
      </c>
      <c r="P245" s="66">
        <v>77704.28</v>
      </c>
      <c r="Q245" s="68">
        <v>14648.0</v>
      </c>
      <c r="R245" s="69">
        <v>7.68132463424278</v>
      </c>
      <c r="S245" s="55"/>
      <c r="T245" s="56">
        <f t="shared" si="1"/>
        <v>4.116456438</v>
      </c>
      <c r="U245" s="56">
        <f t="shared" si="2"/>
        <v>4.220446233</v>
      </c>
      <c r="V245" s="56">
        <f t="shared" si="3"/>
        <v>4.436509901</v>
      </c>
      <c r="W245" s="56">
        <f t="shared" si="4"/>
        <v>6.76046758</v>
      </c>
      <c r="X245" s="56">
        <f t="shared" si="5"/>
        <v>5.304770617</v>
      </c>
    </row>
    <row r="246" ht="14.25" customHeight="1">
      <c r="A246" s="63">
        <v>25894.0</v>
      </c>
      <c r="B246" s="64" t="s">
        <v>300</v>
      </c>
      <c r="C246" s="65" t="s">
        <v>59</v>
      </c>
      <c r="D246" s="66" t="s">
        <v>66</v>
      </c>
      <c r="E246" s="67" t="s">
        <v>66</v>
      </c>
      <c r="F246" s="66" t="s">
        <v>66</v>
      </c>
      <c r="G246" s="66" t="s">
        <v>66</v>
      </c>
      <c r="H246" s="68" t="s">
        <v>66</v>
      </c>
      <c r="I246" s="66" t="s">
        <v>66</v>
      </c>
      <c r="J246" s="66" t="s">
        <v>66</v>
      </c>
      <c r="K246" s="68" t="s">
        <v>66</v>
      </c>
      <c r="L246" s="66" t="s">
        <v>66</v>
      </c>
      <c r="M246" s="66" t="s">
        <v>66</v>
      </c>
      <c r="N246" s="68" t="s">
        <v>66</v>
      </c>
      <c r="O246" s="66" t="s">
        <v>66</v>
      </c>
      <c r="P246" s="66" t="s">
        <v>66</v>
      </c>
      <c r="Q246" s="68" t="s">
        <v>66</v>
      </c>
      <c r="R246" s="69" t="s">
        <v>66</v>
      </c>
      <c r="S246" s="55"/>
      <c r="T246" s="56" t="str">
        <f t="shared" si="1"/>
        <v/>
      </c>
      <c r="U246" s="56" t="str">
        <f t="shared" si="2"/>
        <v/>
      </c>
      <c r="V246" s="56" t="str">
        <f t="shared" si="3"/>
        <v/>
      </c>
      <c r="W246" s="56" t="str">
        <f t="shared" si="4"/>
        <v/>
      </c>
      <c r="X246" s="56" t="str">
        <f t="shared" si="5"/>
        <v/>
      </c>
    </row>
    <row r="247" ht="14.25" customHeight="1">
      <c r="A247" s="63">
        <v>25908.0</v>
      </c>
      <c r="B247" s="64" t="s">
        <v>301</v>
      </c>
      <c r="C247" s="65" t="s">
        <v>94</v>
      </c>
      <c r="D247" s="66">
        <v>88256.4</v>
      </c>
      <c r="E247" s="67">
        <v>25263.0</v>
      </c>
      <c r="F247" s="66">
        <v>4.55211471012998</v>
      </c>
      <c r="G247" s="66">
        <v>7146.77</v>
      </c>
      <c r="H247" s="68">
        <v>2518.0</v>
      </c>
      <c r="I247" s="66">
        <v>3.48793069790142</v>
      </c>
      <c r="J247" s="66">
        <v>73142.14</v>
      </c>
      <c r="K247" s="68">
        <v>14630.0</v>
      </c>
      <c r="L247" s="66">
        <v>6.68942198646424</v>
      </c>
      <c r="M247" s="66">
        <v>1238356.49</v>
      </c>
      <c r="N247" s="68">
        <v>161377.0</v>
      </c>
      <c r="O247" s="66">
        <v>13.5833853258306</v>
      </c>
      <c r="P247" s="66">
        <v>40289.67</v>
      </c>
      <c r="Q247" s="68">
        <v>7789.0</v>
      </c>
      <c r="R247" s="69">
        <v>6.95488865872605</v>
      </c>
      <c r="S247" s="55"/>
      <c r="T247" s="56">
        <f t="shared" si="1"/>
        <v>3.493504334</v>
      </c>
      <c r="U247" s="56">
        <f t="shared" si="2"/>
        <v>2.838272438</v>
      </c>
      <c r="V247" s="56">
        <f t="shared" si="3"/>
        <v>4.999462748</v>
      </c>
      <c r="W247" s="56">
        <f t="shared" si="4"/>
        <v>7.673686399</v>
      </c>
      <c r="X247" s="56">
        <f t="shared" si="5"/>
        <v>5.172637052</v>
      </c>
    </row>
    <row r="248" ht="14.25" customHeight="1">
      <c r="A248" s="63">
        <v>25910.0</v>
      </c>
      <c r="B248" s="64" t="s">
        <v>302</v>
      </c>
      <c r="C248" s="65" t="s">
        <v>59</v>
      </c>
      <c r="D248" s="66">
        <v>332205.91</v>
      </c>
      <c r="E248" s="67">
        <v>81944.0</v>
      </c>
      <c r="F248" s="66">
        <v>5.59457578309195</v>
      </c>
      <c r="G248" s="66">
        <v>7240.37</v>
      </c>
      <c r="H248" s="68">
        <v>2264.0</v>
      </c>
      <c r="I248" s="66">
        <v>3.64203722334004</v>
      </c>
      <c r="J248" s="66">
        <v>185764.21</v>
      </c>
      <c r="K248" s="68">
        <v>45385.0</v>
      </c>
      <c r="L248" s="66">
        <v>5.52590088348157</v>
      </c>
      <c r="M248" s="66">
        <v>1337375.36</v>
      </c>
      <c r="N248" s="68">
        <v>206592.0</v>
      </c>
      <c r="O248" s="66">
        <v>11.0989191342451</v>
      </c>
      <c r="P248" s="66">
        <v>94276.31</v>
      </c>
      <c r="Q248" s="68">
        <v>15949.0</v>
      </c>
      <c r="R248" s="69">
        <v>7.57117812399614</v>
      </c>
      <c r="S248" s="55"/>
      <c r="T248" s="56">
        <f t="shared" si="1"/>
        <v>4.054060212</v>
      </c>
      <c r="U248" s="56">
        <f t="shared" si="2"/>
        <v>3.198043286</v>
      </c>
      <c r="V248" s="56">
        <f t="shared" si="3"/>
        <v>4.093075025</v>
      </c>
      <c r="W248" s="56">
        <f t="shared" si="4"/>
        <v>6.473509913</v>
      </c>
      <c r="X248" s="56">
        <f t="shared" si="5"/>
        <v>5.911111041</v>
      </c>
    </row>
    <row r="249" ht="14.25" customHeight="1">
      <c r="A249" s="63">
        <v>25924.0</v>
      </c>
      <c r="B249" s="64" t="s">
        <v>303</v>
      </c>
      <c r="C249" s="65" t="s">
        <v>59</v>
      </c>
      <c r="D249" s="66">
        <v>116622.06</v>
      </c>
      <c r="E249" s="67">
        <v>29597.0</v>
      </c>
      <c r="F249" s="66">
        <v>5.74040460720614</v>
      </c>
      <c r="G249" s="66">
        <v>1253.23</v>
      </c>
      <c r="H249" s="68">
        <v>411.0</v>
      </c>
      <c r="I249" s="66">
        <v>3.96591772151899</v>
      </c>
      <c r="J249" s="66">
        <v>22441.35</v>
      </c>
      <c r="K249" s="68">
        <v>4351.0</v>
      </c>
      <c r="L249" s="66">
        <v>6.77168074834037</v>
      </c>
      <c r="M249" s="66">
        <v>440652.34</v>
      </c>
      <c r="N249" s="68">
        <v>71663.0</v>
      </c>
      <c r="O249" s="66">
        <v>10.4148508626802</v>
      </c>
      <c r="P249" s="66">
        <v>6209.05</v>
      </c>
      <c r="Q249" s="68">
        <v>1138.0</v>
      </c>
      <c r="R249" s="69">
        <v>7.64661330049261</v>
      </c>
      <c r="S249" s="55"/>
      <c r="T249" s="56">
        <f t="shared" si="1"/>
        <v>3.940333818</v>
      </c>
      <c r="U249" s="56">
        <f t="shared" si="2"/>
        <v>3.049221411</v>
      </c>
      <c r="V249" s="56">
        <f t="shared" si="3"/>
        <v>5.157745346</v>
      </c>
      <c r="W249" s="56">
        <f t="shared" si="4"/>
        <v>6.1489519</v>
      </c>
      <c r="X249" s="56">
        <f t="shared" si="5"/>
        <v>5.456107206</v>
      </c>
    </row>
    <row r="250" ht="14.25" customHeight="1">
      <c r="A250" s="63">
        <v>25932.0</v>
      </c>
      <c r="B250" s="64" t="s">
        <v>304</v>
      </c>
      <c r="C250" s="65" t="s">
        <v>59</v>
      </c>
      <c r="D250" s="66">
        <v>58104.86</v>
      </c>
      <c r="E250" s="67">
        <v>12273.0</v>
      </c>
      <c r="F250" s="66">
        <v>6.09385002621919</v>
      </c>
      <c r="G250" s="66">
        <v>3209.13</v>
      </c>
      <c r="H250" s="68">
        <v>979.0</v>
      </c>
      <c r="I250" s="66">
        <v>3.79329787234043</v>
      </c>
      <c r="J250" s="66">
        <v>28968.4</v>
      </c>
      <c r="K250" s="68">
        <v>6664.0</v>
      </c>
      <c r="L250" s="66">
        <v>5.87475157168931</v>
      </c>
      <c r="M250" s="66">
        <v>725766.76</v>
      </c>
      <c r="N250" s="68">
        <v>120521.0</v>
      </c>
      <c r="O250" s="66">
        <v>10.7439824725023</v>
      </c>
      <c r="P250" s="66">
        <v>8421.17</v>
      </c>
      <c r="Q250" s="68">
        <v>1370.0</v>
      </c>
      <c r="R250" s="69">
        <v>7.62096832579186</v>
      </c>
      <c r="S250" s="55"/>
      <c r="T250" s="56">
        <f t="shared" si="1"/>
        <v>4.734364866</v>
      </c>
      <c r="U250" s="56">
        <f t="shared" si="2"/>
        <v>3.277967314</v>
      </c>
      <c r="V250" s="56">
        <f t="shared" si="3"/>
        <v>4.3469988</v>
      </c>
      <c r="W250" s="56">
        <f t="shared" si="4"/>
        <v>6.021911202</v>
      </c>
      <c r="X250" s="56">
        <f t="shared" si="5"/>
        <v>6.146839416</v>
      </c>
    </row>
    <row r="251" ht="14.25" customHeight="1">
      <c r="A251" s="63">
        <v>25940.0</v>
      </c>
      <c r="B251" s="64" t="s">
        <v>305</v>
      </c>
      <c r="C251" s="65" t="s">
        <v>61</v>
      </c>
      <c r="D251" s="66" t="s">
        <v>66</v>
      </c>
      <c r="E251" s="67" t="s">
        <v>66</v>
      </c>
      <c r="F251" s="66" t="s">
        <v>66</v>
      </c>
      <c r="G251" s="66" t="s">
        <v>66</v>
      </c>
      <c r="H251" s="68" t="s">
        <v>66</v>
      </c>
      <c r="I251" s="66" t="s">
        <v>66</v>
      </c>
      <c r="J251" s="66" t="s">
        <v>66</v>
      </c>
      <c r="K251" s="68" t="s">
        <v>66</v>
      </c>
      <c r="L251" s="66" t="s">
        <v>66</v>
      </c>
      <c r="M251" s="66" t="s">
        <v>66</v>
      </c>
      <c r="N251" s="68" t="s">
        <v>66</v>
      </c>
      <c r="O251" s="66" t="s">
        <v>66</v>
      </c>
      <c r="P251" s="66" t="s">
        <v>66</v>
      </c>
      <c r="Q251" s="68" t="s">
        <v>66</v>
      </c>
      <c r="R251" s="69" t="s">
        <v>66</v>
      </c>
      <c r="S251" s="55"/>
      <c r="T251" s="56" t="str">
        <f t="shared" si="1"/>
        <v/>
      </c>
      <c r="U251" s="56" t="str">
        <f t="shared" si="2"/>
        <v/>
      </c>
      <c r="V251" s="56" t="str">
        <f t="shared" si="3"/>
        <v/>
      </c>
      <c r="W251" s="56" t="str">
        <f t="shared" si="4"/>
        <v/>
      </c>
      <c r="X251" s="56" t="str">
        <f t="shared" si="5"/>
        <v/>
      </c>
    </row>
    <row r="252" ht="14.25" customHeight="1">
      <c r="A252" s="63">
        <v>25942.0</v>
      </c>
      <c r="B252" s="64" t="s">
        <v>306</v>
      </c>
      <c r="C252" s="65" t="s">
        <v>61</v>
      </c>
      <c r="D252" s="66">
        <v>2778.33</v>
      </c>
      <c r="E252" s="67">
        <v>807.0</v>
      </c>
      <c r="F252" s="66">
        <v>3.67990728476821</v>
      </c>
      <c r="G252" s="66">
        <v>165.3</v>
      </c>
      <c r="H252" s="68">
        <v>71.0</v>
      </c>
      <c r="I252" s="66">
        <v>2.5828125</v>
      </c>
      <c r="J252" s="66">
        <v>16228.57</v>
      </c>
      <c r="K252" s="68">
        <v>2852.0</v>
      </c>
      <c r="L252" s="66">
        <v>6.56761230271145</v>
      </c>
      <c r="M252" s="66">
        <v>28.36</v>
      </c>
      <c r="N252" s="68">
        <v>8.0</v>
      </c>
      <c r="O252" s="66">
        <v>3.545</v>
      </c>
      <c r="P252" s="66">
        <v>0.0</v>
      </c>
      <c r="Q252" s="68">
        <v>0.0</v>
      </c>
      <c r="R252" s="69">
        <v>0.0</v>
      </c>
      <c r="S252" s="55"/>
      <c r="T252" s="56">
        <f t="shared" si="1"/>
        <v>3.442788104</v>
      </c>
      <c r="U252" s="56">
        <f t="shared" si="2"/>
        <v>2.328169014</v>
      </c>
      <c r="V252" s="56">
        <f t="shared" si="3"/>
        <v>5.690241935</v>
      </c>
      <c r="W252" s="56">
        <f t="shared" si="4"/>
        <v>3.545</v>
      </c>
      <c r="X252" s="56" t="str">
        <f t="shared" si="5"/>
        <v/>
      </c>
    </row>
    <row r="253" ht="14.25" customHeight="1">
      <c r="A253" s="63">
        <v>25969.0</v>
      </c>
      <c r="B253" s="64" t="s">
        <v>307</v>
      </c>
      <c r="C253" s="65" t="s">
        <v>59</v>
      </c>
      <c r="D253" s="66">
        <v>72889.12</v>
      </c>
      <c r="E253" s="67">
        <v>17690.0</v>
      </c>
      <c r="F253" s="66">
        <v>6.00454073646923</v>
      </c>
      <c r="G253" s="66">
        <v>15456.25</v>
      </c>
      <c r="H253" s="68">
        <v>5980.0</v>
      </c>
      <c r="I253" s="66">
        <v>3.45005580357143</v>
      </c>
      <c r="J253" s="66">
        <v>25989.19</v>
      </c>
      <c r="K253" s="68">
        <v>6239.0</v>
      </c>
      <c r="L253" s="66">
        <v>6.19527771156138</v>
      </c>
      <c r="M253" s="66">
        <v>472337.19</v>
      </c>
      <c r="N253" s="68">
        <v>65131.0</v>
      </c>
      <c r="O253" s="66">
        <v>12.1645468593062</v>
      </c>
      <c r="P253" s="66">
        <v>16057.12</v>
      </c>
      <c r="Q253" s="68">
        <v>3127.0</v>
      </c>
      <c r="R253" s="69">
        <v>7.37919117647059</v>
      </c>
      <c r="S253" s="55"/>
      <c r="T253" s="56">
        <f t="shared" si="1"/>
        <v>4.120357264</v>
      </c>
      <c r="U253" s="56">
        <f t="shared" si="2"/>
        <v>2.584657191</v>
      </c>
      <c r="V253" s="56">
        <f t="shared" si="3"/>
        <v>4.165601859</v>
      </c>
      <c r="W253" s="56">
        <f t="shared" si="4"/>
        <v>7.252110209</v>
      </c>
      <c r="X253" s="56">
        <f t="shared" si="5"/>
        <v>5.134992005</v>
      </c>
    </row>
    <row r="254" ht="14.25" customHeight="1">
      <c r="A254" s="63">
        <v>25975.0</v>
      </c>
      <c r="B254" s="64" t="s">
        <v>308</v>
      </c>
      <c r="C254" s="65" t="s">
        <v>59</v>
      </c>
      <c r="D254" s="66">
        <v>219293.13</v>
      </c>
      <c r="E254" s="67">
        <v>45510.0</v>
      </c>
      <c r="F254" s="66">
        <v>7.43391742092952</v>
      </c>
      <c r="G254" s="66">
        <v>1178.05</v>
      </c>
      <c r="H254" s="68">
        <v>292.0</v>
      </c>
      <c r="I254" s="66">
        <v>4.3470479704797</v>
      </c>
      <c r="J254" s="66">
        <v>5274.58</v>
      </c>
      <c r="K254" s="68">
        <v>1113.0</v>
      </c>
      <c r="L254" s="66">
        <v>7.00475431606906</v>
      </c>
      <c r="M254" s="66">
        <v>820905.58</v>
      </c>
      <c r="N254" s="68">
        <v>111255.0</v>
      </c>
      <c r="O254" s="66">
        <v>12.5490029962089</v>
      </c>
      <c r="P254" s="66">
        <v>613.32</v>
      </c>
      <c r="Q254" s="68">
        <v>68.0</v>
      </c>
      <c r="R254" s="69">
        <v>12.5167346938776</v>
      </c>
      <c r="S254" s="55"/>
      <c r="T254" s="56">
        <f t="shared" si="1"/>
        <v>4.818570204</v>
      </c>
      <c r="U254" s="56">
        <f t="shared" si="2"/>
        <v>4.034417808</v>
      </c>
      <c r="V254" s="56">
        <f t="shared" si="3"/>
        <v>4.739065588</v>
      </c>
      <c r="W254" s="56">
        <f t="shared" si="4"/>
        <v>7.37859494</v>
      </c>
      <c r="X254" s="56">
        <f t="shared" si="5"/>
        <v>9.019411765</v>
      </c>
    </row>
    <row r="255" ht="14.25" customHeight="1">
      <c r="A255" s="63">
        <v>25983.0</v>
      </c>
      <c r="B255" s="64" t="s">
        <v>309</v>
      </c>
      <c r="C255" s="65" t="s">
        <v>94</v>
      </c>
      <c r="D255" s="66">
        <v>240036.12</v>
      </c>
      <c r="E255" s="67">
        <v>54119.0</v>
      </c>
      <c r="F255" s="66">
        <v>6.27725934255603</v>
      </c>
      <c r="G255" s="66">
        <v>1819.86</v>
      </c>
      <c r="H255" s="68">
        <v>688.0</v>
      </c>
      <c r="I255" s="66">
        <v>3.21530035335689</v>
      </c>
      <c r="J255" s="66">
        <v>62841.1</v>
      </c>
      <c r="K255" s="68">
        <v>9716.0</v>
      </c>
      <c r="L255" s="66">
        <v>9.14318347155536</v>
      </c>
      <c r="M255" s="66">
        <v>1426817.16</v>
      </c>
      <c r="N255" s="68">
        <v>203533.0</v>
      </c>
      <c r="O255" s="66">
        <v>12.5019027758306</v>
      </c>
      <c r="P255" s="66">
        <v>75373.97</v>
      </c>
      <c r="Q255" s="68">
        <v>12822.0</v>
      </c>
      <c r="R255" s="69">
        <v>8.34983604741332</v>
      </c>
      <c r="S255" s="55"/>
      <c r="T255" s="56">
        <f t="shared" si="1"/>
        <v>4.43533916</v>
      </c>
      <c r="U255" s="56">
        <f t="shared" si="2"/>
        <v>2.645145349</v>
      </c>
      <c r="V255" s="56">
        <f t="shared" si="3"/>
        <v>6.467795389</v>
      </c>
      <c r="W255" s="56">
        <f t="shared" si="4"/>
        <v>7.010249738</v>
      </c>
      <c r="X255" s="56">
        <f t="shared" si="5"/>
        <v>5.878487755</v>
      </c>
    </row>
    <row r="256" ht="14.25" customHeight="1">
      <c r="A256" s="63">
        <v>25999.0</v>
      </c>
      <c r="B256" s="64" t="s">
        <v>310</v>
      </c>
      <c r="C256" s="65" t="s">
        <v>59</v>
      </c>
      <c r="D256" s="66">
        <v>75639.58</v>
      </c>
      <c r="E256" s="67">
        <v>19747.0</v>
      </c>
      <c r="F256" s="66">
        <v>4.95088231443906</v>
      </c>
      <c r="G256" s="66">
        <v>5727.86</v>
      </c>
      <c r="H256" s="68">
        <v>2261.0</v>
      </c>
      <c r="I256" s="66">
        <v>3.20708846584546</v>
      </c>
      <c r="J256" s="66">
        <v>10087.29</v>
      </c>
      <c r="K256" s="68">
        <v>3166.0</v>
      </c>
      <c r="L256" s="66">
        <v>4.17347538270583</v>
      </c>
      <c r="M256" s="66">
        <v>388820.65</v>
      </c>
      <c r="N256" s="68">
        <v>50554.0</v>
      </c>
      <c r="O256" s="66">
        <v>12.380851775195</v>
      </c>
      <c r="P256" s="66">
        <v>3661.29</v>
      </c>
      <c r="Q256" s="68">
        <v>746.0</v>
      </c>
      <c r="R256" s="69">
        <v>9.43631443298969</v>
      </c>
      <c r="S256" s="55"/>
      <c r="T256" s="56">
        <f t="shared" si="1"/>
        <v>3.83043399</v>
      </c>
      <c r="U256" s="56">
        <f t="shared" si="2"/>
        <v>2.533330385</v>
      </c>
      <c r="V256" s="56">
        <f t="shared" si="3"/>
        <v>3.186130764</v>
      </c>
      <c r="W256" s="56">
        <f t="shared" si="4"/>
        <v>7.691194564</v>
      </c>
      <c r="X256" s="56">
        <f t="shared" si="5"/>
        <v>4.907895442</v>
      </c>
    </row>
    <row r="257" ht="14.25" customHeight="1">
      <c r="A257" s="63">
        <v>26009.0</v>
      </c>
      <c r="B257" s="64" t="s">
        <v>311</v>
      </c>
      <c r="C257" s="65" t="s">
        <v>61</v>
      </c>
      <c r="D257" s="66">
        <v>690.28</v>
      </c>
      <c r="E257" s="67">
        <v>232.0</v>
      </c>
      <c r="F257" s="66">
        <v>3.33468599033816</v>
      </c>
      <c r="G257" s="66">
        <v>382.57</v>
      </c>
      <c r="H257" s="68">
        <v>150.0</v>
      </c>
      <c r="I257" s="66">
        <v>2.81301470588235</v>
      </c>
      <c r="J257" s="66">
        <v>922.52</v>
      </c>
      <c r="K257" s="68">
        <v>227.0</v>
      </c>
      <c r="L257" s="66">
        <v>4.63577889447236</v>
      </c>
      <c r="M257" s="66">
        <v>8.7</v>
      </c>
      <c r="N257" s="68">
        <v>2.0</v>
      </c>
      <c r="O257" s="66">
        <v>4.35</v>
      </c>
      <c r="P257" s="66">
        <v>154.87</v>
      </c>
      <c r="Q257" s="68">
        <v>40.0</v>
      </c>
      <c r="R257" s="69">
        <v>4.9958064516129</v>
      </c>
      <c r="S257" s="55"/>
      <c r="T257" s="56">
        <f t="shared" si="1"/>
        <v>2.975344828</v>
      </c>
      <c r="U257" s="56">
        <f t="shared" si="2"/>
        <v>2.550466667</v>
      </c>
      <c r="V257" s="56">
        <f t="shared" si="3"/>
        <v>4.063964758</v>
      </c>
      <c r="W257" s="56">
        <f t="shared" si="4"/>
        <v>4.35</v>
      </c>
      <c r="X257" s="56">
        <f t="shared" si="5"/>
        <v>3.87175</v>
      </c>
    </row>
    <row r="258" ht="14.25" customHeight="1">
      <c r="A258" s="63">
        <v>26025.0</v>
      </c>
      <c r="B258" s="64" t="s">
        <v>312</v>
      </c>
      <c r="C258" s="65" t="s">
        <v>59</v>
      </c>
      <c r="D258" s="66">
        <v>115683.42</v>
      </c>
      <c r="E258" s="67">
        <v>29023.0</v>
      </c>
      <c r="F258" s="66">
        <v>5.58048335745297</v>
      </c>
      <c r="G258" s="66">
        <v>3305.5</v>
      </c>
      <c r="H258" s="68">
        <v>1039.0</v>
      </c>
      <c r="I258" s="66">
        <v>3.40773195876289</v>
      </c>
      <c r="J258" s="66">
        <v>7918.95</v>
      </c>
      <c r="K258" s="68">
        <v>2546.0</v>
      </c>
      <c r="L258" s="66">
        <v>4.32729508196721</v>
      </c>
      <c r="M258" s="66">
        <v>174119.12</v>
      </c>
      <c r="N258" s="68">
        <v>28328.0</v>
      </c>
      <c r="O258" s="66">
        <v>8.9618158422976</v>
      </c>
      <c r="P258" s="66">
        <v>34420.65</v>
      </c>
      <c r="Q258" s="68">
        <v>4742.0</v>
      </c>
      <c r="R258" s="69">
        <v>9.12046899841017</v>
      </c>
      <c r="S258" s="55"/>
      <c r="T258" s="56">
        <f t="shared" si="1"/>
        <v>3.9859222</v>
      </c>
      <c r="U258" s="56">
        <f t="shared" si="2"/>
        <v>3.181424447</v>
      </c>
      <c r="V258" s="56">
        <f t="shared" si="3"/>
        <v>3.110349568</v>
      </c>
      <c r="W258" s="56">
        <f t="shared" si="4"/>
        <v>6.146537701</v>
      </c>
      <c r="X258" s="56">
        <f t="shared" si="5"/>
        <v>7.258677773</v>
      </c>
    </row>
    <row r="259" ht="14.25" customHeight="1">
      <c r="A259" s="63">
        <v>26031.0</v>
      </c>
      <c r="B259" s="64" t="s">
        <v>313</v>
      </c>
      <c r="C259" s="65" t="s">
        <v>94</v>
      </c>
      <c r="D259" s="66" t="s">
        <v>66</v>
      </c>
      <c r="E259" s="67" t="s">
        <v>66</v>
      </c>
      <c r="F259" s="66" t="s">
        <v>66</v>
      </c>
      <c r="G259" s="66" t="s">
        <v>66</v>
      </c>
      <c r="H259" s="68" t="s">
        <v>66</v>
      </c>
      <c r="I259" s="66" t="s">
        <v>66</v>
      </c>
      <c r="J259" s="66" t="s">
        <v>66</v>
      </c>
      <c r="K259" s="68" t="s">
        <v>66</v>
      </c>
      <c r="L259" s="66" t="s">
        <v>66</v>
      </c>
      <c r="M259" s="66" t="s">
        <v>66</v>
      </c>
      <c r="N259" s="68" t="s">
        <v>66</v>
      </c>
      <c r="O259" s="66" t="s">
        <v>66</v>
      </c>
      <c r="P259" s="66" t="s">
        <v>66</v>
      </c>
      <c r="Q259" s="68" t="s">
        <v>66</v>
      </c>
      <c r="R259" s="69" t="s">
        <v>66</v>
      </c>
      <c r="S259" s="55"/>
      <c r="T259" s="56" t="str">
        <f t="shared" si="1"/>
        <v/>
      </c>
      <c r="U259" s="56" t="str">
        <f t="shared" si="2"/>
        <v/>
      </c>
      <c r="V259" s="56" t="str">
        <f t="shared" si="3"/>
        <v/>
      </c>
      <c r="W259" s="56" t="str">
        <f t="shared" si="4"/>
        <v/>
      </c>
      <c r="X259" s="56" t="str">
        <f t="shared" si="5"/>
        <v/>
      </c>
    </row>
    <row r="260" ht="14.25" customHeight="1">
      <c r="A260" s="63">
        <v>26084.0</v>
      </c>
      <c r="B260" s="64" t="s">
        <v>314</v>
      </c>
      <c r="C260" s="65" t="s">
        <v>59</v>
      </c>
      <c r="D260" s="66" t="s">
        <v>66</v>
      </c>
      <c r="E260" s="67" t="s">
        <v>66</v>
      </c>
      <c r="F260" s="66" t="s">
        <v>66</v>
      </c>
      <c r="G260" s="66" t="s">
        <v>66</v>
      </c>
      <c r="H260" s="68" t="s">
        <v>66</v>
      </c>
      <c r="I260" s="66" t="s">
        <v>66</v>
      </c>
      <c r="J260" s="66" t="s">
        <v>66</v>
      </c>
      <c r="K260" s="68" t="s">
        <v>66</v>
      </c>
      <c r="L260" s="66" t="s">
        <v>66</v>
      </c>
      <c r="M260" s="66" t="s">
        <v>66</v>
      </c>
      <c r="N260" s="68" t="s">
        <v>66</v>
      </c>
      <c r="O260" s="66" t="s">
        <v>66</v>
      </c>
      <c r="P260" s="66" t="s">
        <v>66</v>
      </c>
      <c r="Q260" s="68" t="s">
        <v>66</v>
      </c>
      <c r="R260" s="69" t="s">
        <v>66</v>
      </c>
      <c r="S260" s="55"/>
      <c r="T260" s="56" t="str">
        <f t="shared" si="1"/>
        <v/>
      </c>
      <c r="U260" s="56" t="str">
        <f t="shared" si="2"/>
        <v/>
      </c>
      <c r="V260" s="56" t="str">
        <f t="shared" si="3"/>
        <v/>
      </c>
      <c r="W260" s="56" t="str">
        <f t="shared" si="4"/>
        <v/>
      </c>
      <c r="X260" s="56" t="str">
        <f t="shared" si="5"/>
        <v/>
      </c>
    </row>
    <row r="261" ht="14.25" customHeight="1">
      <c r="A261" s="63">
        <v>26092.0</v>
      </c>
      <c r="B261" s="64" t="s">
        <v>315</v>
      </c>
      <c r="C261" s="65" t="s">
        <v>59</v>
      </c>
      <c r="D261" s="66">
        <v>67446.98</v>
      </c>
      <c r="E261" s="67">
        <v>15802.0</v>
      </c>
      <c r="F261" s="66">
        <v>5.36144515103339</v>
      </c>
      <c r="G261" s="66">
        <v>5073.98</v>
      </c>
      <c r="H261" s="68">
        <v>1022.0</v>
      </c>
      <c r="I261" s="66">
        <v>6.27191594561187</v>
      </c>
      <c r="J261" s="66">
        <v>28956.04</v>
      </c>
      <c r="K261" s="68">
        <v>6017.0</v>
      </c>
      <c r="L261" s="66">
        <v>6.53635214446953</v>
      </c>
      <c r="M261" s="66">
        <v>518605.08</v>
      </c>
      <c r="N261" s="68">
        <v>71771.0</v>
      </c>
      <c r="O261" s="66">
        <v>11.5754894870765</v>
      </c>
      <c r="P261" s="66">
        <v>105910.02</v>
      </c>
      <c r="Q261" s="68">
        <v>12960.0</v>
      </c>
      <c r="R261" s="69">
        <v>10.2576290556901</v>
      </c>
      <c r="S261" s="55"/>
      <c r="T261" s="56">
        <f t="shared" si="1"/>
        <v>4.268255917</v>
      </c>
      <c r="U261" s="56">
        <f t="shared" si="2"/>
        <v>4.964755382</v>
      </c>
      <c r="V261" s="56">
        <f t="shared" si="3"/>
        <v>4.812371614</v>
      </c>
      <c r="W261" s="56">
        <f t="shared" si="4"/>
        <v>7.225830489</v>
      </c>
      <c r="X261" s="56">
        <f t="shared" si="5"/>
        <v>8.172069444</v>
      </c>
    </row>
    <row r="262" ht="14.25" customHeight="1">
      <c r="A262" s="63">
        <v>26130.0</v>
      </c>
      <c r="B262" s="64" t="s">
        <v>316</v>
      </c>
      <c r="C262" s="65" t="s">
        <v>59</v>
      </c>
      <c r="D262" s="66">
        <v>81970.94</v>
      </c>
      <c r="E262" s="67">
        <v>18512.0</v>
      </c>
      <c r="F262" s="66">
        <v>6.09857451082509</v>
      </c>
      <c r="G262" s="66">
        <v>12534.31</v>
      </c>
      <c r="H262" s="68">
        <v>2959.0</v>
      </c>
      <c r="I262" s="66">
        <v>4.45426794598436</v>
      </c>
      <c r="J262" s="66">
        <v>15952.22</v>
      </c>
      <c r="K262" s="68">
        <v>3037.0</v>
      </c>
      <c r="L262" s="66">
        <v>5.77560463432295</v>
      </c>
      <c r="M262" s="66">
        <v>13905.37</v>
      </c>
      <c r="N262" s="68">
        <v>1094.0</v>
      </c>
      <c r="O262" s="66">
        <v>15.571522956327</v>
      </c>
      <c r="P262" s="66">
        <v>17451.92</v>
      </c>
      <c r="Q262" s="68">
        <v>3288.0</v>
      </c>
      <c r="R262" s="69">
        <v>7.23245752175715</v>
      </c>
      <c r="S262" s="55"/>
      <c r="T262" s="56">
        <f t="shared" si="1"/>
        <v>4.427989412</v>
      </c>
      <c r="U262" s="56">
        <f t="shared" si="2"/>
        <v>4.235995269</v>
      </c>
      <c r="V262" s="56">
        <f t="shared" si="3"/>
        <v>5.2526243</v>
      </c>
      <c r="W262" s="56">
        <f t="shared" si="4"/>
        <v>12.71057587</v>
      </c>
      <c r="X262" s="56">
        <f t="shared" si="5"/>
        <v>5.307761557</v>
      </c>
    </row>
    <row r="263" ht="14.25" customHeight="1">
      <c r="A263" s="63">
        <v>26148.0</v>
      </c>
      <c r="B263" s="64" t="s">
        <v>317</v>
      </c>
      <c r="C263" s="65" t="s">
        <v>94</v>
      </c>
      <c r="D263" s="66" t="s">
        <v>66</v>
      </c>
      <c r="E263" s="67" t="s">
        <v>66</v>
      </c>
      <c r="F263" s="66" t="s">
        <v>66</v>
      </c>
      <c r="G263" s="66" t="s">
        <v>66</v>
      </c>
      <c r="H263" s="68" t="s">
        <v>66</v>
      </c>
      <c r="I263" s="66" t="s">
        <v>66</v>
      </c>
      <c r="J263" s="66" t="s">
        <v>66</v>
      </c>
      <c r="K263" s="68" t="s">
        <v>66</v>
      </c>
      <c r="L263" s="66" t="s">
        <v>66</v>
      </c>
      <c r="M263" s="66" t="s">
        <v>66</v>
      </c>
      <c r="N263" s="68" t="s">
        <v>66</v>
      </c>
      <c r="O263" s="66" t="s">
        <v>66</v>
      </c>
      <c r="P263" s="66" t="s">
        <v>66</v>
      </c>
      <c r="Q263" s="68" t="s">
        <v>66</v>
      </c>
      <c r="R263" s="69" t="s">
        <v>66</v>
      </c>
      <c r="S263" s="55"/>
      <c r="T263" s="56" t="str">
        <f t="shared" si="1"/>
        <v/>
      </c>
      <c r="U263" s="56" t="str">
        <f t="shared" si="2"/>
        <v/>
      </c>
      <c r="V263" s="56" t="str">
        <f t="shared" si="3"/>
        <v/>
      </c>
      <c r="W263" s="56" t="str">
        <f t="shared" si="4"/>
        <v/>
      </c>
      <c r="X263" s="56" t="str">
        <f t="shared" si="5"/>
        <v/>
      </c>
    </row>
    <row r="264" ht="14.25" customHeight="1">
      <c r="A264" s="63">
        <v>26165.0</v>
      </c>
      <c r="B264" s="64" t="s">
        <v>318</v>
      </c>
      <c r="C264" s="65" t="s">
        <v>59</v>
      </c>
      <c r="D264" s="66">
        <v>766.22</v>
      </c>
      <c r="E264" s="67">
        <v>217.0</v>
      </c>
      <c r="F264" s="66">
        <v>4.25677777777778</v>
      </c>
      <c r="G264" s="66">
        <v>399.11</v>
      </c>
      <c r="H264" s="68">
        <v>139.0</v>
      </c>
      <c r="I264" s="66">
        <v>3.16753968253968</v>
      </c>
      <c r="J264" s="66">
        <v>995.28</v>
      </c>
      <c r="K264" s="68">
        <v>224.0</v>
      </c>
      <c r="L264" s="66">
        <v>5.104</v>
      </c>
      <c r="M264" s="66">
        <v>10.52</v>
      </c>
      <c r="N264" s="68">
        <v>3.0</v>
      </c>
      <c r="O264" s="66">
        <v>3.50666666666667</v>
      </c>
      <c r="P264" s="66">
        <v>550.24</v>
      </c>
      <c r="Q264" s="68">
        <v>136.0</v>
      </c>
      <c r="R264" s="69">
        <v>5.09481481481482</v>
      </c>
      <c r="S264" s="55"/>
      <c r="T264" s="56">
        <f t="shared" si="1"/>
        <v>3.530967742</v>
      </c>
      <c r="U264" s="56">
        <f t="shared" si="2"/>
        <v>2.871294964</v>
      </c>
      <c r="V264" s="56">
        <f t="shared" si="3"/>
        <v>4.443214286</v>
      </c>
      <c r="W264" s="56">
        <f t="shared" si="4"/>
        <v>3.506666667</v>
      </c>
      <c r="X264" s="56">
        <f t="shared" si="5"/>
        <v>4.045882353</v>
      </c>
    </row>
    <row r="265" ht="14.25" customHeight="1">
      <c r="A265" s="63">
        <v>26167.0</v>
      </c>
      <c r="B265" s="64" t="s">
        <v>319</v>
      </c>
      <c r="C265" s="65" t="s">
        <v>59</v>
      </c>
      <c r="D265" s="66" t="s">
        <v>66</v>
      </c>
      <c r="E265" s="67" t="s">
        <v>66</v>
      </c>
      <c r="F265" s="66" t="s">
        <v>66</v>
      </c>
      <c r="G265" s="66" t="s">
        <v>66</v>
      </c>
      <c r="H265" s="68" t="s">
        <v>66</v>
      </c>
      <c r="I265" s="66" t="s">
        <v>66</v>
      </c>
      <c r="J265" s="66" t="s">
        <v>66</v>
      </c>
      <c r="K265" s="68" t="s">
        <v>66</v>
      </c>
      <c r="L265" s="66" t="s">
        <v>66</v>
      </c>
      <c r="M265" s="66" t="s">
        <v>66</v>
      </c>
      <c r="N265" s="68" t="s">
        <v>66</v>
      </c>
      <c r="O265" s="66" t="s">
        <v>66</v>
      </c>
      <c r="P265" s="66" t="s">
        <v>66</v>
      </c>
      <c r="Q265" s="68" t="s">
        <v>66</v>
      </c>
      <c r="R265" s="69" t="s">
        <v>66</v>
      </c>
      <c r="S265" s="55"/>
      <c r="T265" s="56" t="str">
        <f t="shared" si="1"/>
        <v/>
      </c>
      <c r="U265" s="56" t="str">
        <f t="shared" si="2"/>
        <v/>
      </c>
      <c r="V265" s="56" t="str">
        <f t="shared" si="3"/>
        <v/>
      </c>
      <c r="W265" s="56" t="str">
        <f t="shared" si="4"/>
        <v/>
      </c>
      <c r="X265" s="56" t="str">
        <f t="shared" si="5"/>
        <v/>
      </c>
    </row>
    <row r="266" ht="14.25" customHeight="1">
      <c r="A266" s="63">
        <v>26173.0</v>
      </c>
      <c r="B266" s="64" t="s">
        <v>320</v>
      </c>
      <c r="C266" s="65" t="s">
        <v>59</v>
      </c>
      <c r="D266" s="66">
        <v>67671.52</v>
      </c>
      <c r="E266" s="67">
        <v>16710.0</v>
      </c>
      <c r="F266" s="66">
        <v>5.26176191586968</v>
      </c>
      <c r="G266" s="66">
        <v>35025.97</v>
      </c>
      <c r="H266" s="68">
        <v>8242.0</v>
      </c>
      <c r="I266" s="66">
        <v>5.24969574340528</v>
      </c>
      <c r="J266" s="66">
        <v>165.08</v>
      </c>
      <c r="K266" s="68">
        <v>30.0</v>
      </c>
      <c r="L266" s="66">
        <v>6.11407407407407</v>
      </c>
      <c r="M266" s="66">
        <v>257689.16</v>
      </c>
      <c r="N266" s="68">
        <v>48111.0</v>
      </c>
      <c r="O266" s="66">
        <v>8.32948120373663</v>
      </c>
      <c r="P266" s="66">
        <v>256.99</v>
      </c>
      <c r="Q266" s="68">
        <v>47.0</v>
      </c>
      <c r="R266" s="69">
        <v>6.94567567567568</v>
      </c>
      <c r="S266" s="55"/>
      <c r="T266" s="56">
        <f t="shared" si="1"/>
        <v>4.049761819</v>
      </c>
      <c r="U266" s="56">
        <f t="shared" si="2"/>
        <v>4.249693036</v>
      </c>
      <c r="V266" s="56">
        <f t="shared" si="3"/>
        <v>5.502666667</v>
      </c>
      <c r="W266" s="56">
        <f t="shared" si="4"/>
        <v>5.356138097</v>
      </c>
      <c r="X266" s="56">
        <f t="shared" si="5"/>
        <v>5.46787234</v>
      </c>
    </row>
    <row r="267" ht="14.25" customHeight="1">
      <c r="A267" s="63">
        <v>26254.0</v>
      </c>
      <c r="B267" s="64" t="s">
        <v>321</v>
      </c>
      <c r="C267" s="65" t="s">
        <v>94</v>
      </c>
      <c r="D267" s="66" t="s">
        <v>66</v>
      </c>
      <c r="E267" s="67" t="s">
        <v>66</v>
      </c>
      <c r="F267" s="66" t="s">
        <v>66</v>
      </c>
      <c r="G267" s="66" t="s">
        <v>66</v>
      </c>
      <c r="H267" s="68" t="s">
        <v>66</v>
      </c>
      <c r="I267" s="66" t="s">
        <v>66</v>
      </c>
      <c r="J267" s="66" t="s">
        <v>66</v>
      </c>
      <c r="K267" s="68" t="s">
        <v>66</v>
      </c>
      <c r="L267" s="66" t="s">
        <v>66</v>
      </c>
      <c r="M267" s="66" t="s">
        <v>66</v>
      </c>
      <c r="N267" s="68" t="s">
        <v>66</v>
      </c>
      <c r="O267" s="66" t="s">
        <v>66</v>
      </c>
      <c r="P267" s="66" t="s">
        <v>66</v>
      </c>
      <c r="Q267" s="68" t="s">
        <v>66</v>
      </c>
      <c r="R267" s="69" t="s">
        <v>66</v>
      </c>
      <c r="S267" s="55"/>
      <c r="T267" s="56" t="str">
        <f t="shared" si="1"/>
        <v/>
      </c>
      <c r="U267" s="56" t="str">
        <f t="shared" si="2"/>
        <v/>
      </c>
      <c r="V267" s="56" t="str">
        <f t="shared" si="3"/>
        <v/>
      </c>
      <c r="W267" s="56" t="str">
        <f t="shared" si="4"/>
        <v/>
      </c>
      <c r="X267" s="56" t="str">
        <f t="shared" si="5"/>
        <v/>
      </c>
    </row>
    <row r="268" ht="14.25" customHeight="1">
      <c r="A268" s="63">
        <v>26280.0</v>
      </c>
      <c r="B268" s="64" t="s">
        <v>322</v>
      </c>
      <c r="C268" s="65" t="s">
        <v>59</v>
      </c>
      <c r="D268" s="66" t="s">
        <v>66</v>
      </c>
      <c r="E268" s="67" t="s">
        <v>66</v>
      </c>
      <c r="F268" s="66" t="s">
        <v>66</v>
      </c>
      <c r="G268" s="66" t="s">
        <v>66</v>
      </c>
      <c r="H268" s="68" t="s">
        <v>66</v>
      </c>
      <c r="I268" s="66" t="s">
        <v>66</v>
      </c>
      <c r="J268" s="66" t="s">
        <v>66</v>
      </c>
      <c r="K268" s="68" t="s">
        <v>66</v>
      </c>
      <c r="L268" s="66" t="s">
        <v>66</v>
      </c>
      <c r="M268" s="66" t="s">
        <v>66</v>
      </c>
      <c r="N268" s="68" t="s">
        <v>66</v>
      </c>
      <c r="O268" s="66" t="s">
        <v>66</v>
      </c>
      <c r="P268" s="66" t="s">
        <v>66</v>
      </c>
      <c r="Q268" s="68" t="s">
        <v>66</v>
      </c>
      <c r="R268" s="69" t="s">
        <v>66</v>
      </c>
      <c r="S268" s="55"/>
      <c r="T268" s="56" t="str">
        <f t="shared" si="1"/>
        <v/>
      </c>
      <c r="U268" s="56" t="str">
        <f t="shared" si="2"/>
        <v/>
      </c>
      <c r="V268" s="56" t="str">
        <f t="shared" si="3"/>
        <v/>
      </c>
      <c r="W268" s="56" t="str">
        <f t="shared" si="4"/>
        <v/>
      </c>
      <c r="X268" s="56" t="str">
        <f t="shared" si="5"/>
        <v/>
      </c>
    </row>
    <row r="269" ht="14.25" customHeight="1">
      <c r="A269" s="63">
        <v>26319.0</v>
      </c>
      <c r="B269" s="64" t="s">
        <v>323</v>
      </c>
      <c r="C269" s="65" t="s">
        <v>59</v>
      </c>
      <c r="D269" s="66">
        <v>76455.11</v>
      </c>
      <c r="E269" s="67">
        <v>17289.0</v>
      </c>
      <c r="F269" s="66">
        <v>5.98755658234787</v>
      </c>
      <c r="G269" s="66">
        <v>3851.21</v>
      </c>
      <c r="H269" s="68">
        <v>1816.0</v>
      </c>
      <c r="I269" s="66">
        <v>2.97850734725445</v>
      </c>
      <c r="J269" s="66">
        <v>7517.29</v>
      </c>
      <c r="K269" s="68">
        <v>2464.0</v>
      </c>
      <c r="L269" s="66">
        <v>4.33023617511521</v>
      </c>
      <c r="M269" s="66">
        <v>536229.28</v>
      </c>
      <c r="N269" s="68">
        <v>69595.0</v>
      </c>
      <c r="O269" s="66">
        <v>12.7026408300564</v>
      </c>
      <c r="P269" s="66">
        <v>1012.59</v>
      </c>
      <c r="Q269" s="68">
        <v>318.0</v>
      </c>
      <c r="R269" s="69">
        <v>8.10072</v>
      </c>
      <c r="S269" s="55"/>
      <c r="T269" s="56">
        <f t="shared" si="1"/>
        <v>4.422182312</v>
      </c>
      <c r="U269" s="56">
        <f t="shared" si="2"/>
        <v>2.120710352</v>
      </c>
      <c r="V269" s="56">
        <f t="shared" si="3"/>
        <v>3.050848214</v>
      </c>
      <c r="W269" s="56">
        <f t="shared" si="4"/>
        <v>7.704997198</v>
      </c>
      <c r="X269" s="56">
        <f t="shared" si="5"/>
        <v>3.184245283</v>
      </c>
    </row>
    <row r="270" ht="14.25" customHeight="1">
      <c r="A270" s="63">
        <v>26440.0</v>
      </c>
      <c r="B270" s="64" t="s">
        <v>324</v>
      </c>
      <c r="C270" s="65" t="s">
        <v>94</v>
      </c>
      <c r="D270" s="66">
        <v>277179.74</v>
      </c>
      <c r="E270" s="67">
        <v>51437.0</v>
      </c>
      <c r="F270" s="66">
        <v>8.11653704245974</v>
      </c>
      <c r="G270" s="66">
        <v>5933.8</v>
      </c>
      <c r="H270" s="68">
        <v>1752.0</v>
      </c>
      <c r="I270" s="66">
        <v>4.11783483691881</v>
      </c>
      <c r="J270" s="66">
        <v>25001.53</v>
      </c>
      <c r="K270" s="68">
        <v>6039.0</v>
      </c>
      <c r="L270" s="66">
        <v>5.52764315719655</v>
      </c>
      <c r="M270" s="66">
        <v>804982.21</v>
      </c>
      <c r="N270" s="68">
        <v>105696.0</v>
      </c>
      <c r="O270" s="66">
        <v>11.9726661708931</v>
      </c>
      <c r="P270" s="66">
        <v>72775.38</v>
      </c>
      <c r="Q270" s="68">
        <v>12423.0</v>
      </c>
      <c r="R270" s="69">
        <v>9.04828795225662</v>
      </c>
      <c r="S270" s="55"/>
      <c r="T270" s="56">
        <f t="shared" si="1"/>
        <v>5.388722904</v>
      </c>
      <c r="U270" s="56">
        <f t="shared" si="2"/>
        <v>3.386872146</v>
      </c>
      <c r="V270" s="56">
        <f t="shared" si="3"/>
        <v>4.140011591</v>
      </c>
      <c r="W270" s="56">
        <f t="shared" si="4"/>
        <v>7.616013946</v>
      </c>
      <c r="X270" s="56">
        <f t="shared" si="5"/>
        <v>5.858116397</v>
      </c>
    </row>
    <row r="271" ht="14.25" customHeight="1">
      <c r="A271" s="63">
        <v>26505.0</v>
      </c>
      <c r="B271" s="64" t="s">
        <v>325</v>
      </c>
      <c r="C271" s="65" t="s">
        <v>59</v>
      </c>
      <c r="D271" s="66">
        <v>87441.54</v>
      </c>
      <c r="E271" s="67">
        <v>22271.0</v>
      </c>
      <c r="F271" s="66">
        <v>6.17917744329023</v>
      </c>
      <c r="G271" s="66">
        <v>3368.56</v>
      </c>
      <c r="H271" s="68">
        <v>728.0</v>
      </c>
      <c r="I271" s="66">
        <v>5.40699839486356</v>
      </c>
      <c r="J271" s="66">
        <v>19890.43</v>
      </c>
      <c r="K271" s="68">
        <v>3603.0</v>
      </c>
      <c r="L271" s="66">
        <v>6.98890723822909</v>
      </c>
      <c r="M271" s="66">
        <v>186042.98</v>
      </c>
      <c r="N271" s="68">
        <v>25769.0</v>
      </c>
      <c r="O271" s="66">
        <v>10.7087423012721</v>
      </c>
      <c r="P271" s="66">
        <v>73027.52</v>
      </c>
      <c r="Q271" s="68">
        <v>13920.0</v>
      </c>
      <c r="R271" s="69">
        <v>7.8914545061595</v>
      </c>
      <c r="S271" s="55"/>
      <c r="T271" s="56">
        <f t="shared" si="1"/>
        <v>3.926251179</v>
      </c>
      <c r="U271" s="56">
        <f t="shared" si="2"/>
        <v>4.627142857</v>
      </c>
      <c r="V271" s="56">
        <f t="shared" si="3"/>
        <v>5.520519012</v>
      </c>
      <c r="W271" s="56">
        <f t="shared" si="4"/>
        <v>7.219642982</v>
      </c>
      <c r="X271" s="56">
        <f t="shared" si="5"/>
        <v>5.246229885</v>
      </c>
    </row>
    <row r="272" ht="14.25" customHeight="1">
      <c r="A272" s="63">
        <v>26580.0</v>
      </c>
      <c r="B272" s="64" t="s">
        <v>326</v>
      </c>
      <c r="C272" s="65" t="s">
        <v>59</v>
      </c>
      <c r="D272" s="66" t="s">
        <v>66</v>
      </c>
      <c r="E272" s="67" t="s">
        <v>66</v>
      </c>
      <c r="F272" s="66" t="s">
        <v>66</v>
      </c>
      <c r="G272" s="66" t="s">
        <v>66</v>
      </c>
      <c r="H272" s="68" t="s">
        <v>66</v>
      </c>
      <c r="I272" s="66" t="s">
        <v>66</v>
      </c>
      <c r="J272" s="66" t="s">
        <v>66</v>
      </c>
      <c r="K272" s="68" t="s">
        <v>66</v>
      </c>
      <c r="L272" s="66" t="s">
        <v>66</v>
      </c>
      <c r="M272" s="66" t="s">
        <v>66</v>
      </c>
      <c r="N272" s="68" t="s">
        <v>66</v>
      </c>
      <c r="O272" s="66" t="s">
        <v>66</v>
      </c>
      <c r="P272" s="66" t="s">
        <v>66</v>
      </c>
      <c r="Q272" s="68" t="s">
        <v>66</v>
      </c>
      <c r="R272" s="69" t="s">
        <v>66</v>
      </c>
      <c r="S272" s="55"/>
      <c r="T272" s="56" t="str">
        <f t="shared" si="1"/>
        <v/>
      </c>
      <c r="U272" s="56" t="str">
        <f t="shared" si="2"/>
        <v/>
      </c>
      <c r="V272" s="56" t="str">
        <f t="shared" si="3"/>
        <v/>
      </c>
      <c r="W272" s="56" t="str">
        <f t="shared" si="4"/>
        <v/>
      </c>
      <c r="X272" s="56" t="str">
        <f t="shared" si="5"/>
        <v/>
      </c>
    </row>
    <row r="273" ht="14.25" customHeight="1">
      <c r="A273" s="63">
        <v>27439.0</v>
      </c>
      <c r="B273" s="64" t="s">
        <v>327</v>
      </c>
      <c r="C273" s="65" t="s">
        <v>59</v>
      </c>
      <c r="D273" s="66">
        <v>94455.66</v>
      </c>
      <c r="E273" s="67">
        <v>24673.0</v>
      </c>
      <c r="F273" s="66">
        <v>5.56505390914983</v>
      </c>
      <c r="G273" s="66">
        <v>6795.99</v>
      </c>
      <c r="H273" s="68">
        <v>2048.0</v>
      </c>
      <c r="I273" s="66">
        <v>3.69749183895539</v>
      </c>
      <c r="J273" s="66">
        <v>54548.54</v>
      </c>
      <c r="K273" s="68">
        <v>9525.0</v>
      </c>
      <c r="L273" s="66">
        <v>7.57829119199778</v>
      </c>
      <c r="M273" s="66">
        <v>284385.35</v>
      </c>
      <c r="N273" s="68">
        <v>42758.0</v>
      </c>
      <c r="O273" s="66">
        <v>9.44519412800159</v>
      </c>
      <c r="P273" s="66">
        <v>28470.31</v>
      </c>
      <c r="Q273" s="68">
        <v>5331.0</v>
      </c>
      <c r="R273" s="69">
        <v>7.14436888331242</v>
      </c>
      <c r="S273" s="55"/>
      <c r="T273" s="56">
        <f t="shared" si="1"/>
        <v>3.828300571</v>
      </c>
      <c r="U273" s="56">
        <f t="shared" si="2"/>
        <v>3.318354492</v>
      </c>
      <c r="V273" s="56">
        <f t="shared" si="3"/>
        <v>5.72688084</v>
      </c>
      <c r="W273" s="56">
        <f t="shared" si="4"/>
        <v>6.651044249</v>
      </c>
      <c r="X273" s="56">
        <f t="shared" si="5"/>
        <v>5.340519602</v>
      </c>
    </row>
    <row r="274" ht="14.25" customHeight="1">
      <c r="A274" s="63">
        <v>27943.0</v>
      </c>
      <c r="B274" s="64" t="s">
        <v>328</v>
      </c>
      <c r="C274" s="65" t="s">
        <v>59</v>
      </c>
      <c r="D274" s="66" t="s">
        <v>66</v>
      </c>
      <c r="E274" s="67" t="s">
        <v>66</v>
      </c>
      <c r="F274" s="66" t="s">
        <v>66</v>
      </c>
      <c r="G274" s="66" t="s">
        <v>66</v>
      </c>
      <c r="H274" s="68" t="s">
        <v>66</v>
      </c>
      <c r="I274" s="66" t="s">
        <v>66</v>
      </c>
      <c r="J274" s="66" t="s">
        <v>66</v>
      </c>
      <c r="K274" s="68" t="s">
        <v>66</v>
      </c>
      <c r="L274" s="66" t="s">
        <v>66</v>
      </c>
      <c r="M274" s="66" t="s">
        <v>66</v>
      </c>
      <c r="N274" s="68" t="s">
        <v>66</v>
      </c>
      <c r="O274" s="66" t="s">
        <v>66</v>
      </c>
      <c r="P274" s="66" t="s">
        <v>66</v>
      </c>
      <c r="Q274" s="68" t="s">
        <v>66</v>
      </c>
      <c r="R274" s="69" t="s">
        <v>66</v>
      </c>
      <c r="S274" s="55"/>
      <c r="T274" s="56" t="str">
        <f t="shared" si="1"/>
        <v/>
      </c>
      <c r="U274" s="56" t="str">
        <f t="shared" si="2"/>
        <v/>
      </c>
      <c r="V274" s="56" t="str">
        <f t="shared" si="3"/>
        <v/>
      </c>
      <c r="W274" s="56" t="str">
        <f t="shared" si="4"/>
        <v/>
      </c>
      <c r="X274" s="56" t="str">
        <f t="shared" si="5"/>
        <v/>
      </c>
    </row>
    <row r="275" ht="14.25" customHeight="1">
      <c r="A275" s="63">
        <v>28125.0</v>
      </c>
      <c r="B275" s="64" t="s">
        <v>329</v>
      </c>
      <c r="C275" s="65" t="s">
        <v>61</v>
      </c>
      <c r="D275" s="66">
        <v>1809.6</v>
      </c>
      <c r="E275" s="67">
        <v>497.0</v>
      </c>
      <c r="F275" s="66">
        <v>4.16958525345622</v>
      </c>
      <c r="G275" s="66">
        <v>3420.92</v>
      </c>
      <c r="H275" s="68">
        <v>988.0</v>
      </c>
      <c r="I275" s="66">
        <v>3.86544632768362</v>
      </c>
      <c r="J275" s="66">
        <v>2554.57</v>
      </c>
      <c r="K275" s="68">
        <v>526.0</v>
      </c>
      <c r="L275" s="66">
        <v>5.92707656612529</v>
      </c>
      <c r="M275" s="66">
        <v>76190.5</v>
      </c>
      <c r="N275" s="68">
        <v>8631.0</v>
      </c>
      <c r="O275" s="66">
        <v>12.3947454042622</v>
      </c>
      <c r="P275" s="66">
        <v>44.33</v>
      </c>
      <c r="Q275" s="68">
        <v>7.0</v>
      </c>
      <c r="R275" s="69">
        <v>6.33285714285714</v>
      </c>
      <c r="S275" s="55"/>
      <c r="T275" s="56">
        <f t="shared" si="1"/>
        <v>3.641046278</v>
      </c>
      <c r="U275" s="56">
        <f t="shared" si="2"/>
        <v>3.462469636</v>
      </c>
      <c r="V275" s="56">
        <f t="shared" si="3"/>
        <v>4.856596958</v>
      </c>
      <c r="W275" s="56">
        <f t="shared" si="4"/>
        <v>8.827540262</v>
      </c>
      <c r="X275" s="56">
        <f t="shared" si="5"/>
        <v>6.332857143</v>
      </c>
    </row>
    <row r="276" ht="14.25" customHeight="1">
      <c r="A276" s="63">
        <v>28257.0</v>
      </c>
      <c r="B276" s="64" t="s">
        <v>330</v>
      </c>
      <c r="C276" s="65" t="s">
        <v>59</v>
      </c>
      <c r="D276" s="66">
        <v>157363.78</v>
      </c>
      <c r="E276" s="67">
        <v>28375.0</v>
      </c>
      <c r="F276" s="66">
        <v>7.36825303179285</v>
      </c>
      <c r="G276" s="66">
        <v>545.52</v>
      </c>
      <c r="H276" s="68">
        <v>111.0</v>
      </c>
      <c r="I276" s="66">
        <v>5.24538461538461</v>
      </c>
      <c r="J276" s="66">
        <v>5867.29</v>
      </c>
      <c r="K276" s="68">
        <v>1033.0</v>
      </c>
      <c r="L276" s="66">
        <v>7.30671232876712</v>
      </c>
      <c r="M276" s="66">
        <v>472762.79</v>
      </c>
      <c r="N276" s="68">
        <v>56058.0</v>
      </c>
      <c r="O276" s="66">
        <v>12.0679716656031</v>
      </c>
      <c r="P276" s="66">
        <v>91622.96</v>
      </c>
      <c r="Q276" s="68">
        <v>8731.0</v>
      </c>
      <c r="R276" s="69">
        <v>13.9202309328472</v>
      </c>
      <c r="S276" s="55"/>
      <c r="T276" s="56">
        <f t="shared" si="1"/>
        <v>5.545860088</v>
      </c>
      <c r="U276" s="56">
        <f t="shared" si="2"/>
        <v>4.914594595</v>
      </c>
      <c r="V276" s="56">
        <f t="shared" si="3"/>
        <v>5.679854792</v>
      </c>
      <c r="W276" s="56">
        <f t="shared" si="4"/>
        <v>8.433458026</v>
      </c>
      <c r="X276" s="56">
        <f t="shared" si="5"/>
        <v>10.49398236</v>
      </c>
    </row>
    <row r="277" ht="14.25" customHeight="1">
      <c r="A277" s="63">
        <v>28273.0</v>
      </c>
      <c r="B277" s="64" t="s">
        <v>331</v>
      </c>
      <c r="C277" s="65" t="s">
        <v>61</v>
      </c>
      <c r="D277" s="66">
        <v>8032.22</v>
      </c>
      <c r="E277" s="67">
        <v>2510.0</v>
      </c>
      <c r="F277" s="66">
        <v>3.81215946843854</v>
      </c>
      <c r="G277" s="66">
        <v>795.35</v>
      </c>
      <c r="H277" s="68">
        <v>172.0</v>
      </c>
      <c r="I277" s="66">
        <v>4.9709375</v>
      </c>
      <c r="J277" s="66">
        <v>1878.09</v>
      </c>
      <c r="K277" s="68">
        <v>426.0</v>
      </c>
      <c r="L277" s="66">
        <v>4.98167108753316</v>
      </c>
      <c r="M277" s="66">
        <v>61959.55</v>
      </c>
      <c r="N277" s="68">
        <v>12705.0</v>
      </c>
      <c r="O277" s="66">
        <v>6.44606221389929</v>
      </c>
      <c r="P277" s="66">
        <v>16.7</v>
      </c>
      <c r="Q277" s="68">
        <v>6.0</v>
      </c>
      <c r="R277" s="69">
        <v>2.0875</v>
      </c>
      <c r="S277" s="55"/>
      <c r="T277" s="56">
        <f t="shared" si="1"/>
        <v>3.200087649</v>
      </c>
      <c r="U277" s="56">
        <f t="shared" si="2"/>
        <v>4.624127907</v>
      </c>
      <c r="V277" s="56">
        <f t="shared" si="3"/>
        <v>4.408661972</v>
      </c>
      <c r="W277" s="56">
        <f t="shared" si="4"/>
        <v>4.87678473</v>
      </c>
      <c r="X277" s="56">
        <f t="shared" si="5"/>
        <v>2.783333333</v>
      </c>
    </row>
    <row r="278" ht="14.25" customHeight="1">
      <c r="A278" s="63">
        <v>28303.0</v>
      </c>
      <c r="B278" s="64" t="s">
        <v>332</v>
      </c>
      <c r="C278" s="65" t="s">
        <v>61</v>
      </c>
      <c r="D278" s="66" t="s">
        <v>66</v>
      </c>
      <c r="E278" s="67" t="s">
        <v>66</v>
      </c>
      <c r="F278" s="66" t="s">
        <v>66</v>
      </c>
      <c r="G278" s="66" t="s">
        <v>66</v>
      </c>
      <c r="H278" s="68" t="s">
        <v>66</v>
      </c>
      <c r="I278" s="66" t="s">
        <v>66</v>
      </c>
      <c r="J278" s="66" t="s">
        <v>66</v>
      </c>
      <c r="K278" s="68" t="s">
        <v>66</v>
      </c>
      <c r="L278" s="66" t="s">
        <v>66</v>
      </c>
      <c r="M278" s="66">
        <v>0.0</v>
      </c>
      <c r="N278" s="68">
        <v>0.0</v>
      </c>
      <c r="O278" s="66">
        <v>0.0</v>
      </c>
      <c r="P278" s="66">
        <v>3856.52</v>
      </c>
      <c r="Q278" s="68">
        <v>37.0</v>
      </c>
      <c r="R278" s="69">
        <v>104.23027027027</v>
      </c>
      <c r="S278" s="55"/>
      <c r="T278" s="56" t="str">
        <f t="shared" si="1"/>
        <v/>
      </c>
      <c r="U278" s="56" t="str">
        <f t="shared" si="2"/>
        <v/>
      </c>
      <c r="V278" s="56" t="str">
        <f t="shared" si="3"/>
        <v/>
      </c>
      <c r="W278" s="56" t="str">
        <f t="shared" si="4"/>
        <v/>
      </c>
      <c r="X278" s="56">
        <f t="shared" si="5"/>
        <v>104.2302703</v>
      </c>
    </row>
    <row r="279" ht="14.25" customHeight="1">
      <c r="A279" s="63">
        <v>28362.0</v>
      </c>
      <c r="B279" s="64" t="s">
        <v>333</v>
      </c>
      <c r="C279" s="65" t="s">
        <v>59</v>
      </c>
      <c r="D279" s="66">
        <v>30996.54</v>
      </c>
      <c r="E279" s="67">
        <v>8380.0</v>
      </c>
      <c r="F279" s="66">
        <v>5.05735682819383</v>
      </c>
      <c r="G279" s="66">
        <v>2601.8</v>
      </c>
      <c r="H279" s="68">
        <v>761.0</v>
      </c>
      <c r="I279" s="66">
        <v>3.97221374045802</v>
      </c>
      <c r="J279" s="66">
        <v>9489.18</v>
      </c>
      <c r="K279" s="68">
        <v>2004.0</v>
      </c>
      <c r="L279" s="66">
        <v>5.75101818181818</v>
      </c>
      <c r="M279" s="66">
        <v>67892.18</v>
      </c>
      <c r="N279" s="68">
        <v>5530.0</v>
      </c>
      <c r="O279" s="66">
        <v>12.8316348516349</v>
      </c>
      <c r="P279" s="66">
        <v>46328.51</v>
      </c>
      <c r="Q279" s="68">
        <v>9492.0</v>
      </c>
      <c r="R279" s="69">
        <v>7.49652265372168</v>
      </c>
      <c r="S279" s="55"/>
      <c r="T279" s="56">
        <f t="shared" si="1"/>
        <v>3.698871122</v>
      </c>
      <c r="U279" s="56">
        <f t="shared" si="2"/>
        <v>3.41892247</v>
      </c>
      <c r="V279" s="56">
        <f t="shared" si="3"/>
        <v>4.73511976</v>
      </c>
      <c r="W279" s="56">
        <f t="shared" si="4"/>
        <v>12.27706691</v>
      </c>
      <c r="X279" s="56">
        <f t="shared" si="5"/>
        <v>4.880795407</v>
      </c>
    </row>
    <row r="280" ht="14.25" customHeight="1">
      <c r="A280" s="63">
        <v>28389.0</v>
      </c>
      <c r="B280" s="64" t="s">
        <v>334</v>
      </c>
      <c r="C280" s="65" t="s">
        <v>59</v>
      </c>
      <c r="D280" s="66" t="s">
        <v>66</v>
      </c>
      <c r="E280" s="67" t="s">
        <v>66</v>
      </c>
      <c r="F280" s="66" t="s">
        <v>66</v>
      </c>
      <c r="G280" s="66" t="s">
        <v>66</v>
      </c>
      <c r="H280" s="68" t="s">
        <v>66</v>
      </c>
      <c r="I280" s="66" t="s">
        <v>66</v>
      </c>
      <c r="J280" s="66" t="s">
        <v>66</v>
      </c>
      <c r="K280" s="68" t="s">
        <v>66</v>
      </c>
      <c r="L280" s="66" t="s">
        <v>66</v>
      </c>
      <c r="M280" s="66" t="s">
        <v>66</v>
      </c>
      <c r="N280" s="68" t="s">
        <v>66</v>
      </c>
      <c r="O280" s="66" t="s">
        <v>66</v>
      </c>
      <c r="P280" s="66" t="s">
        <v>66</v>
      </c>
      <c r="Q280" s="68" t="s">
        <v>66</v>
      </c>
      <c r="R280" s="69" t="s">
        <v>66</v>
      </c>
      <c r="S280" s="55"/>
      <c r="T280" s="56" t="str">
        <f t="shared" si="1"/>
        <v/>
      </c>
      <c r="U280" s="56" t="str">
        <f t="shared" si="2"/>
        <v/>
      </c>
      <c r="V280" s="56" t="str">
        <f t="shared" si="3"/>
        <v/>
      </c>
      <c r="W280" s="56" t="str">
        <f t="shared" si="4"/>
        <v/>
      </c>
      <c r="X280" s="56" t="str">
        <f t="shared" si="5"/>
        <v/>
      </c>
    </row>
    <row r="281" ht="14.25" customHeight="1">
      <c r="A281" s="63">
        <v>28400.0</v>
      </c>
      <c r="B281" s="64" t="s">
        <v>335</v>
      </c>
      <c r="C281" s="65" t="s">
        <v>61</v>
      </c>
      <c r="D281" s="66">
        <v>1332.08</v>
      </c>
      <c r="E281" s="67">
        <v>396.0</v>
      </c>
      <c r="F281" s="66">
        <v>3.86110144927536</v>
      </c>
      <c r="G281" s="66">
        <v>984.58</v>
      </c>
      <c r="H281" s="68">
        <v>315.0</v>
      </c>
      <c r="I281" s="66">
        <v>3.45466666666667</v>
      </c>
      <c r="J281" s="66">
        <v>1965.15</v>
      </c>
      <c r="K281" s="68">
        <v>415.0</v>
      </c>
      <c r="L281" s="66">
        <v>5.72930029154519</v>
      </c>
      <c r="M281" s="66" t="s">
        <v>66</v>
      </c>
      <c r="N281" s="68" t="s">
        <v>66</v>
      </c>
      <c r="O281" s="66" t="s">
        <v>66</v>
      </c>
      <c r="P281" s="66" t="s">
        <v>66</v>
      </c>
      <c r="Q281" s="68" t="s">
        <v>66</v>
      </c>
      <c r="R281" s="69" t="s">
        <v>66</v>
      </c>
      <c r="S281" s="55"/>
      <c r="T281" s="56">
        <f t="shared" si="1"/>
        <v>3.363838384</v>
      </c>
      <c r="U281" s="56">
        <f t="shared" si="2"/>
        <v>3.125650794</v>
      </c>
      <c r="V281" s="56">
        <f t="shared" si="3"/>
        <v>4.735301205</v>
      </c>
      <c r="W281" s="56" t="str">
        <f t="shared" si="4"/>
        <v/>
      </c>
      <c r="X281" s="56" t="str">
        <f t="shared" si="5"/>
        <v/>
      </c>
    </row>
    <row r="282" ht="14.25" customHeight="1">
      <c r="A282" s="63">
        <v>28443.0</v>
      </c>
      <c r="B282" s="64" t="s">
        <v>336</v>
      </c>
      <c r="C282" s="65" t="s">
        <v>59</v>
      </c>
      <c r="D282" s="66" t="s">
        <v>66</v>
      </c>
      <c r="E282" s="67" t="s">
        <v>66</v>
      </c>
      <c r="F282" s="66" t="s">
        <v>66</v>
      </c>
      <c r="G282" s="66" t="s">
        <v>66</v>
      </c>
      <c r="H282" s="68" t="s">
        <v>66</v>
      </c>
      <c r="I282" s="66" t="s">
        <v>66</v>
      </c>
      <c r="J282" s="66" t="s">
        <v>66</v>
      </c>
      <c r="K282" s="68" t="s">
        <v>66</v>
      </c>
      <c r="L282" s="66" t="s">
        <v>66</v>
      </c>
      <c r="M282" s="66" t="s">
        <v>66</v>
      </c>
      <c r="N282" s="68" t="s">
        <v>66</v>
      </c>
      <c r="O282" s="66" t="s">
        <v>66</v>
      </c>
      <c r="P282" s="66" t="s">
        <v>66</v>
      </c>
      <c r="Q282" s="68" t="s">
        <v>66</v>
      </c>
      <c r="R282" s="69" t="s">
        <v>66</v>
      </c>
      <c r="S282" s="55"/>
      <c r="T282" s="56" t="str">
        <f t="shared" si="1"/>
        <v/>
      </c>
      <c r="U282" s="56" t="str">
        <f t="shared" si="2"/>
        <v/>
      </c>
      <c r="V282" s="56" t="str">
        <f t="shared" si="3"/>
        <v/>
      </c>
      <c r="W282" s="56" t="str">
        <f t="shared" si="4"/>
        <v/>
      </c>
      <c r="X282" s="56" t="str">
        <f t="shared" si="5"/>
        <v/>
      </c>
    </row>
    <row r="283" ht="14.25" customHeight="1">
      <c r="A283" s="63">
        <v>28591.0</v>
      </c>
      <c r="B283" s="64" t="s">
        <v>337</v>
      </c>
      <c r="C283" s="65" t="s">
        <v>61</v>
      </c>
      <c r="D283" s="66" t="s">
        <v>66</v>
      </c>
      <c r="E283" s="67" t="s">
        <v>66</v>
      </c>
      <c r="F283" s="66" t="s">
        <v>66</v>
      </c>
      <c r="G283" s="66" t="s">
        <v>66</v>
      </c>
      <c r="H283" s="68" t="s">
        <v>66</v>
      </c>
      <c r="I283" s="66" t="s">
        <v>66</v>
      </c>
      <c r="J283" s="66" t="s">
        <v>66</v>
      </c>
      <c r="K283" s="68" t="s">
        <v>66</v>
      </c>
      <c r="L283" s="66" t="s">
        <v>66</v>
      </c>
      <c r="M283" s="66" t="s">
        <v>66</v>
      </c>
      <c r="N283" s="68" t="s">
        <v>66</v>
      </c>
      <c r="O283" s="66" t="s">
        <v>66</v>
      </c>
      <c r="P283" s="66" t="s">
        <v>66</v>
      </c>
      <c r="Q283" s="68" t="s">
        <v>66</v>
      </c>
      <c r="R283" s="69" t="s">
        <v>66</v>
      </c>
      <c r="S283" s="55"/>
      <c r="T283" s="56" t="str">
        <f t="shared" si="1"/>
        <v/>
      </c>
      <c r="U283" s="56" t="str">
        <f t="shared" si="2"/>
        <v/>
      </c>
      <c r="V283" s="56" t="str">
        <f t="shared" si="3"/>
        <v/>
      </c>
      <c r="W283" s="56" t="str">
        <f t="shared" si="4"/>
        <v/>
      </c>
      <c r="X283" s="56" t="str">
        <f t="shared" si="5"/>
        <v/>
      </c>
    </row>
    <row r="284" ht="14.25" customHeight="1">
      <c r="A284" s="63">
        <v>28648.0</v>
      </c>
      <c r="B284" s="64" t="s">
        <v>338</v>
      </c>
      <c r="C284" s="65" t="s">
        <v>59</v>
      </c>
      <c r="D284" s="66" t="s">
        <v>66</v>
      </c>
      <c r="E284" s="67" t="s">
        <v>66</v>
      </c>
      <c r="F284" s="66" t="s">
        <v>66</v>
      </c>
      <c r="G284" s="66" t="s">
        <v>66</v>
      </c>
      <c r="H284" s="68" t="s">
        <v>66</v>
      </c>
      <c r="I284" s="66" t="s">
        <v>66</v>
      </c>
      <c r="J284" s="66" t="s">
        <v>66</v>
      </c>
      <c r="K284" s="68" t="s">
        <v>66</v>
      </c>
      <c r="L284" s="66" t="s">
        <v>66</v>
      </c>
      <c r="M284" s="66" t="s">
        <v>66</v>
      </c>
      <c r="N284" s="68" t="s">
        <v>66</v>
      </c>
      <c r="O284" s="66" t="s">
        <v>66</v>
      </c>
      <c r="P284" s="66" t="s">
        <v>66</v>
      </c>
      <c r="Q284" s="68" t="s">
        <v>66</v>
      </c>
      <c r="R284" s="69" t="s">
        <v>66</v>
      </c>
      <c r="S284" s="55"/>
      <c r="T284" s="56" t="str">
        <f t="shared" si="1"/>
        <v/>
      </c>
      <c r="U284" s="56" t="str">
        <f t="shared" si="2"/>
        <v/>
      </c>
      <c r="V284" s="56" t="str">
        <f t="shared" si="3"/>
        <v/>
      </c>
      <c r="W284" s="56" t="str">
        <f t="shared" si="4"/>
        <v/>
      </c>
      <c r="X284" s="56" t="str">
        <f t="shared" si="5"/>
        <v/>
      </c>
    </row>
    <row r="285" ht="14.25" customHeight="1">
      <c r="A285" s="63">
        <v>28680.0</v>
      </c>
      <c r="B285" s="64" t="s">
        <v>339</v>
      </c>
      <c r="C285" s="65" t="s">
        <v>61</v>
      </c>
      <c r="D285" s="66">
        <v>2381.65</v>
      </c>
      <c r="E285" s="67">
        <v>766.0</v>
      </c>
      <c r="F285" s="66">
        <v>3.52837037037037</v>
      </c>
      <c r="G285" s="66">
        <v>2784.49</v>
      </c>
      <c r="H285" s="68">
        <v>823.0</v>
      </c>
      <c r="I285" s="66">
        <v>3.78842176870748</v>
      </c>
      <c r="J285" s="66">
        <v>24468.75</v>
      </c>
      <c r="K285" s="68">
        <v>4325.0</v>
      </c>
      <c r="L285" s="66">
        <v>7.71641438032167</v>
      </c>
      <c r="M285" s="66">
        <v>107331.22</v>
      </c>
      <c r="N285" s="68">
        <v>12047.0</v>
      </c>
      <c r="O285" s="66">
        <v>11.8952920314751</v>
      </c>
      <c r="P285" s="66">
        <v>0.0</v>
      </c>
      <c r="Q285" s="68">
        <v>0.0</v>
      </c>
      <c r="R285" s="69">
        <v>0.0</v>
      </c>
      <c r="S285" s="55"/>
      <c r="T285" s="56">
        <f t="shared" si="1"/>
        <v>3.109203655</v>
      </c>
      <c r="U285" s="56">
        <f t="shared" si="2"/>
        <v>3.383341434</v>
      </c>
      <c r="V285" s="56">
        <f t="shared" si="3"/>
        <v>5.657514451</v>
      </c>
      <c r="W285" s="56">
        <f t="shared" si="4"/>
        <v>8.909373288</v>
      </c>
      <c r="X285" s="56" t="str">
        <f t="shared" si="5"/>
        <v/>
      </c>
    </row>
    <row r="286" ht="14.25" customHeight="1">
      <c r="A286" s="63">
        <v>28699.0</v>
      </c>
      <c r="B286" s="64" t="s">
        <v>340</v>
      </c>
      <c r="C286" s="65" t="s">
        <v>61</v>
      </c>
      <c r="D286" s="66">
        <v>262.28</v>
      </c>
      <c r="E286" s="67">
        <v>17.0</v>
      </c>
      <c r="F286" s="66">
        <v>15.4282352941176</v>
      </c>
      <c r="G286" s="66">
        <v>0.0</v>
      </c>
      <c r="H286" s="68">
        <v>0.0</v>
      </c>
      <c r="I286" s="66">
        <v>0.0</v>
      </c>
      <c r="J286" s="66">
        <v>0.0</v>
      </c>
      <c r="K286" s="68">
        <v>0.0</v>
      </c>
      <c r="L286" s="66">
        <v>0.0</v>
      </c>
      <c r="M286" s="66">
        <v>199228.0</v>
      </c>
      <c r="N286" s="68">
        <v>26495.0</v>
      </c>
      <c r="O286" s="66">
        <v>10.6073900543073</v>
      </c>
      <c r="P286" s="66">
        <v>29847.86</v>
      </c>
      <c r="Q286" s="68">
        <v>6255.0</v>
      </c>
      <c r="R286" s="69">
        <v>6.52412240437158</v>
      </c>
      <c r="S286" s="55"/>
      <c r="T286" s="56">
        <f t="shared" si="1"/>
        <v>15.42823529</v>
      </c>
      <c r="U286" s="56" t="str">
        <f t="shared" si="2"/>
        <v/>
      </c>
      <c r="V286" s="56" t="str">
        <f t="shared" si="3"/>
        <v/>
      </c>
      <c r="W286" s="56">
        <f t="shared" si="4"/>
        <v>7.519456501</v>
      </c>
      <c r="X286" s="56">
        <f t="shared" si="5"/>
        <v>4.771840128</v>
      </c>
    </row>
    <row r="287" ht="14.25" customHeight="1">
      <c r="A287" s="63">
        <v>28737.0</v>
      </c>
      <c r="B287" s="64" t="s">
        <v>341</v>
      </c>
      <c r="C287" s="65" t="s">
        <v>59</v>
      </c>
      <c r="D287" s="66" t="s">
        <v>66</v>
      </c>
      <c r="E287" s="67" t="s">
        <v>66</v>
      </c>
      <c r="F287" s="66" t="s">
        <v>66</v>
      </c>
      <c r="G287" s="66" t="s">
        <v>66</v>
      </c>
      <c r="H287" s="68" t="s">
        <v>66</v>
      </c>
      <c r="I287" s="66" t="s">
        <v>66</v>
      </c>
      <c r="J287" s="66" t="s">
        <v>66</v>
      </c>
      <c r="K287" s="68" t="s">
        <v>66</v>
      </c>
      <c r="L287" s="66" t="s">
        <v>66</v>
      </c>
      <c r="M287" s="66" t="s">
        <v>66</v>
      </c>
      <c r="N287" s="68" t="s">
        <v>66</v>
      </c>
      <c r="O287" s="66" t="s">
        <v>66</v>
      </c>
      <c r="P287" s="66" t="s">
        <v>66</v>
      </c>
      <c r="Q287" s="68" t="s">
        <v>66</v>
      </c>
      <c r="R287" s="69" t="s">
        <v>66</v>
      </c>
      <c r="S287" s="55"/>
      <c r="T287" s="56" t="str">
        <f t="shared" si="1"/>
        <v/>
      </c>
      <c r="U287" s="56" t="str">
        <f t="shared" si="2"/>
        <v/>
      </c>
      <c r="V287" s="56" t="str">
        <f t="shared" si="3"/>
        <v/>
      </c>
      <c r="W287" s="56" t="str">
        <f t="shared" si="4"/>
        <v/>
      </c>
      <c r="X287" s="56" t="str">
        <f t="shared" si="5"/>
        <v/>
      </c>
    </row>
    <row r="288" ht="14.25" customHeight="1">
      <c r="A288" s="63">
        <v>28842.0</v>
      </c>
      <c r="B288" s="64" t="s">
        <v>342</v>
      </c>
      <c r="C288" s="65" t="s">
        <v>94</v>
      </c>
      <c r="D288" s="66">
        <v>150217.09</v>
      </c>
      <c r="E288" s="67">
        <v>37619.0</v>
      </c>
      <c r="F288" s="66">
        <v>5.88924961775199</v>
      </c>
      <c r="G288" s="66">
        <v>5671.1</v>
      </c>
      <c r="H288" s="68">
        <v>1761.0</v>
      </c>
      <c r="I288" s="66">
        <v>3.78578104138852</v>
      </c>
      <c r="J288" s="66">
        <v>52596.78</v>
      </c>
      <c r="K288" s="68">
        <v>10734.0</v>
      </c>
      <c r="L288" s="66">
        <v>6.52646482193821</v>
      </c>
      <c r="M288" s="66">
        <v>1026215.32</v>
      </c>
      <c r="N288" s="68">
        <v>129431.0</v>
      </c>
      <c r="O288" s="66">
        <v>13.1711286803399</v>
      </c>
      <c r="P288" s="66">
        <v>46277.21</v>
      </c>
      <c r="Q288" s="68">
        <v>9091.0</v>
      </c>
      <c r="R288" s="69">
        <v>7.32234335443038</v>
      </c>
      <c r="S288" s="55"/>
      <c r="T288" s="56">
        <f t="shared" si="1"/>
        <v>3.993117574</v>
      </c>
      <c r="U288" s="56">
        <f t="shared" si="2"/>
        <v>3.220386144</v>
      </c>
      <c r="V288" s="56">
        <f t="shared" si="3"/>
        <v>4.900016769</v>
      </c>
      <c r="W288" s="56">
        <f t="shared" si="4"/>
        <v>7.928667166</v>
      </c>
      <c r="X288" s="56">
        <f t="shared" si="5"/>
        <v>5.090442196</v>
      </c>
    </row>
    <row r="289" ht="14.25" customHeight="1">
      <c r="A289" s="63">
        <v>28869.0</v>
      </c>
      <c r="B289" s="64" t="s">
        <v>343</v>
      </c>
      <c r="C289" s="65" t="s">
        <v>94</v>
      </c>
      <c r="D289" s="66" t="s">
        <v>66</v>
      </c>
      <c r="E289" s="67" t="s">
        <v>66</v>
      </c>
      <c r="F289" s="66" t="s">
        <v>66</v>
      </c>
      <c r="G289" s="66" t="s">
        <v>66</v>
      </c>
      <c r="H289" s="68" t="s">
        <v>66</v>
      </c>
      <c r="I289" s="66" t="s">
        <v>66</v>
      </c>
      <c r="J289" s="66" t="s">
        <v>66</v>
      </c>
      <c r="K289" s="68" t="s">
        <v>66</v>
      </c>
      <c r="L289" s="66" t="s">
        <v>66</v>
      </c>
      <c r="M289" s="66" t="s">
        <v>66</v>
      </c>
      <c r="N289" s="68" t="s">
        <v>66</v>
      </c>
      <c r="O289" s="66" t="s">
        <v>66</v>
      </c>
      <c r="P289" s="66" t="s">
        <v>66</v>
      </c>
      <c r="Q289" s="68" t="s">
        <v>66</v>
      </c>
      <c r="R289" s="69" t="s">
        <v>66</v>
      </c>
      <c r="S289" s="55"/>
      <c r="T289" s="56" t="str">
        <f t="shared" si="1"/>
        <v/>
      </c>
      <c r="U289" s="56" t="str">
        <f t="shared" si="2"/>
        <v/>
      </c>
      <c r="V289" s="56" t="str">
        <f t="shared" si="3"/>
        <v/>
      </c>
      <c r="W289" s="56" t="str">
        <f t="shared" si="4"/>
        <v/>
      </c>
      <c r="X289" s="56" t="str">
        <f t="shared" si="5"/>
        <v/>
      </c>
    </row>
    <row r="290" ht="14.25" customHeight="1">
      <c r="A290" s="63">
        <v>28877.0</v>
      </c>
      <c r="B290" s="64" t="s">
        <v>344</v>
      </c>
      <c r="C290" s="65" t="s">
        <v>59</v>
      </c>
      <c r="D290" s="66" t="s">
        <v>66</v>
      </c>
      <c r="E290" s="67" t="s">
        <v>66</v>
      </c>
      <c r="F290" s="66" t="s">
        <v>66</v>
      </c>
      <c r="G290" s="66" t="s">
        <v>66</v>
      </c>
      <c r="H290" s="68" t="s">
        <v>66</v>
      </c>
      <c r="I290" s="66" t="s">
        <v>66</v>
      </c>
      <c r="J290" s="66" t="s">
        <v>66</v>
      </c>
      <c r="K290" s="68" t="s">
        <v>66</v>
      </c>
      <c r="L290" s="66" t="s">
        <v>66</v>
      </c>
      <c r="M290" s="66" t="s">
        <v>66</v>
      </c>
      <c r="N290" s="68" t="s">
        <v>66</v>
      </c>
      <c r="O290" s="66" t="s">
        <v>66</v>
      </c>
      <c r="P290" s="66" t="s">
        <v>66</v>
      </c>
      <c r="Q290" s="68" t="s">
        <v>66</v>
      </c>
      <c r="R290" s="69" t="s">
        <v>66</v>
      </c>
      <c r="S290" s="55"/>
      <c r="T290" s="56" t="str">
        <f t="shared" si="1"/>
        <v/>
      </c>
      <c r="U290" s="56" t="str">
        <f t="shared" si="2"/>
        <v/>
      </c>
      <c r="V290" s="56" t="str">
        <f t="shared" si="3"/>
        <v/>
      </c>
      <c r="W290" s="56" t="str">
        <f t="shared" si="4"/>
        <v/>
      </c>
      <c r="X290" s="56" t="str">
        <f t="shared" si="5"/>
        <v/>
      </c>
    </row>
    <row r="291" ht="14.25" customHeight="1">
      <c r="A291" s="63">
        <v>29342.0</v>
      </c>
      <c r="B291" s="64" t="s">
        <v>345</v>
      </c>
      <c r="C291" s="65" t="s">
        <v>59</v>
      </c>
      <c r="D291" s="66">
        <v>5967.12</v>
      </c>
      <c r="E291" s="67">
        <v>1796.0</v>
      </c>
      <c r="F291" s="66">
        <v>3.66080981595092</v>
      </c>
      <c r="G291" s="66">
        <v>9955.87</v>
      </c>
      <c r="H291" s="68">
        <v>4318.0</v>
      </c>
      <c r="I291" s="66">
        <v>3.01419013018468</v>
      </c>
      <c r="J291" s="66">
        <v>11797.03</v>
      </c>
      <c r="K291" s="68">
        <v>2659.0</v>
      </c>
      <c r="L291" s="66">
        <v>5.88380548628429</v>
      </c>
      <c r="M291" s="66">
        <v>1027334.43</v>
      </c>
      <c r="N291" s="68">
        <v>118913.0</v>
      </c>
      <c r="O291" s="66">
        <v>14.7811523243601</v>
      </c>
      <c r="P291" s="66">
        <v>98341.94</v>
      </c>
      <c r="Q291" s="68">
        <v>15128.0</v>
      </c>
      <c r="R291" s="69">
        <v>8.49092902780176</v>
      </c>
      <c r="S291" s="55"/>
      <c r="T291" s="56">
        <f t="shared" si="1"/>
        <v>3.322449889</v>
      </c>
      <c r="U291" s="56">
        <f t="shared" si="2"/>
        <v>2.305666975</v>
      </c>
      <c r="V291" s="56">
        <f t="shared" si="3"/>
        <v>4.436641595</v>
      </c>
      <c r="W291" s="56">
        <f t="shared" si="4"/>
        <v>8.639378621</v>
      </c>
      <c r="X291" s="56">
        <f t="shared" si="5"/>
        <v>6.50065706</v>
      </c>
    </row>
    <row r="292" ht="14.25" customHeight="1">
      <c r="A292" s="63">
        <v>29520.0</v>
      </c>
      <c r="B292" s="64" t="s">
        <v>346</v>
      </c>
      <c r="C292" s="65" t="s">
        <v>59</v>
      </c>
      <c r="D292" s="66">
        <v>203869.16</v>
      </c>
      <c r="E292" s="67">
        <v>47674.0</v>
      </c>
      <c r="F292" s="66">
        <v>6.17261596221388</v>
      </c>
      <c r="G292" s="66">
        <v>206323.3</v>
      </c>
      <c r="H292" s="68">
        <v>64035.0</v>
      </c>
      <c r="I292" s="66">
        <v>4.83747860542543</v>
      </c>
      <c r="J292" s="66">
        <v>94403.21</v>
      </c>
      <c r="K292" s="68">
        <v>20778.0</v>
      </c>
      <c r="L292" s="66">
        <v>6.64390245618974</v>
      </c>
      <c r="M292" s="66">
        <v>430726.9</v>
      </c>
      <c r="N292" s="68">
        <v>54009.0</v>
      </c>
      <c r="O292" s="66">
        <v>11.1787106485687</v>
      </c>
      <c r="P292" s="66">
        <v>26200.12</v>
      </c>
      <c r="Q292" s="68">
        <v>6175.0</v>
      </c>
      <c r="R292" s="69">
        <v>6.55166791697924</v>
      </c>
      <c r="S292" s="55"/>
      <c r="T292" s="56">
        <f t="shared" si="1"/>
        <v>4.27631749</v>
      </c>
      <c r="U292" s="56">
        <f t="shared" si="2"/>
        <v>3.22203951</v>
      </c>
      <c r="V292" s="56">
        <f t="shared" si="3"/>
        <v>4.543421407</v>
      </c>
      <c r="W292" s="56">
        <f t="shared" si="4"/>
        <v>7.975094892</v>
      </c>
      <c r="X292" s="56">
        <f t="shared" si="5"/>
        <v>4.242934413</v>
      </c>
    </row>
    <row r="293" ht="14.25" customHeight="1">
      <c r="A293" s="63">
        <v>29687.0</v>
      </c>
      <c r="B293" s="64" t="s">
        <v>347</v>
      </c>
      <c r="C293" s="65" t="s">
        <v>59</v>
      </c>
      <c r="D293" s="66">
        <v>32787.96</v>
      </c>
      <c r="E293" s="67">
        <v>10718.0</v>
      </c>
      <c r="F293" s="66">
        <v>3.86195053003534</v>
      </c>
      <c r="G293" s="66">
        <v>3751.69</v>
      </c>
      <c r="H293" s="68">
        <v>1291.0</v>
      </c>
      <c r="I293" s="66">
        <v>3.35571556350626</v>
      </c>
      <c r="J293" s="66">
        <v>10306.44</v>
      </c>
      <c r="K293" s="68">
        <v>2297.0</v>
      </c>
      <c r="L293" s="66">
        <v>5.87261538461538</v>
      </c>
      <c r="M293" s="66">
        <v>566290.33</v>
      </c>
      <c r="N293" s="68">
        <v>78731.0</v>
      </c>
      <c r="O293" s="66">
        <v>11.278886432441</v>
      </c>
      <c r="P293" s="66">
        <v>20.27</v>
      </c>
      <c r="Q293" s="68">
        <v>6.0</v>
      </c>
      <c r="R293" s="69">
        <v>3.37833333333333</v>
      </c>
      <c r="S293" s="55"/>
      <c r="T293" s="56">
        <f t="shared" si="1"/>
        <v>3.059149095</v>
      </c>
      <c r="U293" s="56">
        <f t="shared" si="2"/>
        <v>2.906034082</v>
      </c>
      <c r="V293" s="56">
        <f t="shared" si="3"/>
        <v>4.486913365</v>
      </c>
      <c r="W293" s="56">
        <f t="shared" si="4"/>
        <v>7.192723705</v>
      </c>
      <c r="X293" s="56">
        <f t="shared" si="5"/>
        <v>3.378333333</v>
      </c>
    </row>
    <row r="294" ht="14.25" customHeight="1">
      <c r="A294" s="63">
        <v>30021.0</v>
      </c>
      <c r="B294" s="64" t="s">
        <v>348</v>
      </c>
      <c r="C294" s="65" t="s">
        <v>59</v>
      </c>
      <c r="D294" s="66">
        <v>70919.48</v>
      </c>
      <c r="E294" s="67">
        <v>16613.0</v>
      </c>
      <c r="F294" s="66">
        <v>6.09955104498151</v>
      </c>
      <c r="G294" s="66">
        <v>4298.18</v>
      </c>
      <c r="H294" s="68">
        <v>1352.0</v>
      </c>
      <c r="I294" s="66">
        <v>3.85141577060932</v>
      </c>
      <c r="J294" s="66">
        <v>48024.83</v>
      </c>
      <c r="K294" s="68">
        <v>9006.0</v>
      </c>
      <c r="L294" s="66">
        <v>7.47584526774595</v>
      </c>
      <c r="M294" s="66">
        <v>240412.49</v>
      </c>
      <c r="N294" s="68">
        <v>31393.0</v>
      </c>
      <c r="O294" s="66">
        <v>11.3418167665236</v>
      </c>
      <c r="P294" s="66">
        <v>39184.4</v>
      </c>
      <c r="Q294" s="68">
        <v>6140.0</v>
      </c>
      <c r="R294" s="69">
        <v>8.36915847928236</v>
      </c>
      <c r="S294" s="55"/>
      <c r="T294" s="56">
        <f t="shared" si="1"/>
        <v>4.268914705</v>
      </c>
      <c r="U294" s="56">
        <f t="shared" si="2"/>
        <v>3.179127219</v>
      </c>
      <c r="V294" s="56">
        <f t="shared" si="3"/>
        <v>5.332537197</v>
      </c>
      <c r="W294" s="56">
        <f t="shared" si="4"/>
        <v>7.658155958</v>
      </c>
      <c r="X294" s="56">
        <f t="shared" si="5"/>
        <v>6.381824104</v>
      </c>
    </row>
    <row r="295" ht="14.25" customHeight="1">
      <c r="A295" s="63">
        <v>30022.0</v>
      </c>
      <c r="B295" s="64" t="s">
        <v>349</v>
      </c>
      <c r="C295" s="65" t="s">
        <v>59</v>
      </c>
      <c r="D295" s="66" t="s">
        <v>66</v>
      </c>
      <c r="E295" s="67" t="s">
        <v>66</v>
      </c>
      <c r="F295" s="66" t="s">
        <v>66</v>
      </c>
      <c r="G295" s="66" t="s">
        <v>66</v>
      </c>
      <c r="H295" s="68" t="s">
        <v>66</v>
      </c>
      <c r="I295" s="66" t="s">
        <v>66</v>
      </c>
      <c r="J295" s="66" t="s">
        <v>66</v>
      </c>
      <c r="K295" s="68" t="s">
        <v>66</v>
      </c>
      <c r="L295" s="66" t="s">
        <v>66</v>
      </c>
      <c r="M295" s="66" t="s">
        <v>66</v>
      </c>
      <c r="N295" s="68" t="s">
        <v>66</v>
      </c>
      <c r="O295" s="66" t="s">
        <v>66</v>
      </c>
      <c r="P295" s="66" t="s">
        <v>66</v>
      </c>
      <c r="Q295" s="68" t="s">
        <v>66</v>
      </c>
      <c r="R295" s="69" t="s">
        <v>66</v>
      </c>
      <c r="S295" s="55"/>
      <c r="T295" s="56" t="str">
        <f t="shared" si="1"/>
        <v/>
      </c>
      <c r="U295" s="56" t="str">
        <f t="shared" si="2"/>
        <v/>
      </c>
      <c r="V295" s="56" t="str">
        <f t="shared" si="3"/>
        <v/>
      </c>
      <c r="W295" s="56" t="str">
        <f t="shared" si="4"/>
        <v/>
      </c>
      <c r="X295" s="56" t="str">
        <f t="shared" si="5"/>
        <v/>
      </c>
    </row>
    <row r="296" ht="14.25" customHeight="1">
      <c r="A296" s="63">
        <v>30026.0</v>
      </c>
      <c r="B296" s="64" t="s">
        <v>350</v>
      </c>
      <c r="C296" s="65" t="s">
        <v>59</v>
      </c>
      <c r="D296" s="66" t="s">
        <v>66</v>
      </c>
      <c r="E296" s="67" t="s">
        <v>66</v>
      </c>
      <c r="F296" s="66" t="s">
        <v>66</v>
      </c>
      <c r="G296" s="66" t="s">
        <v>66</v>
      </c>
      <c r="H296" s="68" t="s">
        <v>66</v>
      </c>
      <c r="I296" s="66" t="s">
        <v>66</v>
      </c>
      <c r="J296" s="66" t="s">
        <v>66</v>
      </c>
      <c r="K296" s="68" t="s">
        <v>66</v>
      </c>
      <c r="L296" s="66" t="s">
        <v>66</v>
      </c>
      <c r="M296" s="66" t="s">
        <v>66</v>
      </c>
      <c r="N296" s="68" t="s">
        <v>66</v>
      </c>
      <c r="O296" s="66" t="s">
        <v>66</v>
      </c>
      <c r="P296" s="66" t="s">
        <v>66</v>
      </c>
      <c r="Q296" s="68" t="s">
        <v>66</v>
      </c>
      <c r="R296" s="69" t="s">
        <v>66</v>
      </c>
      <c r="S296" s="55"/>
      <c r="T296" s="56" t="str">
        <f t="shared" si="1"/>
        <v/>
      </c>
      <c r="U296" s="56" t="str">
        <f t="shared" si="2"/>
        <v/>
      </c>
      <c r="V296" s="56" t="str">
        <f t="shared" si="3"/>
        <v/>
      </c>
      <c r="W296" s="56" t="str">
        <f t="shared" si="4"/>
        <v/>
      </c>
      <c r="X296" s="56" t="str">
        <f t="shared" si="5"/>
        <v/>
      </c>
    </row>
    <row r="297" ht="14.25" customHeight="1">
      <c r="A297" s="63">
        <v>30033.0</v>
      </c>
      <c r="B297" s="64" t="s">
        <v>351</v>
      </c>
      <c r="C297" s="65" t="s">
        <v>61</v>
      </c>
      <c r="D297" s="66">
        <v>411.14</v>
      </c>
      <c r="E297" s="67">
        <v>140.0</v>
      </c>
      <c r="F297" s="66">
        <v>3.34260162601626</v>
      </c>
      <c r="G297" s="66">
        <v>902.13</v>
      </c>
      <c r="H297" s="68">
        <v>337.0</v>
      </c>
      <c r="I297" s="66">
        <v>3.03747474747475</v>
      </c>
      <c r="J297" s="66">
        <v>1212.29</v>
      </c>
      <c r="K297" s="68">
        <v>268.0</v>
      </c>
      <c r="L297" s="66">
        <v>5.38795555555556</v>
      </c>
      <c r="M297" s="66">
        <v>10.13</v>
      </c>
      <c r="N297" s="68">
        <v>3.0</v>
      </c>
      <c r="O297" s="66">
        <v>3.37666666666667</v>
      </c>
      <c r="P297" s="66">
        <v>9.32</v>
      </c>
      <c r="Q297" s="68">
        <v>3.0</v>
      </c>
      <c r="R297" s="69">
        <v>3.10666666666667</v>
      </c>
      <c r="S297" s="55"/>
      <c r="T297" s="56">
        <f t="shared" si="1"/>
        <v>2.936714286</v>
      </c>
      <c r="U297" s="56">
        <f t="shared" si="2"/>
        <v>2.67694362</v>
      </c>
      <c r="V297" s="56">
        <f t="shared" si="3"/>
        <v>4.523470149</v>
      </c>
      <c r="W297" s="56">
        <f t="shared" si="4"/>
        <v>3.376666667</v>
      </c>
      <c r="X297" s="56">
        <f t="shared" si="5"/>
        <v>3.106666667</v>
      </c>
    </row>
    <row r="298" ht="14.25" customHeight="1">
      <c r="A298" s="63">
        <v>30051.0</v>
      </c>
      <c r="B298" s="64" t="s">
        <v>352</v>
      </c>
      <c r="C298" s="65" t="s">
        <v>59</v>
      </c>
      <c r="D298" s="66">
        <v>773.06</v>
      </c>
      <c r="E298" s="67">
        <v>61.0</v>
      </c>
      <c r="F298" s="66">
        <v>13.8046428571429</v>
      </c>
      <c r="G298" s="66">
        <v>3951.99</v>
      </c>
      <c r="H298" s="68">
        <v>368.0</v>
      </c>
      <c r="I298" s="66">
        <v>16.065</v>
      </c>
      <c r="J298" s="66">
        <v>1642.37</v>
      </c>
      <c r="K298" s="68">
        <v>254.0</v>
      </c>
      <c r="L298" s="66">
        <v>6.8148132780083</v>
      </c>
      <c r="M298" s="66">
        <v>81548.98</v>
      </c>
      <c r="N298" s="68">
        <v>9226.0</v>
      </c>
      <c r="O298" s="66">
        <v>11.1603914055016</v>
      </c>
      <c r="P298" s="66">
        <v>0.0</v>
      </c>
      <c r="Q298" s="68">
        <v>0.0</v>
      </c>
      <c r="R298" s="69">
        <v>0.0</v>
      </c>
      <c r="S298" s="55"/>
      <c r="T298" s="56">
        <f t="shared" si="1"/>
        <v>12.67311475</v>
      </c>
      <c r="U298" s="56">
        <f t="shared" si="2"/>
        <v>10.73910326</v>
      </c>
      <c r="V298" s="56">
        <f t="shared" si="3"/>
        <v>6.466023622</v>
      </c>
      <c r="W298" s="56">
        <f t="shared" si="4"/>
        <v>8.83903967</v>
      </c>
      <c r="X298" s="56" t="str">
        <f t="shared" si="5"/>
        <v/>
      </c>
    </row>
    <row r="299" ht="14.25" customHeight="1">
      <c r="A299" s="63">
        <v>30072.0</v>
      </c>
      <c r="B299" s="64" t="s">
        <v>353</v>
      </c>
      <c r="C299" s="65" t="s">
        <v>94</v>
      </c>
      <c r="D299" s="66" t="s">
        <v>66</v>
      </c>
      <c r="E299" s="67" t="s">
        <v>66</v>
      </c>
      <c r="F299" s="66" t="s">
        <v>66</v>
      </c>
      <c r="G299" s="66" t="s">
        <v>66</v>
      </c>
      <c r="H299" s="68" t="s">
        <v>66</v>
      </c>
      <c r="I299" s="66" t="s">
        <v>66</v>
      </c>
      <c r="J299" s="66" t="s">
        <v>66</v>
      </c>
      <c r="K299" s="68" t="s">
        <v>66</v>
      </c>
      <c r="L299" s="66" t="s">
        <v>66</v>
      </c>
      <c r="M299" s="66" t="s">
        <v>66</v>
      </c>
      <c r="N299" s="68" t="s">
        <v>66</v>
      </c>
      <c r="O299" s="66" t="s">
        <v>66</v>
      </c>
      <c r="P299" s="66" t="s">
        <v>66</v>
      </c>
      <c r="Q299" s="68" t="s">
        <v>66</v>
      </c>
      <c r="R299" s="69" t="s">
        <v>66</v>
      </c>
      <c r="S299" s="55"/>
      <c r="T299" s="56" t="str">
        <f t="shared" si="1"/>
        <v/>
      </c>
      <c r="U299" s="56" t="str">
        <f t="shared" si="2"/>
        <v/>
      </c>
      <c r="V299" s="56" t="str">
        <f t="shared" si="3"/>
        <v/>
      </c>
      <c r="W299" s="56" t="str">
        <f t="shared" si="4"/>
        <v/>
      </c>
      <c r="X299" s="56" t="str">
        <f t="shared" si="5"/>
        <v/>
      </c>
    </row>
    <row r="300" ht="14.25" customHeight="1">
      <c r="A300" s="63">
        <v>30078.0</v>
      </c>
      <c r="B300" s="64" t="s">
        <v>354</v>
      </c>
      <c r="C300" s="65" t="s">
        <v>59</v>
      </c>
      <c r="D300" s="66">
        <v>99988.06</v>
      </c>
      <c r="E300" s="67">
        <v>23997.0</v>
      </c>
      <c r="F300" s="66">
        <v>6.14668101063503</v>
      </c>
      <c r="G300" s="66">
        <v>2265.1</v>
      </c>
      <c r="H300" s="68">
        <v>851.0</v>
      </c>
      <c r="I300" s="66">
        <v>3.11568088033012</v>
      </c>
      <c r="J300" s="66">
        <v>21959.02</v>
      </c>
      <c r="K300" s="68">
        <v>5430.0</v>
      </c>
      <c r="L300" s="66">
        <v>5.69920062289125</v>
      </c>
      <c r="M300" s="66">
        <v>225666.45</v>
      </c>
      <c r="N300" s="68">
        <v>33711.0</v>
      </c>
      <c r="O300" s="66">
        <v>9.42318565224653</v>
      </c>
      <c r="P300" s="66">
        <v>53608.23</v>
      </c>
      <c r="Q300" s="68">
        <v>9989.0</v>
      </c>
      <c r="R300" s="69">
        <v>7.96911401813587</v>
      </c>
      <c r="S300" s="55"/>
      <c r="T300" s="56">
        <f t="shared" si="1"/>
        <v>4.166690003</v>
      </c>
      <c r="U300" s="56">
        <f t="shared" si="2"/>
        <v>2.661692127</v>
      </c>
      <c r="V300" s="56">
        <f t="shared" si="3"/>
        <v>4.044018416</v>
      </c>
      <c r="W300" s="56">
        <f t="shared" si="4"/>
        <v>6.694148794</v>
      </c>
      <c r="X300" s="56">
        <f t="shared" si="5"/>
        <v>5.366726399</v>
      </c>
    </row>
    <row r="301" ht="14.25" customHeight="1">
      <c r="A301" s="63">
        <v>30080.0</v>
      </c>
      <c r="B301" s="64" t="s">
        <v>355</v>
      </c>
      <c r="C301" s="65" t="s">
        <v>94</v>
      </c>
      <c r="D301" s="66" t="s">
        <v>66</v>
      </c>
      <c r="E301" s="67" t="s">
        <v>66</v>
      </c>
      <c r="F301" s="66" t="s">
        <v>66</v>
      </c>
      <c r="G301" s="66" t="s">
        <v>66</v>
      </c>
      <c r="H301" s="68" t="s">
        <v>66</v>
      </c>
      <c r="I301" s="66" t="s">
        <v>66</v>
      </c>
      <c r="J301" s="66" t="s">
        <v>66</v>
      </c>
      <c r="K301" s="68" t="s">
        <v>66</v>
      </c>
      <c r="L301" s="66" t="s">
        <v>66</v>
      </c>
      <c r="M301" s="66" t="s">
        <v>66</v>
      </c>
      <c r="N301" s="68" t="s">
        <v>66</v>
      </c>
      <c r="O301" s="66" t="s">
        <v>66</v>
      </c>
      <c r="P301" s="66" t="s">
        <v>66</v>
      </c>
      <c r="Q301" s="68" t="s">
        <v>66</v>
      </c>
      <c r="R301" s="69" t="s">
        <v>66</v>
      </c>
      <c r="S301" s="55"/>
      <c r="T301" s="56" t="str">
        <f t="shared" si="1"/>
        <v/>
      </c>
      <c r="U301" s="56" t="str">
        <f t="shared" si="2"/>
        <v/>
      </c>
      <c r="V301" s="56" t="str">
        <f t="shared" si="3"/>
        <v/>
      </c>
      <c r="W301" s="56" t="str">
        <f t="shared" si="4"/>
        <v/>
      </c>
      <c r="X301" s="56" t="str">
        <f t="shared" si="5"/>
        <v/>
      </c>
    </row>
    <row r="302" ht="14.25" customHeight="1">
      <c r="A302" s="63">
        <v>30094.0</v>
      </c>
      <c r="B302" s="64" t="s">
        <v>356</v>
      </c>
      <c r="C302" s="65" t="s">
        <v>59</v>
      </c>
      <c r="D302" s="66">
        <v>346481.0</v>
      </c>
      <c r="E302" s="67">
        <v>82356.0</v>
      </c>
      <c r="F302" s="66">
        <v>6.69450884921555</v>
      </c>
      <c r="G302" s="66">
        <v>5128.17</v>
      </c>
      <c r="H302" s="68">
        <v>1314.0</v>
      </c>
      <c r="I302" s="66">
        <v>5.21155487804878</v>
      </c>
      <c r="J302" s="66">
        <v>128197.79</v>
      </c>
      <c r="K302" s="68">
        <v>23683.0</v>
      </c>
      <c r="L302" s="66">
        <v>8.4274119116487</v>
      </c>
      <c r="M302" s="66">
        <v>1185556.15</v>
      </c>
      <c r="N302" s="68">
        <v>146795.0</v>
      </c>
      <c r="O302" s="66">
        <v>13.3290926977346</v>
      </c>
      <c r="P302" s="66">
        <v>211136.47</v>
      </c>
      <c r="Q302" s="68">
        <v>26903.0</v>
      </c>
      <c r="R302" s="69">
        <v>9.53556453798211</v>
      </c>
      <c r="S302" s="55"/>
      <c r="T302" s="56">
        <f t="shared" si="1"/>
        <v>4.207113022</v>
      </c>
      <c r="U302" s="56">
        <f t="shared" si="2"/>
        <v>3.902716895</v>
      </c>
      <c r="V302" s="56">
        <f t="shared" si="3"/>
        <v>5.413072246</v>
      </c>
      <c r="W302" s="56">
        <f t="shared" si="4"/>
        <v>8.07627065</v>
      </c>
      <c r="X302" s="56">
        <f t="shared" si="5"/>
        <v>7.848064156</v>
      </c>
    </row>
    <row r="303" ht="14.25" customHeight="1">
      <c r="A303" s="63">
        <v>30108.0</v>
      </c>
      <c r="B303" s="64" t="s">
        <v>357</v>
      </c>
      <c r="C303" s="65" t="s">
        <v>94</v>
      </c>
      <c r="D303" s="66">
        <v>384964.04</v>
      </c>
      <c r="E303" s="67">
        <v>99050.0</v>
      </c>
      <c r="F303" s="66">
        <v>5.76517866235361</v>
      </c>
      <c r="G303" s="66">
        <v>28876.74</v>
      </c>
      <c r="H303" s="68">
        <v>5448.0</v>
      </c>
      <c r="I303" s="66">
        <v>7.23546479579053</v>
      </c>
      <c r="J303" s="66">
        <v>78352.89</v>
      </c>
      <c r="K303" s="68">
        <v>17134.0</v>
      </c>
      <c r="L303" s="66">
        <v>5.70752403846154</v>
      </c>
      <c r="M303" s="66">
        <v>1418583.23</v>
      </c>
      <c r="N303" s="68">
        <v>186198.0</v>
      </c>
      <c r="O303" s="66">
        <v>11.344944698139</v>
      </c>
      <c r="P303" s="66">
        <v>217426.96</v>
      </c>
      <c r="Q303" s="68">
        <v>33117.0</v>
      </c>
      <c r="R303" s="69">
        <v>8.58885877937981</v>
      </c>
      <c r="S303" s="55"/>
      <c r="T303" s="56">
        <f t="shared" si="1"/>
        <v>3.886562746</v>
      </c>
      <c r="U303" s="56">
        <f t="shared" si="2"/>
        <v>5.300429515</v>
      </c>
      <c r="V303" s="56">
        <f t="shared" si="3"/>
        <v>4.57294794</v>
      </c>
      <c r="W303" s="56">
        <f t="shared" si="4"/>
        <v>7.61868135</v>
      </c>
      <c r="X303" s="56">
        <f t="shared" si="5"/>
        <v>6.565418365</v>
      </c>
    </row>
    <row r="304" ht="14.25" customHeight="1">
      <c r="A304" s="63">
        <v>30116.0</v>
      </c>
      <c r="B304" s="64" t="s">
        <v>358</v>
      </c>
      <c r="C304" s="65" t="s">
        <v>59</v>
      </c>
      <c r="D304" s="66">
        <v>78056.74</v>
      </c>
      <c r="E304" s="67">
        <v>21031.0</v>
      </c>
      <c r="F304" s="66">
        <v>5.06894863302812</v>
      </c>
      <c r="G304" s="66">
        <v>5058.9</v>
      </c>
      <c r="H304" s="68">
        <v>1279.0</v>
      </c>
      <c r="I304" s="66">
        <v>4.43763157894737</v>
      </c>
      <c r="J304" s="66">
        <v>35313.03</v>
      </c>
      <c r="K304" s="68">
        <v>6676.0</v>
      </c>
      <c r="L304" s="66">
        <v>7.22443330605565</v>
      </c>
      <c r="M304" s="66">
        <v>486859.84</v>
      </c>
      <c r="N304" s="68">
        <v>71283.0</v>
      </c>
      <c r="O304" s="66">
        <v>10.316575690795</v>
      </c>
      <c r="P304" s="66">
        <v>71489.26</v>
      </c>
      <c r="Q304" s="68">
        <v>9973.0</v>
      </c>
      <c r="R304" s="69">
        <v>8.80192809652795</v>
      </c>
      <c r="S304" s="55"/>
      <c r="T304" s="56">
        <f t="shared" si="1"/>
        <v>3.711508725</v>
      </c>
      <c r="U304" s="56">
        <f t="shared" si="2"/>
        <v>3.955355747</v>
      </c>
      <c r="V304" s="56">
        <f t="shared" si="3"/>
        <v>5.289549131</v>
      </c>
      <c r="W304" s="56">
        <f t="shared" si="4"/>
        <v>6.829957213</v>
      </c>
      <c r="X304" s="56">
        <f t="shared" si="5"/>
        <v>7.168280357</v>
      </c>
    </row>
    <row r="305" ht="14.25" customHeight="1">
      <c r="A305" s="63">
        <v>30118.0</v>
      </c>
      <c r="B305" s="64" t="s">
        <v>359</v>
      </c>
      <c r="C305" s="65" t="s">
        <v>59</v>
      </c>
      <c r="D305" s="66">
        <v>23233.61</v>
      </c>
      <c r="E305" s="67">
        <v>7000.0</v>
      </c>
      <c r="F305" s="66">
        <v>4.24590826023392</v>
      </c>
      <c r="G305" s="66">
        <v>1240.77</v>
      </c>
      <c r="H305" s="68">
        <v>349.0</v>
      </c>
      <c r="I305" s="66">
        <v>4.62973880597015</v>
      </c>
      <c r="J305" s="66">
        <v>21222.69</v>
      </c>
      <c r="K305" s="68">
        <v>3407.0</v>
      </c>
      <c r="L305" s="66">
        <v>8.08175552170602</v>
      </c>
      <c r="M305" s="66">
        <v>180572.31</v>
      </c>
      <c r="N305" s="68">
        <v>21956.0</v>
      </c>
      <c r="O305" s="66">
        <v>10.9239147005445</v>
      </c>
      <c r="P305" s="66">
        <v>20086.99</v>
      </c>
      <c r="Q305" s="68">
        <v>5860.0</v>
      </c>
      <c r="R305" s="69">
        <v>5.5138594564919</v>
      </c>
      <c r="S305" s="55"/>
      <c r="T305" s="56">
        <f t="shared" si="1"/>
        <v>3.319087143</v>
      </c>
      <c r="U305" s="56">
        <f t="shared" si="2"/>
        <v>3.5552149</v>
      </c>
      <c r="V305" s="56">
        <f t="shared" si="3"/>
        <v>6.229142941</v>
      </c>
      <c r="W305" s="56">
        <f t="shared" si="4"/>
        <v>8.224280834</v>
      </c>
      <c r="X305" s="56">
        <f t="shared" si="5"/>
        <v>3.427813993</v>
      </c>
    </row>
    <row r="306" ht="14.25" customHeight="1">
      <c r="A306" s="63">
        <v>30126.0</v>
      </c>
      <c r="B306" s="64" t="s">
        <v>360</v>
      </c>
      <c r="C306" s="65" t="s">
        <v>59</v>
      </c>
      <c r="D306" s="66">
        <v>102358.16</v>
      </c>
      <c r="E306" s="67">
        <v>22776.0</v>
      </c>
      <c r="F306" s="66">
        <v>5.50579097412727</v>
      </c>
      <c r="G306" s="66">
        <v>17096.31</v>
      </c>
      <c r="H306" s="68">
        <v>4741.0</v>
      </c>
      <c r="I306" s="66">
        <v>4.03690909090909</v>
      </c>
      <c r="J306" s="66">
        <v>131095.88</v>
      </c>
      <c r="K306" s="68">
        <v>23425.0</v>
      </c>
      <c r="L306" s="66">
        <v>7.47496179724028</v>
      </c>
      <c r="M306" s="66">
        <v>729436.72</v>
      </c>
      <c r="N306" s="68">
        <v>105371.0</v>
      </c>
      <c r="O306" s="66">
        <v>10.8791588241435</v>
      </c>
      <c r="P306" s="66">
        <v>89612.71</v>
      </c>
      <c r="Q306" s="68">
        <v>17545.0</v>
      </c>
      <c r="R306" s="69">
        <v>6.96724537396983</v>
      </c>
      <c r="S306" s="55"/>
      <c r="T306" s="56">
        <f t="shared" si="1"/>
        <v>4.494123639</v>
      </c>
      <c r="U306" s="56">
        <f t="shared" si="2"/>
        <v>3.606055684</v>
      </c>
      <c r="V306" s="56">
        <f t="shared" si="3"/>
        <v>5.596408965</v>
      </c>
      <c r="W306" s="56">
        <f t="shared" si="4"/>
        <v>6.922556681</v>
      </c>
      <c r="X306" s="56">
        <f t="shared" si="5"/>
        <v>5.107592476</v>
      </c>
    </row>
    <row r="307" ht="14.25" customHeight="1">
      <c r="A307" s="63">
        <v>30155.0</v>
      </c>
      <c r="B307" s="64" t="s">
        <v>361</v>
      </c>
      <c r="C307" s="65" t="s">
        <v>61</v>
      </c>
      <c r="D307" s="66" t="s">
        <v>66</v>
      </c>
      <c r="E307" s="67" t="s">
        <v>66</v>
      </c>
      <c r="F307" s="66" t="s">
        <v>66</v>
      </c>
      <c r="G307" s="66" t="s">
        <v>66</v>
      </c>
      <c r="H307" s="68" t="s">
        <v>66</v>
      </c>
      <c r="I307" s="66" t="s">
        <v>66</v>
      </c>
      <c r="J307" s="66" t="s">
        <v>66</v>
      </c>
      <c r="K307" s="68" t="s">
        <v>66</v>
      </c>
      <c r="L307" s="66" t="s">
        <v>66</v>
      </c>
      <c r="M307" s="66">
        <v>737.86</v>
      </c>
      <c r="N307" s="68">
        <v>153.0</v>
      </c>
      <c r="O307" s="66">
        <v>5.50641791044776</v>
      </c>
      <c r="P307" s="66">
        <v>0.0</v>
      </c>
      <c r="Q307" s="68">
        <v>0.0</v>
      </c>
      <c r="R307" s="69">
        <v>0.0</v>
      </c>
      <c r="S307" s="55"/>
      <c r="T307" s="56" t="str">
        <f t="shared" si="1"/>
        <v/>
      </c>
      <c r="U307" s="56" t="str">
        <f t="shared" si="2"/>
        <v/>
      </c>
      <c r="V307" s="56" t="str">
        <f t="shared" si="3"/>
        <v/>
      </c>
      <c r="W307" s="56">
        <f t="shared" si="4"/>
        <v>4.822614379</v>
      </c>
      <c r="X307" s="56" t="str">
        <f t="shared" si="5"/>
        <v/>
      </c>
    </row>
    <row r="308" ht="14.25" customHeight="1">
      <c r="A308" s="63">
        <v>30156.0</v>
      </c>
      <c r="B308" s="64" t="s">
        <v>362</v>
      </c>
      <c r="C308" s="65" t="s">
        <v>59</v>
      </c>
      <c r="D308" s="66">
        <v>45756.4</v>
      </c>
      <c r="E308" s="67">
        <v>14351.0</v>
      </c>
      <c r="F308" s="66">
        <v>4.10702809442599</v>
      </c>
      <c r="G308" s="66">
        <v>13208.66</v>
      </c>
      <c r="H308" s="68">
        <v>6424.0</v>
      </c>
      <c r="I308" s="66">
        <v>2.63856572113464</v>
      </c>
      <c r="J308" s="66">
        <v>148693.89</v>
      </c>
      <c r="K308" s="68">
        <v>33108.0</v>
      </c>
      <c r="L308" s="66">
        <v>6.23820649437825</v>
      </c>
      <c r="M308" s="66">
        <v>246377.79</v>
      </c>
      <c r="N308" s="68">
        <v>46182.0</v>
      </c>
      <c r="O308" s="66">
        <v>7.47233379837438</v>
      </c>
      <c r="P308" s="66">
        <v>35276.48</v>
      </c>
      <c r="Q308" s="68">
        <v>10481.0</v>
      </c>
      <c r="R308" s="69">
        <v>5.35140776699029</v>
      </c>
      <c r="S308" s="55"/>
      <c r="T308" s="56">
        <f t="shared" si="1"/>
        <v>3.188377117</v>
      </c>
      <c r="U308" s="56">
        <f t="shared" si="2"/>
        <v>2.05614259</v>
      </c>
      <c r="V308" s="56">
        <f t="shared" si="3"/>
        <v>4.491177057</v>
      </c>
      <c r="W308" s="56">
        <f t="shared" si="4"/>
        <v>5.334931142</v>
      </c>
      <c r="X308" s="56">
        <f t="shared" si="5"/>
        <v>3.365755176</v>
      </c>
    </row>
    <row r="309" ht="14.25" customHeight="1">
      <c r="A309" s="63">
        <v>30162.0</v>
      </c>
      <c r="B309" s="64" t="s">
        <v>363</v>
      </c>
      <c r="C309" s="65" t="s">
        <v>61</v>
      </c>
      <c r="D309" s="66">
        <v>390.18</v>
      </c>
      <c r="E309" s="67">
        <v>124.0</v>
      </c>
      <c r="F309" s="66">
        <v>3.48375</v>
      </c>
      <c r="G309" s="66">
        <v>538.67</v>
      </c>
      <c r="H309" s="68">
        <v>197.0</v>
      </c>
      <c r="I309" s="66">
        <v>2.91172972972973</v>
      </c>
      <c r="J309" s="66">
        <v>7153.69</v>
      </c>
      <c r="K309" s="68">
        <v>1161.0</v>
      </c>
      <c r="L309" s="66">
        <v>6.60543859649123</v>
      </c>
      <c r="M309" s="66" t="s">
        <v>66</v>
      </c>
      <c r="N309" s="68" t="s">
        <v>66</v>
      </c>
      <c r="O309" s="66" t="s">
        <v>66</v>
      </c>
      <c r="P309" s="66" t="s">
        <v>66</v>
      </c>
      <c r="Q309" s="68" t="s">
        <v>66</v>
      </c>
      <c r="R309" s="69" t="s">
        <v>66</v>
      </c>
      <c r="S309" s="55"/>
      <c r="T309" s="56">
        <f t="shared" si="1"/>
        <v>3.146612903</v>
      </c>
      <c r="U309" s="56">
        <f t="shared" si="2"/>
        <v>2.734365482</v>
      </c>
      <c r="V309" s="56">
        <f t="shared" si="3"/>
        <v>6.16166236</v>
      </c>
      <c r="W309" s="56" t="str">
        <f t="shared" si="4"/>
        <v/>
      </c>
      <c r="X309" s="56" t="str">
        <f t="shared" si="5"/>
        <v/>
      </c>
    </row>
    <row r="310" ht="14.25" customHeight="1">
      <c r="A310" s="63">
        <v>30167.0</v>
      </c>
      <c r="B310" s="64" t="s">
        <v>364</v>
      </c>
      <c r="C310" s="65" t="s">
        <v>61</v>
      </c>
      <c r="D310" s="66">
        <v>6600.34</v>
      </c>
      <c r="E310" s="67">
        <v>2017.0</v>
      </c>
      <c r="F310" s="66">
        <v>4.12779237023139</v>
      </c>
      <c r="G310" s="66">
        <v>4014.2</v>
      </c>
      <c r="H310" s="68">
        <v>1274.0</v>
      </c>
      <c r="I310" s="66">
        <v>4.01018981018981</v>
      </c>
      <c r="J310" s="66">
        <v>25562.2</v>
      </c>
      <c r="K310" s="68">
        <v>3354.0</v>
      </c>
      <c r="L310" s="66">
        <v>8.98179901616304</v>
      </c>
      <c r="M310" s="66">
        <v>171547.47</v>
      </c>
      <c r="N310" s="68">
        <v>22761.0</v>
      </c>
      <c r="O310" s="66">
        <v>10.6142476178691</v>
      </c>
      <c r="P310" s="66">
        <v>51112.29</v>
      </c>
      <c r="Q310" s="68">
        <v>11522.0</v>
      </c>
      <c r="R310" s="69">
        <v>6.65784681516217</v>
      </c>
      <c r="S310" s="55"/>
      <c r="T310" s="56">
        <f t="shared" si="1"/>
        <v>3.272354983</v>
      </c>
      <c r="U310" s="56">
        <f t="shared" si="2"/>
        <v>3.150863422</v>
      </c>
      <c r="V310" s="56">
        <f t="shared" si="3"/>
        <v>7.621407275</v>
      </c>
      <c r="W310" s="56">
        <f t="shared" si="4"/>
        <v>7.536903915</v>
      </c>
      <c r="X310" s="56">
        <f t="shared" si="5"/>
        <v>4.43606058</v>
      </c>
    </row>
    <row r="311" ht="14.25" customHeight="1">
      <c r="A311" s="63">
        <v>30191.0</v>
      </c>
      <c r="B311" s="64" t="s">
        <v>365</v>
      </c>
      <c r="C311" s="65" t="s">
        <v>59</v>
      </c>
      <c r="D311" s="66">
        <v>75203.74</v>
      </c>
      <c r="E311" s="67">
        <v>19391.0</v>
      </c>
      <c r="F311" s="66">
        <v>4.80565786951243</v>
      </c>
      <c r="G311" s="66">
        <v>498.87</v>
      </c>
      <c r="H311" s="68">
        <v>160.0</v>
      </c>
      <c r="I311" s="66">
        <v>3.37074324324324</v>
      </c>
      <c r="J311" s="66">
        <v>21076.32</v>
      </c>
      <c r="K311" s="68">
        <v>4250.0</v>
      </c>
      <c r="L311" s="66">
        <v>6.96507600793126</v>
      </c>
      <c r="M311" s="66">
        <v>554685.53</v>
      </c>
      <c r="N311" s="68">
        <v>76919.0</v>
      </c>
      <c r="O311" s="66">
        <v>10.7896580365306</v>
      </c>
      <c r="P311" s="66">
        <v>2271.3</v>
      </c>
      <c r="Q311" s="68">
        <v>304.0</v>
      </c>
      <c r="R311" s="69">
        <v>12.5486187845304</v>
      </c>
      <c r="S311" s="55"/>
      <c r="T311" s="56">
        <f t="shared" si="1"/>
        <v>3.878280646</v>
      </c>
      <c r="U311" s="56">
        <f t="shared" si="2"/>
        <v>3.1179375</v>
      </c>
      <c r="V311" s="56">
        <f t="shared" si="3"/>
        <v>4.959134118</v>
      </c>
      <c r="W311" s="56">
        <f t="shared" si="4"/>
        <v>7.211294089</v>
      </c>
      <c r="X311" s="56">
        <f t="shared" si="5"/>
        <v>7.471381579</v>
      </c>
    </row>
    <row r="312" ht="14.25" customHeight="1">
      <c r="A312" s="63">
        <v>30197.0</v>
      </c>
      <c r="B312" s="64" t="s">
        <v>366</v>
      </c>
      <c r="C312" s="65" t="s">
        <v>59</v>
      </c>
      <c r="D312" s="66">
        <v>14065.96</v>
      </c>
      <c r="E312" s="67">
        <v>4531.0</v>
      </c>
      <c r="F312" s="66">
        <v>3.93453426573427</v>
      </c>
      <c r="G312" s="66">
        <v>1864.46</v>
      </c>
      <c r="H312" s="68">
        <v>643.0</v>
      </c>
      <c r="I312" s="66">
        <v>3.439963099631</v>
      </c>
      <c r="J312" s="66">
        <v>6698.02</v>
      </c>
      <c r="K312" s="68">
        <v>1547.0</v>
      </c>
      <c r="L312" s="66">
        <v>5.54931234465617</v>
      </c>
      <c r="M312" s="66">
        <v>254891.72</v>
      </c>
      <c r="N312" s="68">
        <v>35857.0</v>
      </c>
      <c r="O312" s="66">
        <v>10.7322829473684</v>
      </c>
      <c r="P312" s="66">
        <v>33235.0</v>
      </c>
      <c r="Q312" s="68">
        <v>8259.0</v>
      </c>
      <c r="R312" s="69">
        <v>6.55264195583596</v>
      </c>
      <c r="S312" s="55"/>
      <c r="T312" s="56">
        <f t="shared" si="1"/>
        <v>3.104383138</v>
      </c>
      <c r="U312" s="56">
        <f t="shared" si="2"/>
        <v>2.89962675</v>
      </c>
      <c r="V312" s="56">
        <f t="shared" si="3"/>
        <v>4.329683258</v>
      </c>
      <c r="W312" s="56">
        <f t="shared" si="4"/>
        <v>7.108562345</v>
      </c>
      <c r="X312" s="56">
        <f t="shared" si="5"/>
        <v>4.024094927</v>
      </c>
    </row>
    <row r="313" ht="14.25" customHeight="1">
      <c r="A313" s="63">
        <v>30205.0</v>
      </c>
      <c r="B313" s="64" t="s">
        <v>367</v>
      </c>
      <c r="C313" s="65" t="s">
        <v>59</v>
      </c>
      <c r="D313" s="66">
        <v>152977.5</v>
      </c>
      <c r="E313" s="67">
        <v>38251.0</v>
      </c>
      <c r="F313" s="66">
        <v>5.93211959050721</v>
      </c>
      <c r="G313" s="66">
        <v>13596.55</v>
      </c>
      <c r="H313" s="68">
        <v>2496.0</v>
      </c>
      <c r="I313" s="66">
        <v>9.19928958051421</v>
      </c>
      <c r="J313" s="66">
        <v>55622.97</v>
      </c>
      <c r="K313" s="68">
        <v>9702.0</v>
      </c>
      <c r="L313" s="66">
        <v>7.69229290554557</v>
      </c>
      <c r="M313" s="66">
        <v>856181.67</v>
      </c>
      <c r="N313" s="68">
        <v>125562.0</v>
      </c>
      <c r="O313" s="66">
        <v>11.0937412700675</v>
      </c>
      <c r="P313" s="66">
        <v>56286.47</v>
      </c>
      <c r="Q313" s="68">
        <v>10177.0</v>
      </c>
      <c r="R313" s="69">
        <v>7.22826120457172</v>
      </c>
      <c r="S313" s="55"/>
      <c r="T313" s="56">
        <f t="shared" si="1"/>
        <v>3.999307208</v>
      </c>
      <c r="U313" s="56">
        <f t="shared" si="2"/>
        <v>5.447335737</v>
      </c>
      <c r="V313" s="56">
        <f t="shared" si="3"/>
        <v>5.733144712</v>
      </c>
      <c r="W313" s="56">
        <f t="shared" si="4"/>
        <v>6.818796053</v>
      </c>
      <c r="X313" s="56">
        <f t="shared" si="5"/>
        <v>5.530752678</v>
      </c>
    </row>
    <row r="314" ht="14.25" customHeight="1">
      <c r="A314" s="63">
        <v>30213.0</v>
      </c>
      <c r="B314" s="64" t="s">
        <v>368</v>
      </c>
      <c r="C314" s="65" t="s">
        <v>59</v>
      </c>
      <c r="D314" s="66">
        <v>187025.63</v>
      </c>
      <c r="E314" s="67">
        <v>48301.0</v>
      </c>
      <c r="F314" s="66">
        <v>6.29525160725706</v>
      </c>
      <c r="G314" s="66">
        <v>12521.29</v>
      </c>
      <c r="H314" s="68">
        <v>2515.0</v>
      </c>
      <c r="I314" s="66">
        <v>5.93144954997631</v>
      </c>
      <c r="J314" s="66">
        <v>71029.43</v>
      </c>
      <c r="K314" s="68">
        <v>12991.0</v>
      </c>
      <c r="L314" s="66">
        <v>7.88865282096846</v>
      </c>
      <c r="M314" s="66">
        <v>872395.79</v>
      </c>
      <c r="N314" s="68">
        <v>120661.0</v>
      </c>
      <c r="O314" s="66">
        <v>12.0835462692356</v>
      </c>
      <c r="P314" s="66">
        <v>30911.13</v>
      </c>
      <c r="Q314" s="68">
        <v>5193.0</v>
      </c>
      <c r="R314" s="69">
        <v>8.23857409381663</v>
      </c>
      <c r="S314" s="55"/>
      <c r="T314" s="56">
        <f t="shared" si="1"/>
        <v>3.872086085</v>
      </c>
      <c r="U314" s="56">
        <f t="shared" si="2"/>
        <v>4.978644135</v>
      </c>
      <c r="V314" s="56">
        <f t="shared" si="3"/>
        <v>5.467587561</v>
      </c>
      <c r="W314" s="56">
        <f t="shared" si="4"/>
        <v>7.230138902</v>
      </c>
      <c r="X314" s="56">
        <f t="shared" si="5"/>
        <v>5.952461005</v>
      </c>
    </row>
    <row r="315" ht="14.25" customHeight="1">
      <c r="A315" s="63">
        <v>30243.0</v>
      </c>
      <c r="B315" s="64" t="s">
        <v>369</v>
      </c>
      <c r="C315" s="65" t="s">
        <v>61</v>
      </c>
      <c r="D315" s="66">
        <v>1175.91</v>
      </c>
      <c r="E315" s="67">
        <v>389.0</v>
      </c>
      <c r="F315" s="66">
        <v>3.60708588957055</v>
      </c>
      <c r="G315" s="66">
        <v>2353.48</v>
      </c>
      <c r="H315" s="68">
        <v>524.0</v>
      </c>
      <c r="I315" s="66">
        <v>4.99677282377919</v>
      </c>
      <c r="J315" s="66">
        <v>2903.67</v>
      </c>
      <c r="K315" s="68">
        <v>437.0</v>
      </c>
      <c r="L315" s="66">
        <v>7.42626598465473</v>
      </c>
      <c r="M315" s="66">
        <v>289998.01</v>
      </c>
      <c r="N315" s="68">
        <v>40412.0</v>
      </c>
      <c r="O315" s="66">
        <v>11.8492281604969</v>
      </c>
      <c r="P315" s="66">
        <v>30072.5</v>
      </c>
      <c r="Q315" s="68">
        <v>9522.0</v>
      </c>
      <c r="R315" s="69">
        <v>4.89620644741127</v>
      </c>
      <c r="S315" s="55"/>
      <c r="T315" s="56">
        <f t="shared" si="1"/>
        <v>3.022904884</v>
      </c>
      <c r="U315" s="56">
        <f t="shared" si="2"/>
        <v>4.491374046</v>
      </c>
      <c r="V315" s="56">
        <f t="shared" si="3"/>
        <v>6.644553776</v>
      </c>
      <c r="W315" s="56">
        <f t="shared" si="4"/>
        <v>7.176037068</v>
      </c>
      <c r="X315" s="56">
        <f t="shared" si="5"/>
        <v>3.15821256</v>
      </c>
    </row>
    <row r="316" ht="14.25" customHeight="1">
      <c r="A316" s="63">
        <v>30244.0</v>
      </c>
      <c r="B316" s="64" t="s">
        <v>370</v>
      </c>
      <c r="C316" s="65" t="s">
        <v>61</v>
      </c>
      <c r="D316" s="66" t="s">
        <v>66</v>
      </c>
      <c r="E316" s="67" t="s">
        <v>66</v>
      </c>
      <c r="F316" s="66" t="s">
        <v>66</v>
      </c>
      <c r="G316" s="66" t="s">
        <v>66</v>
      </c>
      <c r="H316" s="68" t="s">
        <v>66</v>
      </c>
      <c r="I316" s="66" t="s">
        <v>66</v>
      </c>
      <c r="J316" s="66" t="s">
        <v>66</v>
      </c>
      <c r="K316" s="68" t="s">
        <v>66</v>
      </c>
      <c r="L316" s="66" t="s">
        <v>66</v>
      </c>
      <c r="M316" s="66" t="s">
        <v>66</v>
      </c>
      <c r="N316" s="68" t="s">
        <v>66</v>
      </c>
      <c r="O316" s="66" t="s">
        <v>66</v>
      </c>
      <c r="P316" s="66" t="s">
        <v>66</v>
      </c>
      <c r="Q316" s="68" t="s">
        <v>66</v>
      </c>
      <c r="R316" s="69" t="s">
        <v>66</v>
      </c>
      <c r="S316" s="55"/>
      <c r="T316" s="56" t="str">
        <f t="shared" si="1"/>
        <v/>
      </c>
      <c r="U316" s="56" t="str">
        <f t="shared" si="2"/>
        <v/>
      </c>
      <c r="V316" s="56" t="str">
        <f t="shared" si="3"/>
        <v/>
      </c>
      <c r="W316" s="56" t="str">
        <f t="shared" si="4"/>
        <v/>
      </c>
      <c r="X316" s="56" t="str">
        <f t="shared" si="5"/>
        <v/>
      </c>
    </row>
    <row r="317" ht="14.25" customHeight="1">
      <c r="A317" s="63">
        <v>30249.0</v>
      </c>
      <c r="B317" s="64" t="s">
        <v>371</v>
      </c>
      <c r="C317" s="65" t="s">
        <v>61</v>
      </c>
      <c r="D317" s="66">
        <v>808.51</v>
      </c>
      <c r="E317" s="67">
        <v>234.0</v>
      </c>
      <c r="F317" s="66">
        <v>4.30058510638298</v>
      </c>
      <c r="G317" s="66">
        <v>316.92</v>
      </c>
      <c r="H317" s="68">
        <v>91.0</v>
      </c>
      <c r="I317" s="66">
        <v>4.06307692307692</v>
      </c>
      <c r="J317" s="66">
        <v>723.63</v>
      </c>
      <c r="K317" s="68">
        <v>155.0</v>
      </c>
      <c r="L317" s="66">
        <v>5.83572580645161</v>
      </c>
      <c r="M317" s="66">
        <v>6673.92</v>
      </c>
      <c r="N317" s="68">
        <v>1077.0</v>
      </c>
      <c r="O317" s="66">
        <v>8.13892682926829</v>
      </c>
      <c r="P317" s="66">
        <v>173.22</v>
      </c>
      <c r="Q317" s="68">
        <v>27.0</v>
      </c>
      <c r="R317" s="69">
        <v>8.24857142857143</v>
      </c>
      <c r="S317" s="55"/>
      <c r="T317" s="56">
        <f t="shared" si="1"/>
        <v>3.45517094</v>
      </c>
      <c r="U317" s="56">
        <f t="shared" si="2"/>
        <v>3.482637363</v>
      </c>
      <c r="V317" s="56">
        <f t="shared" si="3"/>
        <v>4.668580645</v>
      </c>
      <c r="W317" s="56">
        <f t="shared" si="4"/>
        <v>6.196768802</v>
      </c>
      <c r="X317" s="56">
        <f t="shared" si="5"/>
        <v>6.415555556</v>
      </c>
    </row>
    <row r="318" ht="14.25" customHeight="1">
      <c r="A318" s="63">
        <v>30260.0</v>
      </c>
      <c r="B318" s="64" t="s">
        <v>372</v>
      </c>
      <c r="C318" s="65" t="s">
        <v>61</v>
      </c>
      <c r="D318" s="66">
        <v>55.79</v>
      </c>
      <c r="E318" s="67">
        <v>11.0</v>
      </c>
      <c r="F318" s="66">
        <v>6.97375</v>
      </c>
      <c r="G318" s="66">
        <v>153.57</v>
      </c>
      <c r="H318" s="68">
        <v>64.0</v>
      </c>
      <c r="I318" s="66">
        <v>2.51754098360656</v>
      </c>
      <c r="J318" s="66">
        <v>686.48</v>
      </c>
      <c r="K318" s="68">
        <v>193.0</v>
      </c>
      <c r="L318" s="66">
        <v>4.21153374233129</v>
      </c>
      <c r="M318" s="66">
        <v>0.0</v>
      </c>
      <c r="N318" s="68">
        <v>0.0</v>
      </c>
      <c r="O318" s="66">
        <v>0.0</v>
      </c>
      <c r="P318" s="66">
        <v>2.85</v>
      </c>
      <c r="Q318" s="68">
        <v>1.0</v>
      </c>
      <c r="R318" s="69">
        <v>2.85</v>
      </c>
      <c r="S318" s="55"/>
      <c r="T318" s="56">
        <f t="shared" si="1"/>
        <v>5.071818182</v>
      </c>
      <c r="U318" s="56">
        <f t="shared" si="2"/>
        <v>2.39953125</v>
      </c>
      <c r="V318" s="56">
        <f t="shared" si="3"/>
        <v>3.556891192</v>
      </c>
      <c r="W318" s="56" t="str">
        <f t="shared" si="4"/>
        <v/>
      </c>
      <c r="X318" s="56">
        <f t="shared" si="5"/>
        <v>2.85</v>
      </c>
    </row>
    <row r="319" ht="14.25" customHeight="1">
      <c r="A319" s="63">
        <v>30263.0</v>
      </c>
      <c r="B319" s="64" t="s">
        <v>373</v>
      </c>
      <c r="C319" s="65" t="s">
        <v>61</v>
      </c>
      <c r="D319" s="66">
        <v>1156.53</v>
      </c>
      <c r="E319" s="67">
        <v>374.0</v>
      </c>
      <c r="F319" s="66">
        <v>3.60289719626168</v>
      </c>
      <c r="G319" s="66">
        <v>372.64</v>
      </c>
      <c r="H319" s="68">
        <v>112.0</v>
      </c>
      <c r="I319" s="66">
        <v>3.68950495049505</v>
      </c>
      <c r="J319" s="66">
        <v>2022.62</v>
      </c>
      <c r="K319" s="68">
        <v>411.0</v>
      </c>
      <c r="L319" s="66">
        <v>6.11063444108761</v>
      </c>
      <c r="M319" s="66">
        <v>535.47</v>
      </c>
      <c r="N319" s="68">
        <v>48.0</v>
      </c>
      <c r="O319" s="66">
        <v>16.7334375</v>
      </c>
      <c r="P319" s="66">
        <v>9273.62</v>
      </c>
      <c r="Q319" s="68">
        <v>1783.0</v>
      </c>
      <c r="R319" s="69">
        <v>7.25635367762128</v>
      </c>
      <c r="S319" s="55"/>
      <c r="T319" s="56">
        <f t="shared" si="1"/>
        <v>3.092326203</v>
      </c>
      <c r="U319" s="56">
        <f t="shared" si="2"/>
        <v>3.327142857</v>
      </c>
      <c r="V319" s="56">
        <f t="shared" si="3"/>
        <v>4.921216545</v>
      </c>
      <c r="W319" s="56">
        <f t="shared" si="4"/>
        <v>11.155625</v>
      </c>
      <c r="X319" s="56">
        <f t="shared" si="5"/>
        <v>5.201132922</v>
      </c>
    </row>
    <row r="320" ht="14.25" customHeight="1">
      <c r="A320" s="63">
        <v>30264.0</v>
      </c>
      <c r="B320" s="64" t="s">
        <v>374</v>
      </c>
      <c r="C320" s="65" t="s">
        <v>94</v>
      </c>
      <c r="D320" s="66">
        <v>622435.84</v>
      </c>
      <c r="E320" s="67">
        <v>160874.0</v>
      </c>
      <c r="F320" s="66">
        <v>5.7451550197986</v>
      </c>
      <c r="G320" s="66">
        <v>5378.45</v>
      </c>
      <c r="H320" s="68">
        <v>1527.0</v>
      </c>
      <c r="I320" s="66">
        <v>3.99884758364312</v>
      </c>
      <c r="J320" s="66">
        <v>207649.53</v>
      </c>
      <c r="K320" s="68">
        <v>50507.0</v>
      </c>
      <c r="L320" s="66">
        <v>5.62370084497888</v>
      </c>
      <c r="M320" s="66">
        <v>2549790.43</v>
      </c>
      <c r="N320" s="68">
        <v>347518.0</v>
      </c>
      <c r="O320" s="66">
        <v>12.2880282117763</v>
      </c>
      <c r="P320" s="66">
        <v>949675.15</v>
      </c>
      <c r="Q320" s="68">
        <v>169807.0</v>
      </c>
      <c r="R320" s="69">
        <v>8.70136016712326</v>
      </c>
      <c r="S320" s="55"/>
      <c r="T320" s="56">
        <f t="shared" si="1"/>
        <v>3.869089101</v>
      </c>
      <c r="U320" s="56">
        <f t="shared" si="2"/>
        <v>3.522233137</v>
      </c>
      <c r="V320" s="56">
        <f t="shared" si="3"/>
        <v>4.111301998</v>
      </c>
      <c r="W320" s="56">
        <f t="shared" si="4"/>
        <v>7.337146364</v>
      </c>
      <c r="X320" s="56">
        <f t="shared" si="5"/>
        <v>5.592673741</v>
      </c>
    </row>
    <row r="321" ht="14.25" customHeight="1">
      <c r="A321" s="63">
        <v>30268.0</v>
      </c>
      <c r="B321" s="64" t="s">
        <v>375</v>
      </c>
      <c r="C321" s="65" t="s">
        <v>61</v>
      </c>
      <c r="D321" s="66" t="s">
        <v>66</v>
      </c>
      <c r="E321" s="67" t="s">
        <v>66</v>
      </c>
      <c r="F321" s="66" t="s">
        <v>66</v>
      </c>
      <c r="G321" s="66" t="s">
        <v>66</v>
      </c>
      <c r="H321" s="68" t="s">
        <v>66</v>
      </c>
      <c r="I321" s="66" t="s">
        <v>66</v>
      </c>
      <c r="J321" s="66" t="s">
        <v>66</v>
      </c>
      <c r="K321" s="68" t="s">
        <v>66</v>
      </c>
      <c r="L321" s="66" t="s">
        <v>66</v>
      </c>
      <c r="M321" s="66">
        <v>17721.72</v>
      </c>
      <c r="N321" s="68">
        <v>2784.0</v>
      </c>
      <c r="O321" s="66">
        <v>10.006617730096</v>
      </c>
      <c r="P321" s="66">
        <v>0.0</v>
      </c>
      <c r="Q321" s="68">
        <v>0.0</v>
      </c>
      <c r="R321" s="69">
        <v>0.0</v>
      </c>
      <c r="S321" s="55"/>
      <c r="T321" s="56" t="str">
        <f t="shared" si="1"/>
        <v/>
      </c>
      <c r="U321" s="56" t="str">
        <f t="shared" si="2"/>
        <v/>
      </c>
      <c r="V321" s="56" t="str">
        <f t="shared" si="3"/>
        <v/>
      </c>
      <c r="W321" s="56">
        <f t="shared" si="4"/>
        <v>6.365560345</v>
      </c>
      <c r="X321" s="56" t="str">
        <f t="shared" si="5"/>
        <v/>
      </c>
    </row>
    <row r="322" ht="14.25" customHeight="1">
      <c r="A322" s="63">
        <v>30269.0</v>
      </c>
      <c r="B322" s="64" t="s">
        <v>376</v>
      </c>
      <c r="C322" s="65" t="s">
        <v>59</v>
      </c>
      <c r="D322" s="66" t="s">
        <v>66</v>
      </c>
      <c r="E322" s="67" t="s">
        <v>66</v>
      </c>
      <c r="F322" s="66" t="s">
        <v>66</v>
      </c>
      <c r="G322" s="66" t="s">
        <v>66</v>
      </c>
      <c r="H322" s="68" t="s">
        <v>66</v>
      </c>
      <c r="I322" s="66" t="s">
        <v>66</v>
      </c>
      <c r="J322" s="66" t="s">
        <v>66</v>
      </c>
      <c r="K322" s="68" t="s">
        <v>66</v>
      </c>
      <c r="L322" s="66" t="s">
        <v>66</v>
      </c>
      <c r="M322" s="66" t="s">
        <v>66</v>
      </c>
      <c r="N322" s="68" t="s">
        <v>66</v>
      </c>
      <c r="O322" s="66" t="s">
        <v>66</v>
      </c>
      <c r="P322" s="66" t="s">
        <v>66</v>
      </c>
      <c r="Q322" s="68" t="s">
        <v>66</v>
      </c>
      <c r="R322" s="69" t="s">
        <v>66</v>
      </c>
      <c r="S322" s="55"/>
      <c r="T322" s="56" t="str">
        <f t="shared" si="1"/>
        <v/>
      </c>
      <c r="U322" s="56" t="str">
        <f t="shared" si="2"/>
        <v/>
      </c>
      <c r="V322" s="56" t="str">
        <f t="shared" si="3"/>
        <v/>
      </c>
      <c r="W322" s="56" t="str">
        <f t="shared" si="4"/>
        <v/>
      </c>
      <c r="X322" s="56" t="str">
        <f t="shared" si="5"/>
        <v/>
      </c>
    </row>
    <row r="323" ht="14.25" customHeight="1">
      <c r="A323" s="63">
        <v>30272.0</v>
      </c>
      <c r="B323" s="64" t="s">
        <v>377</v>
      </c>
      <c r="C323" s="65" t="s">
        <v>61</v>
      </c>
      <c r="D323" s="66" t="s">
        <v>66</v>
      </c>
      <c r="E323" s="67" t="s">
        <v>66</v>
      </c>
      <c r="F323" s="66" t="s">
        <v>66</v>
      </c>
      <c r="G323" s="66" t="s">
        <v>66</v>
      </c>
      <c r="H323" s="68" t="s">
        <v>66</v>
      </c>
      <c r="I323" s="66" t="s">
        <v>66</v>
      </c>
      <c r="J323" s="66" t="s">
        <v>66</v>
      </c>
      <c r="K323" s="68" t="s">
        <v>66</v>
      </c>
      <c r="L323" s="66" t="s">
        <v>66</v>
      </c>
      <c r="M323" s="66" t="s">
        <v>66</v>
      </c>
      <c r="N323" s="68" t="s">
        <v>66</v>
      </c>
      <c r="O323" s="66" t="s">
        <v>66</v>
      </c>
      <c r="P323" s="66" t="s">
        <v>66</v>
      </c>
      <c r="Q323" s="68" t="s">
        <v>66</v>
      </c>
      <c r="R323" s="69" t="s">
        <v>66</v>
      </c>
      <c r="S323" s="55"/>
      <c r="T323" s="56" t="str">
        <f t="shared" si="1"/>
        <v/>
      </c>
      <c r="U323" s="56" t="str">
        <f t="shared" si="2"/>
        <v/>
      </c>
      <c r="V323" s="56" t="str">
        <f t="shared" si="3"/>
        <v/>
      </c>
      <c r="W323" s="56" t="str">
        <f t="shared" si="4"/>
        <v/>
      </c>
      <c r="X323" s="56" t="str">
        <f t="shared" si="5"/>
        <v/>
      </c>
    </row>
    <row r="324" ht="14.25" customHeight="1">
      <c r="A324" s="63">
        <v>30296.0</v>
      </c>
      <c r="B324" s="64" t="s">
        <v>378</v>
      </c>
      <c r="C324" s="65" t="s">
        <v>59</v>
      </c>
      <c r="D324" s="66">
        <v>114873.35</v>
      </c>
      <c r="E324" s="67">
        <v>30884.0</v>
      </c>
      <c r="F324" s="66">
        <v>5.28444889134235</v>
      </c>
      <c r="G324" s="66">
        <v>2807.28</v>
      </c>
      <c r="H324" s="68">
        <v>965.0</v>
      </c>
      <c r="I324" s="66">
        <v>3.73805592543276</v>
      </c>
      <c r="J324" s="66">
        <v>114084.15</v>
      </c>
      <c r="K324" s="68">
        <v>22930.0</v>
      </c>
      <c r="L324" s="66">
        <v>7.89892335387385</v>
      </c>
      <c r="M324" s="66">
        <v>923522.47</v>
      </c>
      <c r="N324" s="68">
        <v>135023.0</v>
      </c>
      <c r="O324" s="66">
        <v>11.8459546439887</v>
      </c>
      <c r="P324" s="66">
        <v>119470.63</v>
      </c>
      <c r="Q324" s="68">
        <v>25394.0</v>
      </c>
      <c r="R324" s="69">
        <v>8.15889025472922</v>
      </c>
      <c r="S324" s="55"/>
      <c r="T324" s="56">
        <f t="shared" si="1"/>
        <v>3.719510102</v>
      </c>
      <c r="U324" s="56">
        <f t="shared" si="2"/>
        <v>2.909098446</v>
      </c>
      <c r="V324" s="56">
        <f t="shared" si="3"/>
        <v>4.975322721</v>
      </c>
      <c r="W324" s="56">
        <f t="shared" si="4"/>
        <v>6.839741896</v>
      </c>
      <c r="X324" s="56">
        <f t="shared" si="5"/>
        <v>4.704679452</v>
      </c>
    </row>
    <row r="325" ht="14.25" customHeight="1">
      <c r="A325" s="63">
        <v>30301.0</v>
      </c>
      <c r="B325" s="64" t="s">
        <v>379</v>
      </c>
      <c r="C325" s="65" t="s">
        <v>61</v>
      </c>
      <c r="D325" s="66" t="s">
        <v>66</v>
      </c>
      <c r="E325" s="67" t="s">
        <v>66</v>
      </c>
      <c r="F325" s="66" t="s">
        <v>66</v>
      </c>
      <c r="G325" s="66" t="s">
        <v>66</v>
      </c>
      <c r="H325" s="68" t="s">
        <v>66</v>
      </c>
      <c r="I325" s="66" t="s">
        <v>66</v>
      </c>
      <c r="J325" s="66" t="s">
        <v>66</v>
      </c>
      <c r="K325" s="68" t="s">
        <v>66</v>
      </c>
      <c r="L325" s="66" t="s">
        <v>66</v>
      </c>
      <c r="M325" s="66" t="s">
        <v>66</v>
      </c>
      <c r="N325" s="68" t="s">
        <v>66</v>
      </c>
      <c r="O325" s="66" t="s">
        <v>66</v>
      </c>
      <c r="P325" s="66" t="s">
        <v>66</v>
      </c>
      <c r="Q325" s="68" t="s">
        <v>66</v>
      </c>
      <c r="R325" s="69" t="s">
        <v>66</v>
      </c>
      <c r="S325" s="55"/>
      <c r="T325" s="56" t="str">
        <f t="shared" si="1"/>
        <v/>
      </c>
      <c r="U325" s="56" t="str">
        <f t="shared" si="2"/>
        <v/>
      </c>
      <c r="V325" s="56" t="str">
        <f t="shared" si="3"/>
        <v/>
      </c>
      <c r="W325" s="56" t="str">
        <f t="shared" si="4"/>
        <v/>
      </c>
      <c r="X325" s="56" t="str">
        <f t="shared" si="5"/>
        <v/>
      </c>
    </row>
    <row r="326" ht="14.25" customHeight="1">
      <c r="A326" s="63">
        <v>30302.0</v>
      </c>
      <c r="B326" s="64" t="s">
        <v>380</v>
      </c>
      <c r="C326" s="65" t="s">
        <v>59</v>
      </c>
      <c r="D326" s="66" t="s">
        <v>66</v>
      </c>
      <c r="E326" s="67" t="s">
        <v>66</v>
      </c>
      <c r="F326" s="66" t="s">
        <v>66</v>
      </c>
      <c r="G326" s="66" t="s">
        <v>66</v>
      </c>
      <c r="H326" s="68" t="s">
        <v>66</v>
      </c>
      <c r="I326" s="66" t="s">
        <v>66</v>
      </c>
      <c r="J326" s="66" t="s">
        <v>66</v>
      </c>
      <c r="K326" s="68" t="s">
        <v>66</v>
      </c>
      <c r="L326" s="66" t="s">
        <v>66</v>
      </c>
      <c r="M326" s="66" t="s">
        <v>66</v>
      </c>
      <c r="N326" s="68" t="s">
        <v>66</v>
      </c>
      <c r="O326" s="66" t="s">
        <v>66</v>
      </c>
      <c r="P326" s="66" t="s">
        <v>66</v>
      </c>
      <c r="Q326" s="68" t="s">
        <v>66</v>
      </c>
      <c r="R326" s="69" t="s">
        <v>66</v>
      </c>
      <c r="S326" s="55"/>
      <c r="T326" s="56" t="str">
        <f t="shared" si="1"/>
        <v/>
      </c>
      <c r="U326" s="56" t="str">
        <f t="shared" si="2"/>
        <v/>
      </c>
      <c r="V326" s="56" t="str">
        <f t="shared" si="3"/>
        <v/>
      </c>
      <c r="W326" s="56" t="str">
        <f t="shared" si="4"/>
        <v/>
      </c>
      <c r="X326" s="56" t="str">
        <f t="shared" si="5"/>
        <v/>
      </c>
    </row>
    <row r="327" ht="14.25" customHeight="1">
      <c r="A327" s="63">
        <v>30310.0</v>
      </c>
      <c r="B327" s="64" t="s">
        <v>381</v>
      </c>
      <c r="C327" s="65" t="s">
        <v>59</v>
      </c>
      <c r="D327" s="66">
        <v>215200.51</v>
      </c>
      <c r="E327" s="67">
        <v>47086.0</v>
      </c>
      <c r="F327" s="66">
        <v>6.70636386300601</v>
      </c>
      <c r="G327" s="66">
        <v>6475.76</v>
      </c>
      <c r="H327" s="68">
        <v>2053.0</v>
      </c>
      <c r="I327" s="66">
        <v>3.75842135809634</v>
      </c>
      <c r="J327" s="66">
        <v>77837.51</v>
      </c>
      <c r="K327" s="68">
        <v>14434.0</v>
      </c>
      <c r="L327" s="66">
        <v>7.43931090509414</v>
      </c>
      <c r="M327" s="66">
        <v>804592.96</v>
      </c>
      <c r="N327" s="68">
        <v>112140.0</v>
      </c>
      <c r="O327" s="66">
        <v>11.5915541981214</v>
      </c>
      <c r="P327" s="66">
        <v>45977.89</v>
      </c>
      <c r="Q327" s="68">
        <v>8328.0</v>
      </c>
      <c r="R327" s="69">
        <v>7.40623228092783</v>
      </c>
      <c r="S327" s="55"/>
      <c r="T327" s="56">
        <f t="shared" si="1"/>
        <v>4.570371448</v>
      </c>
      <c r="U327" s="56">
        <f t="shared" si="2"/>
        <v>3.154291281</v>
      </c>
      <c r="V327" s="56">
        <f t="shared" si="3"/>
        <v>5.392649993</v>
      </c>
      <c r="W327" s="56">
        <f t="shared" si="4"/>
        <v>7.174897093</v>
      </c>
      <c r="X327" s="56">
        <f t="shared" si="5"/>
        <v>5.520880163</v>
      </c>
    </row>
    <row r="328" ht="14.25" customHeight="1">
      <c r="A328" s="63">
        <v>30323.0</v>
      </c>
      <c r="B328" s="64" t="s">
        <v>382</v>
      </c>
      <c r="C328" s="65" t="s">
        <v>61</v>
      </c>
      <c r="D328" s="66" t="s">
        <v>66</v>
      </c>
      <c r="E328" s="67" t="s">
        <v>66</v>
      </c>
      <c r="F328" s="66" t="s">
        <v>66</v>
      </c>
      <c r="G328" s="66" t="s">
        <v>66</v>
      </c>
      <c r="H328" s="68" t="s">
        <v>66</v>
      </c>
      <c r="I328" s="66" t="s">
        <v>66</v>
      </c>
      <c r="J328" s="66" t="s">
        <v>66</v>
      </c>
      <c r="K328" s="68" t="s">
        <v>66</v>
      </c>
      <c r="L328" s="66" t="s">
        <v>66</v>
      </c>
      <c r="M328" s="66" t="s">
        <v>66</v>
      </c>
      <c r="N328" s="68" t="s">
        <v>66</v>
      </c>
      <c r="O328" s="66" t="s">
        <v>66</v>
      </c>
      <c r="P328" s="66" t="s">
        <v>66</v>
      </c>
      <c r="Q328" s="68" t="s">
        <v>66</v>
      </c>
      <c r="R328" s="69" t="s">
        <v>66</v>
      </c>
      <c r="S328" s="55"/>
      <c r="T328" s="56" t="str">
        <f t="shared" si="1"/>
        <v/>
      </c>
      <c r="U328" s="56" t="str">
        <f t="shared" si="2"/>
        <v/>
      </c>
      <c r="V328" s="56" t="str">
        <f t="shared" si="3"/>
        <v/>
      </c>
      <c r="W328" s="56" t="str">
        <f t="shared" si="4"/>
        <v/>
      </c>
      <c r="X328" s="56" t="str">
        <f t="shared" si="5"/>
        <v/>
      </c>
    </row>
    <row r="329" ht="14.25" customHeight="1">
      <c r="A329" s="63">
        <v>30329.0</v>
      </c>
      <c r="B329" s="64" t="s">
        <v>383</v>
      </c>
      <c r="C329" s="65" t="s">
        <v>59</v>
      </c>
      <c r="D329" s="66">
        <v>182405.06</v>
      </c>
      <c r="E329" s="67">
        <v>43844.0</v>
      </c>
      <c r="F329" s="66">
        <v>6.27360481513328</v>
      </c>
      <c r="G329" s="66">
        <v>5738.91</v>
      </c>
      <c r="H329" s="68">
        <v>1827.0</v>
      </c>
      <c r="I329" s="66">
        <v>3.60258003766478</v>
      </c>
      <c r="J329" s="66">
        <v>60736.28</v>
      </c>
      <c r="K329" s="68">
        <v>12253.0</v>
      </c>
      <c r="L329" s="66">
        <v>6.66918634017788</v>
      </c>
      <c r="M329" s="66">
        <v>533958.93</v>
      </c>
      <c r="N329" s="68">
        <v>73531.0</v>
      </c>
      <c r="O329" s="66">
        <v>10.9142720192956</v>
      </c>
      <c r="P329" s="66">
        <v>59504.26</v>
      </c>
      <c r="Q329" s="68">
        <v>11543.0</v>
      </c>
      <c r="R329" s="69">
        <v>7.23104386924292</v>
      </c>
      <c r="S329" s="55"/>
      <c r="T329" s="56">
        <f t="shared" si="1"/>
        <v>4.16031977</v>
      </c>
      <c r="U329" s="56">
        <f t="shared" si="2"/>
        <v>3.141165846</v>
      </c>
      <c r="V329" s="56">
        <f t="shared" si="3"/>
        <v>4.956849751</v>
      </c>
      <c r="W329" s="56">
        <f t="shared" si="4"/>
        <v>7.261684596</v>
      </c>
      <c r="X329" s="56">
        <f t="shared" si="5"/>
        <v>5.15500823</v>
      </c>
    </row>
    <row r="330" ht="14.25" customHeight="1">
      <c r="A330" s="63">
        <v>30336.0</v>
      </c>
      <c r="B330" s="64" t="s">
        <v>384</v>
      </c>
      <c r="C330" s="65" t="s">
        <v>61</v>
      </c>
      <c r="D330" s="66">
        <v>971.68</v>
      </c>
      <c r="E330" s="67">
        <v>292.0</v>
      </c>
      <c r="F330" s="66">
        <v>3.7662015503876</v>
      </c>
      <c r="G330" s="66">
        <v>9440.27</v>
      </c>
      <c r="H330" s="68">
        <v>2723.0</v>
      </c>
      <c r="I330" s="66">
        <v>3.99842016094875</v>
      </c>
      <c r="J330" s="66">
        <v>35419.19</v>
      </c>
      <c r="K330" s="68">
        <v>4259.0</v>
      </c>
      <c r="L330" s="66">
        <v>9.48051124197002</v>
      </c>
      <c r="M330" s="66">
        <v>48361.98</v>
      </c>
      <c r="N330" s="68">
        <v>8254.0</v>
      </c>
      <c r="O330" s="66">
        <v>7.81923686337914</v>
      </c>
      <c r="P330" s="66">
        <v>40296.06</v>
      </c>
      <c r="Q330" s="68">
        <v>4676.0</v>
      </c>
      <c r="R330" s="69">
        <v>10.0313816280807</v>
      </c>
      <c r="S330" s="55"/>
      <c r="T330" s="56">
        <f t="shared" si="1"/>
        <v>3.327671233</v>
      </c>
      <c r="U330" s="56">
        <f t="shared" si="2"/>
        <v>3.466863753</v>
      </c>
      <c r="V330" s="56">
        <f t="shared" si="3"/>
        <v>8.316316037</v>
      </c>
      <c r="W330" s="56">
        <f t="shared" si="4"/>
        <v>5.859217349</v>
      </c>
      <c r="X330" s="56">
        <f t="shared" si="5"/>
        <v>8.617634731</v>
      </c>
    </row>
    <row r="331" ht="14.25" customHeight="1">
      <c r="A331" s="63">
        <v>30337.0</v>
      </c>
      <c r="B331" s="64" t="s">
        <v>385</v>
      </c>
      <c r="C331" s="65" t="s">
        <v>59</v>
      </c>
      <c r="D331" s="66">
        <v>195769.87</v>
      </c>
      <c r="E331" s="67">
        <v>50462.0</v>
      </c>
      <c r="F331" s="66">
        <v>6.44297745598157</v>
      </c>
      <c r="G331" s="66">
        <v>3328.65</v>
      </c>
      <c r="H331" s="68">
        <v>1009.0</v>
      </c>
      <c r="I331" s="66">
        <v>3.81725917431193</v>
      </c>
      <c r="J331" s="66">
        <v>52112.39</v>
      </c>
      <c r="K331" s="68">
        <v>10300.0</v>
      </c>
      <c r="L331" s="66">
        <v>6.5856678882851</v>
      </c>
      <c r="M331" s="66">
        <v>856310.69</v>
      </c>
      <c r="N331" s="68">
        <v>110410.0</v>
      </c>
      <c r="O331" s="66">
        <v>12.150732043023</v>
      </c>
      <c r="P331" s="66">
        <v>117899.17</v>
      </c>
      <c r="Q331" s="68">
        <v>21905.0</v>
      </c>
      <c r="R331" s="69">
        <v>7.10535587295848</v>
      </c>
      <c r="S331" s="55"/>
      <c r="T331" s="56">
        <f t="shared" si="1"/>
        <v>3.879550355</v>
      </c>
      <c r="U331" s="56">
        <f t="shared" si="2"/>
        <v>3.298959366</v>
      </c>
      <c r="V331" s="56">
        <f t="shared" si="3"/>
        <v>5.05945534</v>
      </c>
      <c r="W331" s="56">
        <f t="shared" si="4"/>
        <v>7.755734897</v>
      </c>
      <c r="X331" s="56">
        <f t="shared" si="5"/>
        <v>5.38229491</v>
      </c>
    </row>
    <row r="332" ht="14.25" customHeight="1">
      <c r="A332" s="63">
        <v>30361.0</v>
      </c>
      <c r="B332" s="64" t="s">
        <v>386</v>
      </c>
      <c r="C332" s="65" t="s">
        <v>59</v>
      </c>
      <c r="D332" s="66">
        <v>91107.39</v>
      </c>
      <c r="E332" s="67">
        <v>23679.0</v>
      </c>
      <c r="F332" s="66">
        <v>5.34197537379068</v>
      </c>
      <c r="G332" s="66">
        <v>2859.13</v>
      </c>
      <c r="H332" s="68">
        <v>505.0</v>
      </c>
      <c r="I332" s="66">
        <v>8.48406528189911</v>
      </c>
      <c r="J332" s="66">
        <v>13405.64</v>
      </c>
      <c r="K332" s="68">
        <v>2844.0</v>
      </c>
      <c r="L332" s="66">
        <v>6.53933658536585</v>
      </c>
      <c r="M332" s="66">
        <v>464865.91</v>
      </c>
      <c r="N332" s="68">
        <v>68891.0</v>
      </c>
      <c r="O332" s="66">
        <v>10.2644330852967</v>
      </c>
      <c r="P332" s="66">
        <v>18078.33</v>
      </c>
      <c r="Q332" s="68">
        <v>4144.0</v>
      </c>
      <c r="R332" s="69">
        <v>5.62137126865672</v>
      </c>
      <c r="S332" s="55"/>
      <c r="T332" s="56">
        <f t="shared" si="1"/>
        <v>3.847602939</v>
      </c>
      <c r="U332" s="56">
        <f t="shared" si="2"/>
        <v>5.661643564</v>
      </c>
      <c r="V332" s="56">
        <f t="shared" si="3"/>
        <v>4.713656821</v>
      </c>
      <c r="W332" s="56">
        <f t="shared" si="4"/>
        <v>6.747846743</v>
      </c>
      <c r="X332" s="56">
        <f t="shared" si="5"/>
        <v>4.362531371</v>
      </c>
    </row>
    <row r="333" ht="14.25" customHeight="1">
      <c r="A333" s="63">
        <v>30375.0</v>
      </c>
      <c r="B333" s="64" t="s">
        <v>387</v>
      </c>
      <c r="C333" s="65" t="s">
        <v>61</v>
      </c>
      <c r="D333" s="66">
        <v>8261.44</v>
      </c>
      <c r="E333" s="67">
        <v>2028.0</v>
      </c>
      <c r="F333" s="66">
        <v>5.21885028427037</v>
      </c>
      <c r="G333" s="66">
        <v>437.02</v>
      </c>
      <c r="H333" s="68">
        <v>167.0</v>
      </c>
      <c r="I333" s="66">
        <v>2.7485534591195</v>
      </c>
      <c r="J333" s="66">
        <v>10345.17</v>
      </c>
      <c r="K333" s="68">
        <v>1790.0</v>
      </c>
      <c r="L333" s="66">
        <v>7.48023861171367</v>
      </c>
      <c r="M333" s="66">
        <v>2597.9</v>
      </c>
      <c r="N333" s="68">
        <v>141.0</v>
      </c>
      <c r="O333" s="66">
        <v>19.5330827067669</v>
      </c>
      <c r="P333" s="66">
        <v>25728.78</v>
      </c>
      <c r="Q333" s="68">
        <v>6235.0</v>
      </c>
      <c r="R333" s="69">
        <v>5.62746719160105</v>
      </c>
      <c r="S333" s="55"/>
      <c r="T333" s="56">
        <f t="shared" si="1"/>
        <v>4.073688363</v>
      </c>
      <c r="U333" s="56">
        <f t="shared" si="2"/>
        <v>2.616886228</v>
      </c>
      <c r="V333" s="56">
        <f t="shared" si="3"/>
        <v>5.779424581</v>
      </c>
      <c r="W333" s="56">
        <f t="shared" si="4"/>
        <v>18.4248227</v>
      </c>
      <c r="X333" s="56">
        <f t="shared" si="5"/>
        <v>4.12650842</v>
      </c>
    </row>
    <row r="334" ht="14.25" customHeight="1">
      <c r="A334" s="63">
        <v>30388.0</v>
      </c>
      <c r="B334" s="64" t="s">
        <v>388</v>
      </c>
      <c r="C334" s="65" t="s">
        <v>59</v>
      </c>
      <c r="D334" s="66">
        <v>143531.75</v>
      </c>
      <c r="E334" s="67">
        <v>33314.0</v>
      </c>
      <c r="F334" s="66">
        <v>6.48760395950099</v>
      </c>
      <c r="G334" s="66">
        <v>3932.69</v>
      </c>
      <c r="H334" s="68">
        <v>1376.0</v>
      </c>
      <c r="I334" s="66">
        <v>3.52076096687556</v>
      </c>
      <c r="J334" s="66">
        <v>55585.33</v>
      </c>
      <c r="K334" s="68">
        <v>7939.0</v>
      </c>
      <c r="L334" s="66">
        <v>10.0407026734104</v>
      </c>
      <c r="M334" s="66">
        <v>253651.02</v>
      </c>
      <c r="N334" s="68">
        <v>37471.0</v>
      </c>
      <c r="O334" s="66">
        <v>9.71954707437637</v>
      </c>
      <c r="P334" s="66">
        <v>2305.79</v>
      </c>
      <c r="Q334" s="68">
        <v>520.0</v>
      </c>
      <c r="R334" s="69">
        <v>5.97354922279793</v>
      </c>
      <c r="S334" s="55"/>
      <c r="T334" s="56">
        <f t="shared" si="1"/>
        <v>4.308451402</v>
      </c>
      <c r="U334" s="56">
        <f t="shared" si="2"/>
        <v>2.858059593</v>
      </c>
      <c r="V334" s="56">
        <f t="shared" si="3"/>
        <v>7.001553092</v>
      </c>
      <c r="W334" s="56">
        <f t="shared" si="4"/>
        <v>6.769262096</v>
      </c>
      <c r="X334" s="56">
        <f t="shared" si="5"/>
        <v>4.434211538</v>
      </c>
    </row>
    <row r="335" ht="14.25" customHeight="1">
      <c r="A335" s="63">
        <v>30418.0</v>
      </c>
      <c r="B335" s="64" t="s">
        <v>389</v>
      </c>
      <c r="C335" s="65" t="s">
        <v>59</v>
      </c>
      <c r="D335" s="66">
        <v>170878.62</v>
      </c>
      <c r="E335" s="67">
        <v>44066.0</v>
      </c>
      <c r="F335" s="66">
        <v>5.71538631346578</v>
      </c>
      <c r="G335" s="66">
        <v>6374.14</v>
      </c>
      <c r="H335" s="68">
        <v>1686.0</v>
      </c>
      <c r="I335" s="66">
        <v>4.36884167237834</v>
      </c>
      <c r="J335" s="66">
        <v>132794.67</v>
      </c>
      <c r="K335" s="68">
        <v>22686.0</v>
      </c>
      <c r="L335" s="66">
        <v>9.17470429736079</v>
      </c>
      <c r="M335" s="66">
        <v>1896691.21</v>
      </c>
      <c r="N335" s="68">
        <v>240592.0</v>
      </c>
      <c r="O335" s="66">
        <v>15.1479599236489</v>
      </c>
      <c r="P335" s="66">
        <v>166897.86</v>
      </c>
      <c r="Q335" s="68">
        <v>25504.0</v>
      </c>
      <c r="R335" s="69">
        <v>8.5382851588479</v>
      </c>
      <c r="S335" s="55"/>
      <c r="T335" s="56">
        <f t="shared" si="1"/>
        <v>3.877788318</v>
      </c>
      <c r="U335" s="56">
        <f t="shared" si="2"/>
        <v>3.780628707</v>
      </c>
      <c r="V335" s="56">
        <f t="shared" si="3"/>
        <v>5.85359561</v>
      </c>
      <c r="W335" s="56">
        <f t="shared" si="4"/>
        <v>7.883434237</v>
      </c>
      <c r="X335" s="56">
        <f t="shared" si="5"/>
        <v>6.54398761</v>
      </c>
    </row>
    <row r="336" ht="14.25" customHeight="1">
      <c r="A336" s="63">
        <v>30426.0</v>
      </c>
      <c r="B336" s="64" t="s">
        <v>390</v>
      </c>
      <c r="C336" s="65" t="s">
        <v>59</v>
      </c>
      <c r="D336" s="66">
        <v>60437.15</v>
      </c>
      <c r="E336" s="67">
        <v>16754.0</v>
      </c>
      <c r="F336" s="66">
        <v>4.91119372663741</v>
      </c>
      <c r="G336" s="66">
        <v>6443.88</v>
      </c>
      <c r="H336" s="68">
        <v>2450.0</v>
      </c>
      <c r="I336" s="66">
        <v>3.05686907020873</v>
      </c>
      <c r="J336" s="66">
        <v>34490.0</v>
      </c>
      <c r="K336" s="68">
        <v>8007.0</v>
      </c>
      <c r="L336" s="66">
        <v>5.74833333333333</v>
      </c>
      <c r="M336" s="66">
        <v>524916.66</v>
      </c>
      <c r="N336" s="68">
        <v>74019.0</v>
      </c>
      <c r="O336" s="66">
        <v>10.7432799836267</v>
      </c>
      <c r="P336" s="66">
        <v>21492.53</v>
      </c>
      <c r="Q336" s="68">
        <v>4595.0</v>
      </c>
      <c r="R336" s="69">
        <v>6.44646970605879</v>
      </c>
      <c r="S336" s="55"/>
      <c r="T336" s="56">
        <f t="shared" si="1"/>
        <v>3.607326609</v>
      </c>
      <c r="U336" s="56">
        <f t="shared" si="2"/>
        <v>2.630155102</v>
      </c>
      <c r="V336" s="56">
        <f t="shared" si="3"/>
        <v>4.307480954</v>
      </c>
      <c r="W336" s="56">
        <f t="shared" si="4"/>
        <v>7.09164755</v>
      </c>
      <c r="X336" s="56">
        <f t="shared" si="5"/>
        <v>4.677373232</v>
      </c>
    </row>
    <row r="337" ht="14.25" customHeight="1">
      <c r="A337" s="63">
        <v>30442.0</v>
      </c>
      <c r="B337" s="64" t="s">
        <v>391</v>
      </c>
      <c r="C337" s="65" t="s">
        <v>94</v>
      </c>
      <c r="D337" s="66">
        <v>366154.57</v>
      </c>
      <c r="E337" s="67">
        <v>95382.0</v>
      </c>
      <c r="F337" s="66">
        <v>6.33880219513884</v>
      </c>
      <c r="G337" s="66">
        <v>12933.48</v>
      </c>
      <c r="H337" s="68">
        <v>3452.0</v>
      </c>
      <c r="I337" s="66">
        <v>4.59285511363636</v>
      </c>
      <c r="J337" s="66">
        <v>200691.58</v>
      </c>
      <c r="K337" s="68">
        <v>36863.0</v>
      </c>
      <c r="L337" s="66">
        <v>8.26163263625885</v>
      </c>
      <c r="M337" s="66">
        <v>1435810.36</v>
      </c>
      <c r="N337" s="68">
        <v>198054.0</v>
      </c>
      <c r="O337" s="66">
        <v>12.3091264166795</v>
      </c>
      <c r="P337" s="66">
        <v>132093.14</v>
      </c>
      <c r="Q337" s="68">
        <v>23210.0</v>
      </c>
      <c r="R337" s="69">
        <v>7.70267304215989</v>
      </c>
      <c r="S337" s="55"/>
      <c r="T337" s="56">
        <f t="shared" si="1"/>
        <v>3.838822524</v>
      </c>
      <c r="U337" s="56">
        <f t="shared" si="2"/>
        <v>3.746662804</v>
      </c>
      <c r="V337" s="56">
        <f t="shared" si="3"/>
        <v>5.444255215</v>
      </c>
      <c r="W337" s="56">
        <f t="shared" si="4"/>
        <v>7.249590314</v>
      </c>
      <c r="X337" s="56">
        <f t="shared" si="5"/>
        <v>5.691216717</v>
      </c>
    </row>
    <row r="338" ht="14.25" customHeight="1">
      <c r="A338" s="63">
        <v>30477.0</v>
      </c>
      <c r="B338" s="64" t="s">
        <v>392</v>
      </c>
      <c r="C338" s="65" t="s">
        <v>59</v>
      </c>
      <c r="D338" s="66">
        <v>198232.29</v>
      </c>
      <c r="E338" s="67">
        <v>51642.0</v>
      </c>
      <c r="F338" s="66">
        <v>5.6550547726365</v>
      </c>
      <c r="G338" s="66">
        <v>10475.67</v>
      </c>
      <c r="H338" s="68">
        <v>1854.0</v>
      </c>
      <c r="I338" s="66">
        <v>8.13328416149068</v>
      </c>
      <c r="J338" s="66">
        <v>74711.18</v>
      </c>
      <c r="K338" s="68">
        <v>12764.0</v>
      </c>
      <c r="L338" s="66">
        <v>8.50730813026645</v>
      </c>
      <c r="M338" s="66">
        <v>855637.93</v>
      </c>
      <c r="N338" s="68">
        <v>112909.0</v>
      </c>
      <c r="O338" s="66">
        <v>11.8343858314546</v>
      </c>
      <c r="P338" s="66">
        <v>92041.41</v>
      </c>
      <c r="Q338" s="68">
        <v>17164.0</v>
      </c>
      <c r="R338" s="69">
        <v>6.77422609847649</v>
      </c>
      <c r="S338" s="55"/>
      <c r="T338" s="56">
        <f t="shared" si="1"/>
        <v>3.838586616</v>
      </c>
      <c r="U338" s="56">
        <f t="shared" si="2"/>
        <v>5.650307443</v>
      </c>
      <c r="V338" s="56">
        <f t="shared" si="3"/>
        <v>5.853273269</v>
      </c>
      <c r="W338" s="56">
        <f t="shared" si="4"/>
        <v>7.578119813</v>
      </c>
      <c r="X338" s="56">
        <f t="shared" si="5"/>
        <v>5.362468539</v>
      </c>
    </row>
    <row r="339" ht="14.25" customHeight="1">
      <c r="A339" s="63">
        <v>30493.0</v>
      </c>
      <c r="B339" s="64" t="s">
        <v>393</v>
      </c>
      <c r="C339" s="65" t="s">
        <v>94</v>
      </c>
      <c r="D339" s="66">
        <v>317943.6</v>
      </c>
      <c r="E339" s="67">
        <v>75496.0</v>
      </c>
      <c r="F339" s="66">
        <v>6.61417932182234</v>
      </c>
      <c r="G339" s="66">
        <v>20557.92</v>
      </c>
      <c r="H339" s="68">
        <v>5592.0</v>
      </c>
      <c r="I339" s="66">
        <v>4.5542578644218</v>
      </c>
      <c r="J339" s="66">
        <v>285211.52</v>
      </c>
      <c r="K339" s="68">
        <v>61903.0</v>
      </c>
      <c r="L339" s="66">
        <v>7.09252032924676</v>
      </c>
      <c r="M339" s="66">
        <v>1249273.73</v>
      </c>
      <c r="N339" s="68">
        <v>154780.0</v>
      </c>
      <c r="O339" s="66">
        <v>12.6985813029203</v>
      </c>
      <c r="P339" s="66">
        <v>121226.86</v>
      </c>
      <c r="Q339" s="68">
        <v>25644.0</v>
      </c>
      <c r="R339" s="69">
        <v>7.60662985505428</v>
      </c>
      <c r="S339" s="55"/>
      <c r="T339" s="56">
        <f t="shared" si="1"/>
        <v>4.21139663</v>
      </c>
      <c r="U339" s="56">
        <f t="shared" si="2"/>
        <v>3.676309013</v>
      </c>
      <c r="V339" s="56">
        <f t="shared" si="3"/>
        <v>4.607394149</v>
      </c>
      <c r="W339" s="56">
        <f t="shared" si="4"/>
        <v>8.071286536</v>
      </c>
      <c r="X339" s="56">
        <f t="shared" si="5"/>
        <v>4.727299173</v>
      </c>
    </row>
    <row r="340" ht="14.25" customHeight="1">
      <c r="A340" s="63">
        <v>30507.0</v>
      </c>
      <c r="B340" s="64" t="s">
        <v>394</v>
      </c>
      <c r="C340" s="65" t="s">
        <v>59</v>
      </c>
      <c r="D340" s="66">
        <v>12164.28</v>
      </c>
      <c r="E340" s="67">
        <v>2886.0</v>
      </c>
      <c r="F340" s="66">
        <v>4.80421800947867</v>
      </c>
      <c r="G340" s="66">
        <v>1620.18</v>
      </c>
      <c r="H340" s="68">
        <v>453.0</v>
      </c>
      <c r="I340" s="66">
        <v>4.09136363636364</v>
      </c>
      <c r="J340" s="66">
        <v>1511.88</v>
      </c>
      <c r="K340" s="68">
        <v>432.0</v>
      </c>
      <c r="L340" s="66">
        <v>4.22312849162011</v>
      </c>
      <c r="M340" s="66">
        <v>219598.59</v>
      </c>
      <c r="N340" s="68">
        <v>35847.0</v>
      </c>
      <c r="O340" s="66">
        <v>8.94750397261948</v>
      </c>
      <c r="P340" s="66">
        <v>27348.94</v>
      </c>
      <c r="Q340" s="68">
        <v>7735.0</v>
      </c>
      <c r="R340" s="69">
        <v>5.35623580101841</v>
      </c>
      <c r="S340" s="55"/>
      <c r="T340" s="56">
        <f t="shared" si="1"/>
        <v>4.214927235</v>
      </c>
      <c r="U340" s="56">
        <f t="shared" si="2"/>
        <v>3.576556291</v>
      </c>
      <c r="V340" s="56">
        <f t="shared" si="3"/>
        <v>3.499722222</v>
      </c>
      <c r="W340" s="56">
        <f t="shared" si="4"/>
        <v>6.125996318</v>
      </c>
      <c r="X340" s="56">
        <f t="shared" si="5"/>
        <v>3.535738849</v>
      </c>
    </row>
    <row r="341" ht="14.25" customHeight="1">
      <c r="A341" s="63">
        <v>30512.0</v>
      </c>
      <c r="B341" s="64" t="s">
        <v>395</v>
      </c>
      <c r="C341" s="65" t="s">
        <v>61</v>
      </c>
      <c r="D341" s="66">
        <v>2628.87</v>
      </c>
      <c r="E341" s="67">
        <v>880.0</v>
      </c>
      <c r="F341" s="66">
        <v>3.47734126984127</v>
      </c>
      <c r="G341" s="66">
        <v>1978.0</v>
      </c>
      <c r="H341" s="68">
        <v>705.0</v>
      </c>
      <c r="I341" s="66">
        <v>3.13968253968254</v>
      </c>
      <c r="J341" s="66">
        <v>26029.07</v>
      </c>
      <c r="K341" s="68">
        <v>3878.0</v>
      </c>
      <c r="L341" s="66">
        <v>7.41357732839647</v>
      </c>
      <c r="M341" s="66">
        <v>107832.7</v>
      </c>
      <c r="N341" s="68">
        <v>15604.0</v>
      </c>
      <c r="O341" s="66">
        <v>9.53343647776501</v>
      </c>
      <c r="P341" s="66">
        <v>1040.2</v>
      </c>
      <c r="Q341" s="68">
        <v>139.0</v>
      </c>
      <c r="R341" s="69">
        <v>8.19055118110236</v>
      </c>
      <c r="S341" s="55"/>
      <c r="T341" s="56">
        <f t="shared" si="1"/>
        <v>2.987352273</v>
      </c>
      <c r="U341" s="56">
        <f t="shared" si="2"/>
        <v>2.805673759</v>
      </c>
      <c r="V341" s="56">
        <f t="shared" si="3"/>
        <v>6.711982981</v>
      </c>
      <c r="W341" s="56">
        <f t="shared" si="4"/>
        <v>6.91058062</v>
      </c>
      <c r="X341" s="56">
        <f t="shared" si="5"/>
        <v>7.483453237</v>
      </c>
    </row>
    <row r="342" ht="14.25" customHeight="1">
      <c r="A342" s="63">
        <v>30515.0</v>
      </c>
      <c r="B342" s="64" t="s">
        <v>396</v>
      </c>
      <c r="C342" s="65" t="s">
        <v>59</v>
      </c>
      <c r="D342" s="66">
        <v>66583.57</v>
      </c>
      <c r="E342" s="67">
        <v>17839.0</v>
      </c>
      <c r="F342" s="66">
        <v>4.98641279113308</v>
      </c>
      <c r="G342" s="66">
        <v>2331.98</v>
      </c>
      <c r="H342" s="68">
        <v>665.0</v>
      </c>
      <c r="I342" s="66">
        <v>4.1055985915493</v>
      </c>
      <c r="J342" s="66">
        <v>47997.85</v>
      </c>
      <c r="K342" s="68">
        <v>6784.0</v>
      </c>
      <c r="L342" s="66">
        <v>9.74575634517766</v>
      </c>
      <c r="M342" s="66">
        <v>409822.18</v>
      </c>
      <c r="N342" s="68">
        <v>46755.0</v>
      </c>
      <c r="O342" s="66">
        <v>12.614570918493</v>
      </c>
      <c r="P342" s="66">
        <v>20574.14</v>
      </c>
      <c r="Q342" s="68">
        <v>3325.0</v>
      </c>
      <c r="R342" s="69">
        <v>7.25207613676419</v>
      </c>
      <c r="S342" s="55"/>
      <c r="T342" s="56">
        <f t="shared" si="1"/>
        <v>3.732472112</v>
      </c>
      <c r="U342" s="56">
        <f t="shared" si="2"/>
        <v>3.506736842</v>
      </c>
      <c r="V342" s="56">
        <f t="shared" si="3"/>
        <v>7.075154776</v>
      </c>
      <c r="W342" s="56">
        <f t="shared" si="4"/>
        <v>8.765312373</v>
      </c>
      <c r="X342" s="56">
        <f t="shared" si="5"/>
        <v>6.187711278</v>
      </c>
    </row>
    <row r="343" ht="14.25" customHeight="1">
      <c r="A343" s="63">
        <v>30523.0</v>
      </c>
      <c r="B343" s="64" t="s">
        <v>397</v>
      </c>
      <c r="C343" s="65" t="s">
        <v>59</v>
      </c>
      <c r="D343" s="66">
        <v>338308.07</v>
      </c>
      <c r="E343" s="67">
        <v>82416.0</v>
      </c>
      <c r="F343" s="66">
        <v>5.80816299551908</v>
      </c>
      <c r="G343" s="66">
        <v>10216.58</v>
      </c>
      <c r="H343" s="68">
        <v>3135.0</v>
      </c>
      <c r="I343" s="66">
        <v>4.23572968490879</v>
      </c>
      <c r="J343" s="66">
        <v>159114.13</v>
      </c>
      <c r="K343" s="68">
        <v>33743.0</v>
      </c>
      <c r="L343" s="66">
        <v>5.90975077997326</v>
      </c>
      <c r="M343" s="66">
        <v>726750.83</v>
      </c>
      <c r="N343" s="68">
        <v>102132.0</v>
      </c>
      <c r="O343" s="66">
        <v>10.3906156441674</v>
      </c>
      <c r="P343" s="66">
        <v>26050.69</v>
      </c>
      <c r="Q343" s="68">
        <v>5443.0</v>
      </c>
      <c r="R343" s="69">
        <v>6.19369709938184</v>
      </c>
      <c r="S343" s="55"/>
      <c r="T343" s="56">
        <f t="shared" si="1"/>
        <v>4.104883396</v>
      </c>
      <c r="U343" s="56">
        <f t="shared" si="2"/>
        <v>3.258877193</v>
      </c>
      <c r="V343" s="56">
        <f t="shared" si="3"/>
        <v>4.715470764</v>
      </c>
      <c r="W343" s="56">
        <f t="shared" si="4"/>
        <v>7.115799456</v>
      </c>
      <c r="X343" s="56">
        <f t="shared" si="5"/>
        <v>4.786090391</v>
      </c>
    </row>
    <row r="344" ht="14.25" customHeight="1">
      <c r="A344" s="63">
        <v>30531.0</v>
      </c>
      <c r="B344" s="64" t="s">
        <v>398</v>
      </c>
      <c r="C344" s="65" t="s">
        <v>59</v>
      </c>
      <c r="D344" s="66">
        <v>137865.0</v>
      </c>
      <c r="E344" s="67">
        <v>34301.0</v>
      </c>
      <c r="F344" s="66">
        <v>5.87134278778587</v>
      </c>
      <c r="G344" s="66">
        <v>5485.21</v>
      </c>
      <c r="H344" s="68">
        <v>1257.0</v>
      </c>
      <c r="I344" s="66">
        <v>4.89750892857143</v>
      </c>
      <c r="J344" s="66">
        <v>39655.28</v>
      </c>
      <c r="K344" s="68">
        <v>6840.0</v>
      </c>
      <c r="L344" s="66">
        <v>7.53186704653371</v>
      </c>
      <c r="M344" s="66">
        <v>747198.85</v>
      </c>
      <c r="N344" s="68">
        <v>102436.0</v>
      </c>
      <c r="O344" s="66">
        <v>11.4569421018737</v>
      </c>
      <c r="P344" s="66">
        <v>172778.09</v>
      </c>
      <c r="Q344" s="68">
        <v>32354.0</v>
      </c>
      <c r="R344" s="69">
        <v>7.6985291627679</v>
      </c>
      <c r="S344" s="55"/>
      <c r="T344" s="56">
        <f t="shared" si="1"/>
        <v>4.019270575</v>
      </c>
      <c r="U344" s="56">
        <f t="shared" si="2"/>
        <v>4.363731106</v>
      </c>
      <c r="V344" s="56">
        <f t="shared" si="3"/>
        <v>5.797555556</v>
      </c>
      <c r="W344" s="56">
        <f t="shared" si="4"/>
        <v>7.294299367</v>
      </c>
      <c r="X344" s="56">
        <f t="shared" si="5"/>
        <v>5.340238919</v>
      </c>
    </row>
    <row r="345" ht="14.25" customHeight="1">
      <c r="A345" s="63">
        <v>30532.0</v>
      </c>
      <c r="B345" s="64" t="s">
        <v>399</v>
      </c>
      <c r="C345" s="65" t="s">
        <v>61</v>
      </c>
      <c r="D345" s="66">
        <v>19219.71</v>
      </c>
      <c r="E345" s="67">
        <v>4316.0</v>
      </c>
      <c r="F345" s="66">
        <v>6.00428303655108</v>
      </c>
      <c r="G345" s="66">
        <v>797.32</v>
      </c>
      <c r="H345" s="68">
        <v>191.0</v>
      </c>
      <c r="I345" s="66">
        <v>4.40508287292818</v>
      </c>
      <c r="J345" s="66">
        <v>5478.67</v>
      </c>
      <c r="K345" s="68">
        <v>699.0</v>
      </c>
      <c r="L345" s="66">
        <v>9.71395390070922</v>
      </c>
      <c r="M345" s="66">
        <v>53942.63</v>
      </c>
      <c r="N345" s="68">
        <v>8105.0</v>
      </c>
      <c r="O345" s="66">
        <v>9.36341433778858</v>
      </c>
      <c r="P345" s="66">
        <v>6396.96</v>
      </c>
      <c r="Q345" s="68">
        <v>1262.0</v>
      </c>
      <c r="R345" s="69">
        <v>7.3528275862069</v>
      </c>
      <c r="S345" s="55"/>
      <c r="T345" s="56">
        <f t="shared" si="1"/>
        <v>4.453130213</v>
      </c>
      <c r="U345" s="56">
        <f t="shared" si="2"/>
        <v>4.174450262</v>
      </c>
      <c r="V345" s="56">
        <f t="shared" si="3"/>
        <v>7.837868383</v>
      </c>
      <c r="W345" s="56">
        <f t="shared" si="4"/>
        <v>6.655475632</v>
      </c>
      <c r="X345" s="56">
        <f t="shared" si="5"/>
        <v>5.068906498</v>
      </c>
    </row>
    <row r="346" ht="14.25" customHeight="1">
      <c r="A346" s="63">
        <v>30551.0</v>
      </c>
      <c r="B346" s="64" t="s">
        <v>400</v>
      </c>
      <c r="C346" s="65" t="s">
        <v>61</v>
      </c>
      <c r="D346" s="66" t="s">
        <v>66</v>
      </c>
      <c r="E346" s="67" t="s">
        <v>66</v>
      </c>
      <c r="F346" s="66" t="s">
        <v>66</v>
      </c>
      <c r="G346" s="66" t="s">
        <v>66</v>
      </c>
      <c r="H346" s="68" t="s">
        <v>66</v>
      </c>
      <c r="I346" s="66" t="s">
        <v>66</v>
      </c>
      <c r="J346" s="66" t="s">
        <v>66</v>
      </c>
      <c r="K346" s="68" t="s">
        <v>66</v>
      </c>
      <c r="L346" s="66" t="s">
        <v>66</v>
      </c>
      <c r="M346" s="66" t="s">
        <v>66</v>
      </c>
      <c r="N346" s="68" t="s">
        <v>66</v>
      </c>
      <c r="O346" s="66" t="s">
        <v>66</v>
      </c>
      <c r="P346" s="66" t="s">
        <v>66</v>
      </c>
      <c r="Q346" s="68" t="s">
        <v>66</v>
      </c>
      <c r="R346" s="69" t="s">
        <v>66</v>
      </c>
      <c r="S346" s="55"/>
      <c r="T346" s="56" t="str">
        <f t="shared" si="1"/>
        <v/>
      </c>
      <c r="U346" s="56" t="str">
        <f t="shared" si="2"/>
        <v/>
      </c>
      <c r="V346" s="56" t="str">
        <f t="shared" si="3"/>
        <v/>
      </c>
      <c r="W346" s="56" t="str">
        <f t="shared" si="4"/>
        <v/>
      </c>
      <c r="X346" s="56" t="str">
        <f t="shared" si="5"/>
        <v/>
      </c>
    </row>
    <row r="347" ht="14.25" customHeight="1">
      <c r="A347" s="63">
        <v>30552.0</v>
      </c>
      <c r="B347" s="64" t="s">
        <v>401</v>
      </c>
      <c r="C347" s="65" t="s">
        <v>61</v>
      </c>
      <c r="D347" s="66">
        <v>2173.51</v>
      </c>
      <c r="E347" s="67">
        <v>588.0</v>
      </c>
      <c r="F347" s="66">
        <v>4.33834331337325</v>
      </c>
      <c r="G347" s="66">
        <v>1153.76</v>
      </c>
      <c r="H347" s="68">
        <v>355.0</v>
      </c>
      <c r="I347" s="66">
        <v>3.65113924050633</v>
      </c>
      <c r="J347" s="66">
        <v>11042.54</v>
      </c>
      <c r="K347" s="68">
        <v>1820.0</v>
      </c>
      <c r="L347" s="66">
        <v>7.15653920933247</v>
      </c>
      <c r="M347" s="66">
        <v>90795.87</v>
      </c>
      <c r="N347" s="68">
        <v>14280.0</v>
      </c>
      <c r="O347" s="66">
        <v>9.44314820592824</v>
      </c>
      <c r="P347" s="66">
        <v>86.22</v>
      </c>
      <c r="Q347" s="68">
        <v>13.0</v>
      </c>
      <c r="R347" s="69">
        <v>8.622</v>
      </c>
      <c r="S347" s="55"/>
      <c r="T347" s="56">
        <f t="shared" si="1"/>
        <v>3.696445578</v>
      </c>
      <c r="U347" s="56">
        <f t="shared" si="2"/>
        <v>3.250028169</v>
      </c>
      <c r="V347" s="56">
        <f t="shared" si="3"/>
        <v>6.06732967</v>
      </c>
      <c r="W347" s="56">
        <f t="shared" si="4"/>
        <v>6.358254202</v>
      </c>
      <c r="X347" s="56">
        <f t="shared" si="5"/>
        <v>6.632307692</v>
      </c>
    </row>
    <row r="348" ht="14.25" customHeight="1">
      <c r="A348" s="63">
        <v>30557.0</v>
      </c>
      <c r="B348" s="64" t="s">
        <v>402</v>
      </c>
      <c r="C348" s="65" t="s">
        <v>61</v>
      </c>
      <c r="D348" s="66" t="s">
        <v>66</v>
      </c>
      <c r="E348" s="67" t="s">
        <v>66</v>
      </c>
      <c r="F348" s="66" t="s">
        <v>66</v>
      </c>
      <c r="G348" s="66" t="s">
        <v>66</v>
      </c>
      <c r="H348" s="68" t="s">
        <v>66</v>
      </c>
      <c r="I348" s="66" t="s">
        <v>66</v>
      </c>
      <c r="J348" s="66" t="s">
        <v>66</v>
      </c>
      <c r="K348" s="68" t="s">
        <v>66</v>
      </c>
      <c r="L348" s="66" t="s">
        <v>66</v>
      </c>
      <c r="M348" s="66" t="s">
        <v>66</v>
      </c>
      <c r="N348" s="68" t="s">
        <v>66</v>
      </c>
      <c r="O348" s="66" t="s">
        <v>66</v>
      </c>
      <c r="P348" s="66" t="s">
        <v>66</v>
      </c>
      <c r="Q348" s="68" t="s">
        <v>66</v>
      </c>
      <c r="R348" s="69" t="s">
        <v>66</v>
      </c>
      <c r="S348" s="55"/>
      <c r="T348" s="56" t="str">
        <f t="shared" si="1"/>
        <v/>
      </c>
      <c r="U348" s="56" t="str">
        <f t="shared" si="2"/>
        <v/>
      </c>
      <c r="V348" s="56" t="str">
        <f t="shared" si="3"/>
        <v/>
      </c>
      <c r="W348" s="56" t="str">
        <f t="shared" si="4"/>
        <v/>
      </c>
      <c r="X348" s="56" t="str">
        <f t="shared" si="5"/>
        <v/>
      </c>
    </row>
    <row r="349" ht="14.25" customHeight="1">
      <c r="A349" s="63">
        <v>30558.0</v>
      </c>
      <c r="B349" s="64" t="s">
        <v>403</v>
      </c>
      <c r="C349" s="65" t="s">
        <v>59</v>
      </c>
      <c r="D349" s="66">
        <v>139109.8</v>
      </c>
      <c r="E349" s="67">
        <v>39202.0</v>
      </c>
      <c r="F349" s="66">
        <v>5.028731518635</v>
      </c>
      <c r="G349" s="66">
        <v>12534.64</v>
      </c>
      <c r="H349" s="68">
        <v>2531.0</v>
      </c>
      <c r="I349" s="66">
        <v>6.37895165394402</v>
      </c>
      <c r="J349" s="66">
        <v>179020.33</v>
      </c>
      <c r="K349" s="68">
        <v>31527.0</v>
      </c>
      <c r="L349" s="66">
        <v>7.76122127807162</v>
      </c>
      <c r="M349" s="66">
        <v>909938.16</v>
      </c>
      <c r="N349" s="68">
        <v>93871.0</v>
      </c>
      <c r="O349" s="66">
        <v>14.7072597381607</v>
      </c>
      <c r="P349" s="66">
        <v>57379.02</v>
      </c>
      <c r="Q349" s="68">
        <v>9141.0</v>
      </c>
      <c r="R349" s="69">
        <v>8.27980086580087</v>
      </c>
      <c r="S349" s="55"/>
      <c r="T349" s="56">
        <f t="shared" si="1"/>
        <v>3.54853834</v>
      </c>
      <c r="U349" s="56">
        <f t="shared" si="2"/>
        <v>4.952445674</v>
      </c>
      <c r="V349" s="56">
        <f t="shared" si="3"/>
        <v>5.67831795</v>
      </c>
      <c r="W349" s="56">
        <f t="shared" si="4"/>
        <v>9.693495968</v>
      </c>
      <c r="X349" s="56">
        <f t="shared" si="5"/>
        <v>6.27710535</v>
      </c>
    </row>
    <row r="350" ht="14.25" customHeight="1">
      <c r="A350" s="63">
        <v>30559.0</v>
      </c>
      <c r="B350" s="64" t="s">
        <v>404</v>
      </c>
      <c r="C350" s="65" t="s">
        <v>61</v>
      </c>
      <c r="D350" s="66" t="s">
        <v>66</v>
      </c>
      <c r="E350" s="67" t="s">
        <v>66</v>
      </c>
      <c r="F350" s="66" t="s">
        <v>66</v>
      </c>
      <c r="G350" s="66" t="s">
        <v>66</v>
      </c>
      <c r="H350" s="68" t="s">
        <v>66</v>
      </c>
      <c r="I350" s="66" t="s">
        <v>66</v>
      </c>
      <c r="J350" s="66" t="s">
        <v>66</v>
      </c>
      <c r="K350" s="68" t="s">
        <v>66</v>
      </c>
      <c r="L350" s="66" t="s">
        <v>66</v>
      </c>
      <c r="M350" s="66" t="s">
        <v>66</v>
      </c>
      <c r="N350" s="68" t="s">
        <v>66</v>
      </c>
      <c r="O350" s="66" t="s">
        <v>66</v>
      </c>
      <c r="P350" s="66" t="s">
        <v>66</v>
      </c>
      <c r="Q350" s="68" t="s">
        <v>66</v>
      </c>
      <c r="R350" s="69" t="s">
        <v>66</v>
      </c>
      <c r="S350" s="55"/>
      <c r="T350" s="56" t="str">
        <f t="shared" si="1"/>
        <v/>
      </c>
      <c r="U350" s="56" t="str">
        <f t="shared" si="2"/>
        <v/>
      </c>
      <c r="V350" s="56" t="str">
        <f t="shared" si="3"/>
        <v/>
      </c>
      <c r="W350" s="56" t="str">
        <f t="shared" si="4"/>
        <v/>
      </c>
      <c r="X350" s="56" t="str">
        <f t="shared" si="5"/>
        <v/>
      </c>
    </row>
    <row r="351" ht="14.25" customHeight="1">
      <c r="A351" s="63">
        <v>30560.0</v>
      </c>
      <c r="B351" s="64" t="s">
        <v>405</v>
      </c>
      <c r="C351" s="65" t="s">
        <v>61</v>
      </c>
      <c r="D351" s="66" t="s">
        <v>66</v>
      </c>
      <c r="E351" s="67" t="s">
        <v>66</v>
      </c>
      <c r="F351" s="66" t="s">
        <v>66</v>
      </c>
      <c r="G351" s="66" t="s">
        <v>66</v>
      </c>
      <c r="H351" s="68" t="s">
        <v>66</v>
      </c>
      <c r="I351" s="66" t="s">
        <v>66</v>
      </c>
      <c r="J351" s="66" t="s">
        <v>66</v>
      </c>
      <c r="K351" s="68" t="s">
        <v>66</v>
      </c>
      <c r="L351" s="66" t="s">
        <v>66</v>
      </c>
      <c r="M351" s="66" t="s">
        <v>66</v>
      </c>
      <c r="N351" s="68" t="s">
        <v>66</v>
      </c>
      <c r="O351" s="66" t="s">
        <v>66</v>
      </c>
      <c r="P351" s="66" t="s">
        <v>66</v>
      </c>
      <c r="Q351" s="68" t="s">
        <v>66</v>
      </c>
      <c r="R351" s="69" t="s">
        <v>66</v>
      </c>
      <c r="S351" s="55"/>
      <c r="T351" s="56" t="str">
        <f t="shared" si="1"/>
        <v/>
      </c>
      <c r="U351" s="56" t="str">
        <f t="shared" si="2"/>
        <v/>
      </c>
      <c r="V351" s="56" t="str">
        <f t="shared" si="3"/>
        <v/>
      </c>
      <c r="W351" s="56" t="str">
        <f t="shared" si="4"/>
        <v/>
      </c>
      <c r="X351" s="56" t="str">
        <f t="shared" si="5"/>
        <v/>
      </c>
    </row>
    <row r="352" ht="14.25" customHeight="1">
      <c r="A352" s="63">
        <v>30561.0</v>
      </c>
      <c r="B352" s="64" t="s">
        <v>406</v>
      </c>
      <c r="C352" s="65" t="s">
        <v>61</v>
      </c>
      <c r="D352" s="66">
        <v>4873.62</v>
      </c>
      <c r="E352" s="67">
        <v>1164.0</v>
      </c>
      <c r="F352" s="66">
        <v>5.25741100323625</v>
      </c>
      <c r="G352" s="66">
        <v>676.9</v>
      </c>
      <c r="H352" s="68">
        <v>272.0</v>
      </c>
      <c r="I352" s="66">
        <v>2.99513274336283</v>
      </c>
      <c r="J352" s="66">
        <v>4197.01</v>
      </c>
      <c r="K352" s="68">
        <v>884.0</v>
      </c>
      <c r="L352" s="66">
        <v>6.18116347569956</v>
      </c>
      <c r="M352" s="66">
        <v>81728.64</v>
      </c>
      <c r="N352" s="68">
        <v>11511.0</v>
      </c>
      <c r="O352" s="66">
        <v>10.4686358396311</v>
      </c>
      <c r="P352" s="66">
        <v>164.32</v>
      </c>
      <c r="Q352" s="68">
        <v>16.0</v>
      </c>
      <c r="R352" s="69">
        <v>16.432</v>
      </c>
      <c r="S352" s="55"/>
      <c r="T352" s="56">
        <f t="shared" si="1"/>
        <v>4.186958763</v>
      </c>
      <c r="U352" s="56">
        <f t="shared" si="2"/>
        <v>2.488602941</v>
      </c>
      <c r="V352" s="56">
        <f t="shared" si="3"/>
        <v>4.747748869</v>
      </c>
      <c r="W352" s="56">
        <f t="shared" si="4"/>
        <v>7.100046912</v>
      </c>
      <c r="X352" s="56">
        <f t="shared" si="5"/>
        <v>10.27</v>
      </c>
    </row>
    <row r="353" ht="14.25" customHeight="1">
      <c r="A353" s="63">
        <v>30566.0</v>
      </c>
      <c r="B353" s="64" t="s">
        <v>407</v>
      </c>
      <c r="C353" s="65" t="s">
        <v>59</v>
      </c>
      <c r="D353" s="66">
        <v>106735.14</v>
      </c>
      <c r="E353" s="67">
        <v>27442.0</v>
      </c>
      <c r="F353" s="66">
        <v>5.72398455515633</v>
      </c>
      <c r="G353" s="66">
        <v>11926.56</v>
      </c>
      <c r="H353" s="68">
        <v>3167.0</v>
      </c>
      <c r="I353" s="66">
        <v>4.55559969442322</v>
      </c>
      <c r="J353" s="66">
        <v>37054.79</v>
      </c>
      <c r="K353" s="68">
        <v>6244.0</v>
      </c>
      <c r="L353" s="66">
        <v>7.29281440661287</v>
      </c>
      <c r="M353" s="66">
        <v>262960.9</v>
      </c>
      <c r="N353" s="68">
        <v>35898.0</v>
      </c>
      <c r="O353" s="66">
        <v>9.73784994815583</v>
      </c>
      <c r="P353" s="66">
        <v>27711.97</v>
      </c>
      <c r="Q353" s="68">
        <v>5963.0</v>
      </c>
      <c r="R353" s="69">
        <v>6.23581683168317</v>
      </c>
      <c r="S353" s="55"/>
      <c r="T353" s="56">
        <f t="shared" si="1"/>
        <v>3.889481087</v>
      </c>
      <c r="U353" s="56">
        <f t="shared" si="2"/>
        <v>3.765885696</v>
      </c>
      <c r="V353" s="56">
        <f t="shared" si="3"/>
        <v>5.934463485</v>
      </c>
      <c r="W353" s="56">
        <f t="shared" si="4"/>
        <v>7.325224246</v>
      </c>
      <c r="X353" s="56">
        <f t="shared" si="5"/>
        <v>4.647320141</v>
      </c>
    </row>
    <row r="354" ht="14.25" customHeight="1">
      <c r="A354" s="63">
        <v>30570.0</v>
      </c>
      <c r="B354" s="64" t="s">
        <v>408</v>
      </c>
      <c r="C354" s="65" t="s">
        <v>61</v>
      </c>
      <c r="D354" s="66">
        <v>1105.22</v>
      </c>
      <c r="E354" s="67">
        <v>422.0</v>
      </c>
      <c r="F354" s="66">
        <v>2.86326424870466</v>
      </c>
      <c r="G354" s="66">
        <v>477.27</v>
      </c>
      <c r="H354" s="68">
        <v>218.0</v>
      </c>
      <c r="I354" s="66">
        <v>2.53867021276596</v>
      </c>
      <c r="J354" s="66">
        <v>758.56</v>
      </c>
      <c r="K354" s="68">
        <v>201.0</v>
      </c>
      <c r="L354" s="66">
        <v>4.28564971751412</v>
      </c>
      <c r="M354" s="66" t="s">
        <v>66</v>
      </c>
      <c r="N354" s="68" t="s">
        <v>66</v>
      </c>
      <c r="O354" s="66" t="s">
        <v>66</v>
      </c>
      <c r="P354" s="66" t="s">
        <v>66</v>
      </c>
      <c r="Q354" s="68" t="s">
        <v>66</v>
      </c>
      <c r="R354" s="69" t="s">
        <v>66</v>
      </c>
      <c r="S354" s="55"/>
      <c r="T354" s="56">
        <f t="shared" si="1"/>
        <v>2.619004739</v>
      </c>
      <c r="U354" s="56">
        <f t="shared" si="2"/>
        <v>2.189311927</v>
      </c>
      <c r="V354" s="56">
        <f t="shared" si="3"/>
        <v>3.773930348</v>
      </c>
      <c r="W354" s="56" t="str">
        <f t="shared" si="4"/>
        <v/>
      </c>
      <c r="X354" s="56" t="str">
        <f t="shared" si="5"/>
        <v/>
      </c>
    </row>
    <row r="355" ht="14.25" customHeight="1">
      <c r="A355" s="63">
        <v>30573.0</v>
      </c>
      <c r="B355" s="64" t="s">
        <v>409</v>
      </c>
      <c r="C355" s="65" t="s">
        <v>94</v>
      </c>
      <c r="D355" s="66" t="s">
        <v>66</v>
      </c>
      <c r="E355" s="67" t="s">
        <v>66</v>
      </c>
      <c r="F355" s="66" t="s">
        <v>66</v>
      </c>
      <c r="G355" s="66" t="s">
        <v>66</v>
      </c>
      <c r="H355" s="68" t="s">
        <v>66</v>
      </c>
      <c r="I355" s="66" t="s">
        <v>66</v>
      </c>
      <c r="J355" s="66" t="s">
        <v>66</v>
      </c>
      <c r="K355" s="68" t="s">
        <v>66</v>
      </c>
      <c r="L355" s="66" t="s">
        <v>66</v>
      </c>
      <c r="M355" s="66">
        <v>384360.5</v>
      </c>
      <c r="N355" s="68">
        <v>56178.0</v>
      </c>
      <c r="O355" s="66">
        <v>14.455620745421</v>
      </c>
      <c r="P355" s="66">
        <v>204571.65</v>
      </c>
      <c r="Q355" s="68">
        <v>15874.0</v>
      </c>
      <c r="R355" s="69">
        <v>17.7133647934886</v>
      </c>
      <c r="S355" s="55"/>
      <c r="T355" s="56" t="str">
        <f t="shared" si="1"/>
        <v/>
      </c>
      <c r="U355" s="56" t="str">
        <f t="shared" si="2"/>
        <v/>
      </c>
      <c r="V355" s="56" t="str">
        <f t="shared" si="3"/>
        <v/>
      </c>
      <c r="W355" s="56">
        <f t="shared" si="4"/>
        <v>6.841833102</v>
      </c>
      <c r="X355" s="56">
        <f t="shared" si="5"/>
        <v>12.88721494</v>
      </c>
    </row>
    <row r="356" ht="14.25" customHeight="1">
      <c r="A356" s="63">
        <v>30582.0</v>
      </c>
      <c r="B356" s="64" t="s">
        <v>410</v>
      </c>
      <c r="C356" s="65" t="s">
        <v>59</v>
      </c>
      <c r="D356" s="66">
        <v>118393.29</v>
      </c>
      <c r="E356" s="67">
        <v>29113.0</v>
      </c>
      <c r="F356" s="66">
        <v>6.16792341755666</v>
      </c>
      <c r="G356" s="66">
        <v>5773.03</v>
      </c>
      <c r="H356" s="68">
        <v>1592.0</v>
      </c>
      <c r="I356" s="66">
        <v>4.39347792998478</v>
      </c>
      <c r="J356" s="66">
        <v>32146.06</v>
      </c>
      <c r="K356" s="68">
        <v>6779.0</v>
      </c>
      <c r="L356" s="66">
        <v>6.38578863726659</v>
      </c>
      <c r="M356" s="66">
        <v>656741.77</v>
      </c>
      <c r="N356" s="68">
        <v>82658.0</v>
      </c>
      <c r="O356" s="66">
        <v>11.7913311309406</v>
      </c>
      <c r="P356" s="66">
        <v>73627.81</v>
      </c>
      <c r="Q356" s="68">
        <v>13492.0</v>
      </c>
      <c r="R356" s="69">
        <v>7.05179676276219</v>
      </c>
      <c r="S356" s="55"/>
      <c r="T356" s="56">
        <f t="shared" si="1"/>
        <v>4.066681208</v>
      </c>
      <c r="U356" s="56">
        <f t="shared" si="2"/>
        <v>3.626275126</v>
      </c>
      <c r="V356" s="56">
        <f t="shared" si="3"/>
        <v>4.742006196</v>
      </c>
      <c r="W356" s="56">
        <f t="shared" si="4"/>
        <v>7.945289869</v>
      </c>
      <c r="X356" s="56">
        <f t="shared" si="5"/>
        <v>5.457145716</v>
      </c>
    </row>
    <row r="357" ht="14.25" customHeight="1">
      <c r="A357" s="63">
        <v>30591.0</v>
      </c>
      <c r="B357" s="64" t="s">
        <v>411</v>
      </c>
      <c r="C357" s="65" t="s">
        <v>61</v>
      </c>
      <c r="D357" s="66" t="s">
        <v>66</v>
      </c>
      <c r="E357" s="67" t="s">
        <v>66</v>
      </c>
      <c r="F357" s="66" t="s">
        <v>66</v>
      </c>
      <c r="G357" s="66" t="s">
        <v>66</v>
      </c>
      <c r="H357" s="68" t="s">
        <v>66</v>
      </c>
      <c r="I357" s="66" t="s">
        <v>66</v>
      </c>
      <c r="J357" s="66" t="s">
        <v>66</v>
      </c>
      <c r="K357" s="68" t="s">
        <v>66</v>
      </c>
      <c r="L357" s="66" t="s">
        <v>66</v>
      </c>
      <c r="M357" s="66" t="s">
        <v>66</v>
      </c>
      <c r="N357" s="68" t="s">
        <v>66</v>
      </c>
      <c r="O357" s="66" t="s">
        <v>66</v>
      </c>
      <c r="P357" s="66" t="s">
        <v>66</v>
      </c>
      <c r="Q357" s="68" t="s">
        <v>66</v>
      </c>
      <c r="R357" s="69" t="s">
        <v>66</v>
      </c>
      <c r="S357" s="55"/>
      <c r="T357" s="56" t="str">
        <f t="shared" si="1"/>
        <v/>
      </c>
      <c r="U357" s="56" t="str">
        <f t="shared" si="2"/>
        <v/>
      </c>
      <c r="V357" s="56" t="str">
        <f t="shared" si="3"/>
        <v/>
      </c>
      <c r="W357" s="56" t="str">
        <f t="shared" si="4"/>
        <v/>
      </c>
      <c r="X357" s="56" t="str">
        <f t="shared" si="5"/>
        <v/>
      </c>
    </row>
    <row r="358" ht="14.25" customHeight="1">
      <c r="A358" s="63">
        <v>30592.0</v>
      </c>
      <c r="B358" s="64" t="s">
        <v>412</v>
      </c>
      <c r="C358" s="65" t="s">
        <v>61</v>
      </c>
      <c r="D358" s="66">
        <v>1915.38</v>
      </c>
      <c r="E358" s="67">
        <v>692.0</v>
      </c>
      <c r="F358" s="66">
        <v>3.36031578947368</v>
      </c>
      <c r="G358" s="66">
        <v>4009.86</v>
      </c>
      <c r="H358" s="68">
        <v>1082.0</v>
      </c>
      <c r="I358" s="66">
        <v>4.29781350482315</v>
      </c>
      <c r="J358" s="66">
        <v>14205.77</v>
      </c>
      <c r="K358" s="68">
        <v>2053.0</v>
      </c>
      <c r="L358" s="66">
        <v>7.9096714922049</v>
      </c>
      <c r="M358" s="66">
        <v>79639.82</v>
      </c>
      <c r="N358" s="68">
        <v>9819.0</v>
      </c>
      <c r="O358" s="66">
        <v>10.6970879785091</v>
      </c>
      <c r="P358" s="66">
        <v>11581.2</v>
      </c>
      <c r="Q358" s="68">
        <v>2485.0</v>
      </c>
      <c r="R358" s="69">
        <v>7.14447871684146</v>
      </c>
      <c r="S358" s="55"/>
      <c r="T358" s="56">
        <f t="shared" si="1"/>
        <v>2.767890173</v>
      </c>
      <c r="U358" s="56">
        <f t="shared" si="2"/>
        <v>3.705970425</v>
      </c>
      <c r="V358" s="56">
        <f t="shared" si="3"/>
        <v>6.919517779</v>
      </c>
      <c r="W358" s="56">
        <f t="shared" si="4"/>
        <v>8.110787249</v>
      </c>
      <c r="X358" s="56">
        <f t="shared" si="5"/>
        <v>4.660442656</v>
      </c>
    </row>
    <row r="359" ht="14.25" customHeight="1">
      <c r="A359" s="63">
        <v>30593.0</v>
      </c>
      <c r="B359" s="64" t="s">
        <v>413</v>
      </c>
      <c r="C359" s="65" t="s">
        <v>61</v>
      </c>
      <c r="D359" s="66" t="s">
        <v>66</v>
      </c>
      <c r="E359" s="67" t="s">
        <v>66</v>
      </c>
      <c r="F359" s="66" t="s">
        <v>66</v>
      </c>
      <c r="G359" s="66" t="s">
        <v>66</v>
      </c>
      <c r="H359" s="68" t="s">
        <v>66</v>
      </c>
      <c r="I359" s="66" t="s">
        <v>66</v>
      </c>
      <c r="J359" s="66" t="s">
        <v>66</v>
      </c>
      <c r="K359" s="68" t="s">
        <v>66</v>
      </c>
      <c r="L359" s="66" t="s">
        <v>66</v>
      </c>
      <c r="M359" s="66" t="s">
        <v>66</v>
      </c>
      <c r="N359" s="68" t="s">
        <v>66</v>
      </c>
      <c r="O359" s="66" t="s">
        <v>66</v>
      </c>
      <c r="P359" s="66" t="s">
        <v>66</v>
      </c>
      <c r="Q359" s="68" t="s">
        <v>66</v>
      </c>
      <c r="R359" s="69" t="s">
        <v>66</v>
      </c>
      <c r="S359" s="55"/>
      <c r="T359" s="56" t="str">
        <f t="shared" si="1"/>
        <v/>
      </c>
      <c r="U359" s="56" t="str">
        <f t="shared" si="2"/>
        <v/>
      </c>
      <c r="V359" s="56" t="str">
        <f t="shared" si="3"/>
        <v/>
      </c>
      <c r="W359" s="56" t="str">
        <f t="shared" si="4"/>
        <v/>
      </c>
      <c r="X359" s="56" t="str">
        <f t="shared" si="5"/>
        <v/>
      </c>
    </row>
    <row r="360" ht="14.25" customHeight="1">
      <c r="A360" s="63">
        <v>30604.0</v>
      </c>
      <c r="B360" s="64" t="s">
        <v>414</v>
      </c>
      <c r="C360" s="65" t="s">
        <v>59</v>
      </c>
      <c r="D360" s="66">
        <v>318319.18</v>
      </c>
      <c r="E360" s="67">
        <v>78766.0</v>
      </c>
      <c r="F360" s="66">
        <v>6.19744134883087</v>
      </c>
      <c r="G360" s="66">
        <v>8601.42</v>
      </c>
      <c r="H360" s="68">
        <v>2288.0</v>
      </c>
      <c r="I360" s="66">
        <v>4.54380348652932</v>
      </c>
      <c r="J360" s="66">
        <v>158688.94</v>
      </c>
      <c r="K360" s="68">
        <v>23467.0</v>
      </c>
      <c r="L360" s="66">
        <v>9.91310219890055</v>
      </c>
      <c r="M360" s="66">
        <v>1046159.4</v>
      </c>
      <c r="N360" s="68">
        <v>119197.0</v>
      </c>
      <c r="O360" s="66">
        <v>13.5397121631766</v>
      </c>
      <c r="P360" s="66">
        <v>74725.93</v>
      </c>
      <c r="Q360" s="68">
        <v>10246.0</v>
      </c>
      <c r="R360" s="69">
        <v>8.98688274203247</v>
      </c>
      <c r="S360" s="55"/>
      <c r="T360" s="56">
        <f t="shared" si="1"/>
        <v>4.041327222</v>
      </c>
      <c r="U360" s="56">
        <f t="shared" si="2"/>
        <v>3.759361888</v>
      </c>
      <c r="V360" s="56">
        <f t="shared" si="3"/>
        <v>6.76221673</v>
      </c>
      <c r="W360" s="56">
        <f t="shared" si="4"/>
        <v>8.776725924</v>
      </c>
      <c r="X360" s="56">
        <f t="shared" si="5"/>
        <v>7.293180753</v>
      </c>
    </row>
    <row r="361" ht="14.25" customHeight="1">
      <c r="A361" s="63">
        <v>30612.0</v>
      </c>
      <c r="B361" s="64" t="s">
        <v>415</v>
      </c>
      <c r="C361" s="65" t="s">
        <v>59</v>
      </c>
      <c r="D361" s="66">
        <v>65219.72</v>
      </c>
      <c r="E361" s="67">
        <v>14969.0</v>
      </c>
      <c r="F361" s="66">
        <v>5.84249036997223</v>
      </c>
      <c r="G361" s="66">
        <v>13044.0</v>
      </c>
      <c r="H361" s="68">
        <v>3110.0</v>
      </c>
      <c r="I361" s="66">
        <v>4.65857142857143</v>
      </c>
      <c r="J361" s="66">
        <v>37263.57</v>
      </c>
      <c r="K361" s="68">
        <v>6896.0</v>
      </c>
      <c r="L361" s="66">
        <v>7.04681732223903</v>
      </c>
      <c r="M361" s="66">
        <v>399171.67</v>
      </c>
      <c r="N361" s="68">
        <v>53595.0</v>
      </c>
      <c r="O361" s="66">
        <v>10.8247008894674</v>
      </c>
      <c r="P361" s="66">
        <v>32864.11</v>
      </c>
      <c r="Q361" s="68">
        <v>4901.0</v>
      </c>
      <c r="R361" s="69">
        <v>8.27186257236345</v>
      </c>
      <c r="S361" s="55"/>
      <c r="T361" s="56">
        <f t="shared" si="1"/>
        <v>4.356985771</v>
      </c>
      <c r="U361" s="56">
        <f t="shared" si="2"/>
        <v>4.194212219</v>
      </c>
      <c r="V361" s="56">
        <f t="shared" si="3"/>
        <v>5.403649942</v>
      </c>
      <c r="W361" s="56">
        <f t="shared" si="4"/>
        <v>7.447927419</v>
      </c>
      <c r="X361" s="56">
        <f t="shared" si="5"/>
        <v>6.705592736</v>
      </c>
    </row>
    <row r="362" ht="14.25" customHeight="1">
      <c r="A362" s="63">
        <v>30623.0</v>
      </c>
      <c r="B362" s="64" t="s">
        <v>416</v>
      </c>
      <c r="C362" s="65" t="s">
        <v>59</v>
      </c>
      <c r="D362" s="66" t="s">
        <v>66</v>
      </c>
      <c r="E362" s="67" t="s">
        <v>66</v>
      </c>
      <c r="F362" s="66" t="s">
        <v>66</v>
      </c>
      <c r="G362" s="66" t="s">
        <v>66</v>
      </c>
      <c r="H362" s="68" t="s">
        <v>66</v>
      </c>
      <c r="I362" s="66" t="s">
        <v>66</v>
      </c>
      <c r="J362" s="66" t="s">
        <v>66</v>
      </c>
      <c r="K362" s="68" t="s">
        <v>66</v>
      </c>
      <c r="L362" s="66" t="s">
        <v>66</v>
      </c>
      <c r="M362" s="66">
        <v>0.0</v>
      </c>
      <c r="N362" s="68">
        <v>0.0</v>
      </c>
      <c r="O362" s="66">
        <v>0.0</v>
      </c>
      <c r="P362" s="66">
        <v>78.78</v>
      </c>
      <c r="Q362" s="68">
        <v>8.0</v>
      </c>
      <c r="R362" s="69">
        <v>11.2542857142857</v>
      </c>
      <c r="S362" s="55"/>
      <c r="T362" s="56" t="str">
        <f t="shared" si="1"/>
        <v/>
      </c>
      <c r="U362" s="56" t="str">
        <f t="shared" si="2"/>
        <v/>
      </c>
      <c r="V362" s="56" t="str">
        <f t="shared" si="3"/>
        <v/>
      </c>
      <c r="W362" s="56" t="str">
        <f t="shared" si="4"/>
        <v/>
      </c>
      <c r="X362" s="56">
        <f t="shared" si="5"/>
        <v>9.8475</v>
      </c>
    </row>
    <row r="363" ht="14.25" customHeight="1">
      <c r="A363" s="63">
        <v>30626.0</v>
      </c>
      <c r="B363" s="64" t="s">
        <v>417</v>
      </c>
      <c r="C363" s="65" t="s">
        <v>61</v>
      </c>
      <c r="D363" s="66">
        <v>46275.64</v>
      </c>
      <c r="E363" s="67">
        <v>11517.0</v>
      </c>
      <c r="F363" s="66">
        <v>5.12408814084819</v>
      </c>
      <c r="G363" s="66">
        <v>10351.76</v>
      </c>
      <c r="H363" s="68">
        <v>4026.0</v>
      </c>
      <c r="I363" s="66">
        <v>3.23897371714643</v>
      </c>
      <c r="J363" s="66">
        <v>12984.12</v>
      </c>
      <c r="K363" s="68">
        <v>3973.0</v>
      </c>
      <c r="L363" s="66">
        <v>4.31796474891919</v>
      </c>
      <c r="M363" s="66">
        <v>106450.43</v>
      </c>
      <c r="N363" s="68">
        <v>18310.0</v>
      </c>
      <c r="O363" s="66">
        <v>8.29440782297024</v>
      </c>
      <c r="P363" s="66">
        <v>31.33</v>
      </c>
      <c r="Q363" s="68">
        <v>5.0</v>
      </c>
      <c r="R363" s="69">
        <v>6.266</v>
      </c>
      <c r="S363" s="55"/>
      <c r="T363" s="56">
        <f t="shared" si="1"/>
        <v>4.018029001</v>
      </c>
      <c r="U363" s="56">
        <f t="shared" si="2"/>
        <v>2.571227024</v>
      </c>
      <c r="V363" s="56">
        <f t="shared" si="3"/>
        <v>3.268089605</v>
      </c>
      <c r="W363" s="56">
        <f t="shared" si="4"/>
        <v>5.813786455</v>
      </c>
      <c r="X363" s="56">
        <f t="shared" si="5"/>
        <v>6.266</v>
      </c>
    </row>
    <row r="364" ht="14.25" customHeight="1">
      <c r="A364" s="63">
        <v>30636.0</v>
      </c>
      <c r="B364" s="64" t="s">
        <v>418</v>
      </c>
      <c r="C364" s="65" t="s">
        <v>59</v>
      </c>
      <c r="D364" s="66" t="s">
        <v>66</v>
      </c>
      <c r="E364" s="67" t="s">
        <v>66</v>
      </c>
      <c r="F364" s="66" t="s">
        <v>66</v>
      </c>
      <c r="G364" s="66" t="s">
        <v>66</v>
      </c>
      <c r="H364" s="68" t="s">
        <v>66</v>
      </c>
      <c r="I364" s="66" t="s">
        <v>66</v>
      </c>
      <c r="J364" s="66" t="s">
        <v>66</v>
      </c>
      <c r="K364" s="68" t="s">
        <v>66</v>
      </c>
      <c r="L364" s="66" t="s">
        <v>66</v>
      </c>
      <c r="M364" s="66" t="s">
        <v>66</v>
      </c>
      <c r="N364" s="68" t="s">
        <v>66</v>
      </c>
      <c r="O364" s="66" t="s">
        <v>66</v>
      </c>
      <c r="P364" s="66" t="s">
        <v>66</v>
      </c>
      <c r="Q364" s="68" t="s">
        <v>66</v>
      </c>
      <c r="R364" s="69" t="s">
        <v>66</v>
      </c>
      <c r="S364" s="55"/>
      <c r="T364" s="56" t="str">
        <f t="shared" si="1"/>
        <v/>
      </c>
      <c r="U364" s="56" t="str">
        <f t="shared" si="2"/>
        <v/>
      </c>
      <c r="V364" s="56" t="str">
        <f t="shared" si="3"/>
        <v/>
      </c>
      <c r="W364" s="56" t="str">
        <f t="shared" si="4"/>
        <v/>
      </c>
      <c r="X364" s="56" t="str">
        <f t="shared" si="5"/>
        <v/>
      </c>
    </row>
    <row r="365" ht="14.25" customHeight="1">
      <c r="A365" s="63">
        <v>30639.0</v>
      </c>
      <c r="B365" s="64" t="s">
        <v>419</v>
      </c>
      <c r="C365" s="65" t="s">
        <v>59</v>
      </c>
      <c r="D365" s="66">
        <v>437003.98</v>
      </c>
      <c r="E365" s="67">
        <v>101718.0</v>
      </c>
      <c r="F365" s="66">
        <v>6.32669755186542</v>
      </c>
      <c r="G365" s="66">
        <v>30502.83</v>
      </c>
      <c r="H365" s="68">
        <v>7657.0</v>
      </c>
      <c r="I365" s="66">
        <v>4.70214737166641</v>
      </c>
      <c r="J365" s="66">
        <v>74838.38</v>
      </c>
      <c r="K365" s="68">
        <v>18948.0</v>
      </c>
      <c r="L365" s="66">
        <v>5.98850764183404</v>
      </c>
      <c r="M365" s="66">
        <v>1285201.09</v>
      </c>
      <c r="N365" s="68">
        <v>156002.0</v>
      </c>
      <c r="O365" s="66">
        <v>12.4802249973296</v>
      </c>
      <c r="P365" s="66">
        <v>286466.14</v>
      </c>
      <c r="Q365" s="68">
        <v>40922.0</v>
      </c>
      <c r="R365" s="69">
        <v>8.94005367787036</v>
      </c>
      <c r="S365" s="55"/>
      <c r="T365" s="56">
        <f t="shared" si="1"/>
        <v>4.296230559</v>
      </c>
      <c r="U365" s="56">
        <f t="shared" si="2"/>
        <v>3.983652867</v>
      </c>
      <c r="V365" s="56">
        <f t="shared" si="3"/>
        <v>3.949671733</v>
      </c>
      <c r="W365" s="56">
        <f t="shared" si="4"/>
        <v>8.238362906</v>
      </c>
      <c r="X365" s="56">
        <f t="shared" si="5"/>
        <v>7.000296662</v>
      </c>
    </row>
    <row r="366" ht="14.25" customHeight="1">
      <c r="A366" s="63">
        <v>30651.0</v>
      </c>
      <c r="B366" s="64" t="s">
        <v>420</v>
      </c>
      <c r="C366" s="65" t="s">
        <v>59</v>
      </c>
      <c r="D366" s="66">
        <v>44905.91</v>
      </c>
      <c r="E366" s="67">
        <v>12534.0</v>
      </c>
      <c r="F366" s="66">
        <v>5.07870504410767</v>
      </c>
      <c r="G366" s="66">
        <v>8898.88</v>
      </c>
      <c r="H366" s="68">
        <v>2898.0</v>
      </c>
      <c r="I366" s="66">
        <v>3.97094154395359</v>
      </c>
      <c r="J366" s="66">
        <v>36720.45</v>
      </c>
      <c r="K366" s="68">
        <v>6305.0</v>
      </c>
      <c r="L366" s="66">
        <v>7.75674904942966</v>
      </c>
      <c r="M366" s="66">
        <v>304194.71</v>
      </c>
      <c r="N366" s="68">
        <v>34892.0</v>
      </c>
      <c r="O366" s="66">
        <v>12.1309104322859</v>
      </c>
      <c r="P366" s="66">
        <v>52408.16</v>
      </c>
      <c r="Q366" s="68">
        <v>8965.0</v>
      </c>
      <c r="R366" s="69">
        <v>8.5788443280406</v>
      </c>
      <c r="S366" s="55"/>
      <c r="T366" s="56">
        <f t="shared" si="1"/>
        <v>3.58272778</v>
      </c>
      <c r="U366" s="56">
        <f t="shared" si="2"/>
        <v>3.070697032</v>
      </c>
      <c r="V366" s="56">
        <f t="shared" si="3"/>
        <v>5.824020619</v>
      </c>
      <c r="W366" s="56">
        <f t="shared" si="4"/>
        <v>8.718179239</v>
      </c>
      <c r="X366" s="56">
        <f t="shared" si="5"/>
        <v>5.8458628</v>
      </c>
    </row>
    <row r="367" ht="14.25" customHeight="1">
      <c r="A367" s="63">
        <v>30672.0</v>
      </c>
      <c r="B367" s="64" t="s">
        <v>421</v>
      </c>
      <c r="C367" s="65" t="s">
        <v>61</v>
      </c>
      <c r="D367" s="66" t="s">
        <v>66</v>
      </c>
      <c r="E367" s="67" t="s">
        <v>66</v>
      </c>
      <c r="F367" s="66" t="s">
        <v>66</v>
      </c>
      <c r="G367" s="66" t="s">
        <v>66</v>
      </c>
      <c r="H367" s="68" t="s">
        <v>66</v>
      </c>
      <c r="I367" s="66" t="s">
        <v>66</v>
      </c>
      <c r="J367" s="66" t="s">
        <v>66</v>
      </c>
      <c r="K367" s="68" t="s">
        <v>66</v>
      </c>
      <c r="L367" s="66" t="s">
        <v>66</v>
      </c>
      <c r="M367" s="66" t="s">
        <v>66</v>
      </c>
      <c r="N367" s="68" t="s">
        <v>66</v>
      </c>
      <c r="O367" s="66" t="s">
        <v>66</v>
      </c>
      <c r="P367" s="66" t="s">
        <v>66</v>
      </c>
      <c r="Q367" s="68" t="s">
        <v>66</v>
      </c>
      <c r="R367" s="69" t="s">
        <v>66</v>
      </c>
      <c r="S367" s="55"/>
      <c r="T367" s="56" t="str">
        <f t="shared" si="1"/>
        <v/>
      </c>
      <c r="U367" s="56" t="str">
        <f t="shared" si="2"/>
        <v/>
      </c>
      <c r="V367" s="56" t="str">
        <f t="shared" si="3"/>
        <v/>
      </c>
      <c r="W367" s="56" t="str">
        <f t="shared" si="4"/>
        <v/>
      </c>
      <c r="X367" s="56" t="str">
        <f t="shared" si="5"/>
        <v/>
      </c>
    </row>
    <row r="368" ht="14.25" customHeight="1">
      <c r="A368" s="63">
        <v>30675.0</v>
      </c>
      <c r="B368" s="64" t="s">
        <v>422</v>
      </c>
      <c r="C368" s="65" t="s">
        <v>59</v>
      </c>
      <c r="D368" s="66" t="s">
        <v>66</v>
      </c>
      <c r="E368" s="67" t="s">
        <v>66</v>
      </c>
      <c r="F368" s="66" t="s">
        <v>66</v>
      </c>
      <c r="G368" s="66" t="s">
        <v>66</v>
      </c>
      <c r="H368" s="68" t="s">
        <v>66</v>
      </c>
      <c r="I368" s="66" t="s">
        <v>66</v>
      </c>
      <c r="J368" s="66" t="s">
        <v>66</v>
      </c>
      <c r="K368" s="68" t="s">
        <v>66</v>
      </c>
      <c r="L368" s="66" t="s">
        <v>66</v>
      </c>
      <c r="M368" s="66" t="s">
        <v>66</v>
      </c>
      <c r="N368" s="68" t="s">
        <v>66</v>
      </c>
      <c r="O368" s="66" t="s">
        <v>66</v>
      </c>
      <c r="P368" s="66" t="s">
        <v>66</v>
      </c>
      <c r="Q368" s="68" t="s">
        <v>66</v>
      </c>
      <c r="R368" s="69" t="s">
        <v>66</v>
      </c>
      <c r="S368" s="55"/>
      <c r="T368" s="56" t="str">
        <f t="shared" si="1"/>
        <v/>
      </c>
      <c r="U368" s="56" t="str">
        <f t="shared" si="2"/>
        <v/>
      </c>
      <c r="V368" s="56" t="str">
        <f t="shared" si="3"/>
        <v/>
      </c>
      <c r="W368" s="56" t="str">
        <f t="shared" si="4"/>
        <v/>
      </c>
      <c r="X368" s="56" t="str">
        <f t="shared" si="5"/>
        <v/>
      </c>
    </row>
    <row r="369" ht="14.25" customHeight="1">
      <c r="A369" s="63">
        <v>30678.0</v>
      </c>
      <c r="B369" s="64" t="s">
        <v>423</v>
      </c>
      <c r="C369" s="65" t="s">
        <v>59</v>
      </c>
      <c r="D369" s="66" t="s">
        <v>66</v>
      </c>
      <c r="E369" s="67" t="s">
        <v>66</v>
      </c>
      <c r="F369" s="66" t="s">
        <v>66</v>
      </c>
      <c r="G369" s="66" t="s">
        <v>66</v>
      </c>
      <c r="H369" s="68" t="s">
        <v>66</v>
      </c>
      <c r="I369" s="66" t="s">
        <v>66</v>
      </c>
      <c r="J369" s="66" t="s">
        <v>66</v>
      </c>
      <c r="K369" s="68" t="s">
        <v>66</v>
      </c>
      <c r="L369" s="66" t="s">
        <v>66</v>
      </c>
      <c r="M369" s="66" t="s">
        <v>66</v>
      </c>
      <c r="N369" s="68" t="s">
        <v>66</v>
      </c>
      <c r="O369" s="66" t="s">
        <v>66</v>
      </c>
      <c r="P369" s="66" t="s">
        <v>66</v>
      </c>
      <c r="Q369" s="68" t="s">
        <v>66</v>
      </c>
      <c r="R369" s="69" t="s">
        <v>66</v>
      </c>
      <c r="S369" s="55"/>
      <c r="T369" s="56" t="str">
        <f t="shared" si="1"/>
        <v/>
      </c>
      <c r="U369" s="56" t="str">
        <f t="shared" si="2"/>
        <v/>
      </c>
      <c r="V369" s="56" t="str">
        <f t="shared" si="3"/>
        <v/>
      </c>
      <c r="W369" s="56" t="str">
        <f t="shared" si="4"/>
        <v/>
      </c>
      <c r="X369" s="56" t="str">
        <f t="shared" si="5"/>
        <v/>
      </c>
    </row>
    <row r="370" ht="14.25" customHeight="1">
      <c r="A370" s="63">
        <v>30681.0</v>
      </c>
      <c r="B370" s="64" t="s">
        <v>424</v>
      </c>
      <c r="C370" s="65" t="s">
        <v>61</v>
      </c>
      <c r="D370" s="66" t="s">
        <v>66</v>
      </c>
      <c r="E370" s="67" t="s">
        <v>66</v>
      </c>
      <c r="F370" s="66" t="s">
        <v>66</v>
      </c>
      <c r="G370" s="66" t="s">
        <v>66</v>
      </c>
      <c r="H370" s="68" t="s">
        <v>66</v>
      </c>
      <c r="I370" s="66" t="s">
        <v>66</v>
      </c>
      <c r="J370" s="66" t="s">
        <v>66</v>
      </c>
      <c r="K370" s="68" t="s">
        <v>66</v>
      </c>
      <c r="L370" s="66" t="s">
        <v>66</v>
      </c>
      <c r="M370" s="66" t="s">
        <v>66</v>
      </c>
      <c r="N370" s="68" t="s">
        <v>66</v>
      </c>
      <c r="O370" s="66" t="s">
        <v>66</v>
      </c>
      <c r="P370" s="66" t="s">
        <v>66</v>
      </c>
      <c r="Q370" s="68" t="s">
        <v>66</v>
      </c>
      <c r="R370" s="69" t="s">
        <v>66</v>
      </c>
      <c r="S370" s="55"/>
      <c r="T370" s="56" t="str">
        <f t="shared" si="1"/>
        <v/>
      </c>
      <c r="U370" s="56" t="str">
        <f t="shared" si="2"/>
        <v/>
      </c>
      <c r="V370" s="56" t="str">
        <f t="shared" si="3"/>
        <v/>
      </c>
      <c r="W370" s="56" t="str">
        <f t="shared" si="4"/>
        <v/>
      </c>
      <c r="X370" s="56" t="str">
        <f t="shared" si="5"/>
        <v/>
      </c>
    </row>
    <row r="371" ht="14.25" customHeight="1">
      <c r="A371" s="63">
        <v>30684.0</v>
      </c>
      <c r="B371" s="64" t="s">
        <v>425</v>
      </c>
      <c r="C371" s="65" t="s">
        <v>94</v>
      </c>
      <c r="D371" s="66" t="s">
        <v>66</v>
      </c>
      <c r="E371" s="67" t="s">
        <v>66</v>
      </c>
      <c r="F371" s="66" t="s">
        <v>66</v>
      </c>
      <c r="G371" s="66" t="s">
        <v>66</v>
      </c>
      <c r="H371" s="68" t="s">
        <v>66</v>
      </c>
      <c r="I371" s="66" t="s">
        <v>66</v>
      </c>
      <c r="J371" s="66" t="s">
        <v>66</v>
      </c>
      <c r="K371" s="68" t="s">
        <v>66</v>
      </c>
      <c r="L371" s="66" t="s">
        <v>66</v>
      </c>
      <c r="M371" s="66" t="s">
        <v>66</v>
      </c>
      <c r="N371" s="68" t="s">
        <v>66</v>
      </c>
      <c r="O371" s="66" t="s">
        <v>66</v>
      </c>
      <c r="P371" s="66" t="s">
        <v>66</v>
      </c>
      <c r="Q371" s="68" t="s">
        <v>66</v>
      </c>
      <c r="R371" s="69" t="s">
        <v>66</v>
      </c>
      <c r="S371" s="55"/>
      <c r="T371" s="56" t="str">
        <f t="shared" si="1"/>
        <v/>
      </c>
      <c r="U371" s="56" t="str">
        <f t="shared" si="2"/>
        <v/>
      </c>
      <c r="V371" s="56" t="str">
        <f t="shared" si="3"/>
        <v/>
      </c>
      <c r="W371" s="56" t="str">
        <f t="shared" si="4"/>
        <v/>
      </c>
      <c r="X371" s="56" t="str">
        <f t="shared" si="5"/>
        <v/>
      </c>
    </row>
    <row r="372" ht="14.25" customHeight="1">
      <c r="A372" s="63">
        <v>30687.0</v>
      </c>
      <c r="B372" s="64" t="s">
        <v>426</v>
      </c>
      <c r="C372" s="65" t="s">
        <v>59</v>
      </c>
      <c r="D372" s="66" t="s">
        <v>66</v>
      </c>
      <c r="E372" s="67" t="s">
        <v>66</v>
      </c>
      <c r="F372" s="66" t="s">
        <v>66</v>
      </c>
      <c r="G372" s="66" t="s">
        <v>66</v>
      </c>
      <c r="H372" s="68" t="s">
        <v>66</v>
      </c>
      <c r="I372" s="66" t="s">
        <v>66</v>
      </c>
      <c r="J372" s="66" t="s">
        <v>66</v>
      </c>
      <c r="K372" s="68" t="s">
        <v>66</v>
      </c>
      <c r="L372" s="66" t="s">
        <v>66</v>
      </c>
      <c r="M372" s="66" t="s">
        <v>66</v>
      </c>
      <c r="N372" s="68" t="s">
        <v>66</v>
      </c>
      <c r="O372" s="66" t="s">
        <v>66</v>
      </c>
      <c r="P372" s="66" t="s">
        <v>66</v>
      </c>
      <c r="Q372" s="68" t="s">
        <v>66</v>
      </c>
      <c r="R372" s="69" t="s">
        <v>66</v>
      </c>
      <c r="S372" s="55"/>
      <c r="T372" s="56" t="str">
        <f t="shared" si="1"/>
        <v/>
      </c>
      <c r="U372" s="56" t="str">
        <f t="shared" si="2"/>
        <v/>
      </c>
      <c r="V372" s="56" t="str">
        <f t="shared" si="3"/>
        <v/>
      </c>
      <c r="W372" s="56" t="str">
        <f t="shared" si="4"/>
        <v/>
      </c>
      <c r="X372" s="56" t="str">
        <f t="shared" si="5"/>
        <v/>
      </c>
    </row>
    <row r="373" ht="14.25" customHeight="1">
      <c r="A373" s="63">
        <v>30690.0</v>
      </c>
      <c r="B373" s="64" t="s">
        <v>427</v>
      </c>
      <c r="C373" s="65" t="s">
        <v>59</v>
      </c>
      <c r="D373" s="66" t="s">
        <v>66</v>
      </c>
      <c r="E373" s="67" t="s">
        <v>66</v>
      </c>
      <c r="F373" s="66" t="s">
        <v>66</v>
      </c>
      <c r="G373" s="66" t="s">
        <v>66</v>
      </c>
      <c r="H373" s="68" t="s">
        <v>66</v>
      </c>
      <c r="I373" s="66" t="s">
        <v>66</v>
      </c>
      <c r="J373" s="66" t="s">
        <v>66</v>
      </c>
      <c r="K373" s="68" t="s">
        <v>66</v>
      </c>
      <c r="L373" s="66" t="s">
        <v>66</v>
      </c>
      <c r="M373" s="66" t="s">
        <v>66</v>
      </c>
      <c r="N373" s="68" t="s">
        <v>66</v>
      </c>
      <c r="O373" s="66" t="s">
        <v>66</v>
      </c>
      <c r="P373" s="66" t="s">
        <v>66</v>
      </c>
      <c r="Q373" s="68" t="s">
        <v>66</v>
      </c>
      <c r="R373" s="69" t="s">
        <v>66</v>
      </c>
      <c r="S373" s="55"/>
      <c r="T373" s="56" t="str">
        <f t="shared" si="1"/>
        <v/>
      </c>
      <c r="U373" s="56" t="str">
        <f t="shared" si="2"/>
        <v/>
      </c>
      <c r="V373" s="56" t="str">
        <f t="shared" si="3"/>
        <v/>
      </c>
      <c r="W373" s="56" t="str">
        <f t="shared" si="4"/>
        <v/>
      </c>
      <c r="X373" s="56" t="str">
        <f t="shared" si="5"/>
        <v/>
      </c>
    </row>
    <row r="374" ht="14.25" customHeight="1">
      <c r="A374" s="63">
        <v>30693.0</v>
      </c>
      <c r="B374" s="64" t="s">
        <v>428</v>
      </c>
      <c r="C374" s="65" t="s">
        <v>61</v>
      </c>
      <c r="D374" s="66" t="s">
        <v>66</v>
      </c>
      <c r="E374" s="67" t="s">
        <v>66</v>
      </c>
      <c r="F374" s="66" t="s">
        <v>66</v>
      </c>
      <c r="G374" s="66" t="s">
        <v>66</v>
      </c>
      <c r="H374" s="68" t="s">
        <v>66</v>
      </c>
      <c r="I374" s="66" t="s">
        <v>66</v>
      </c>
      <c r="J374" s="66" t="s">
        <v>66</v>
      </c>
      <c r="K374" s="68" t="s">
        <v>66</v>
      </c>
      <c r="L374" s="66" t="s">
        <v>66</v>
      </c>
      <c r="M374" s="66" t="s">
        <v>66</v>
      </c>
      <c r="N374" s="68" t="s">
        <v>66</v>
      </c>
      <c r="O374" s="66" t="s">
        <v>66</v>
      </c>
      <c r="P374" s="66" t="s">
        <v>66</v>
      </c>
      <c r="Q374" s="68" t="s">
        <v>66</v>
      </c>
      <c r="R374" s="69" t="s">
        <v>66</v>
      </c>
      <c r="S374" s="55"/>
      <c r="T374" s="56" t="str">
        <f t="shared" si="1"/>
        <v/>
      </c>
      <c r="U374" s="56" t="str">
        <f t="shared" si="2"/>
        <v/>
      </c>
      <c r="V374" s="56" t="str">
        <f t="shared" si="3"/>
        <v/>
      </c>
      <c r="W374" s="56" t="str">
        <f t="shared" si="4"/>
        <v/>
      </c>
      <c r="X374" s="56" t="str">
        <f t="shared" si="5"/>
        <v/>
      </c>
    </row>
    <row r="375" ht="14.25" customHeight="1">
      <c r="A375" s="63">
        <v>30696.0</v>
      </c>
      <c r="B375" s="64" t="s">
        <v>429</v>
      </c>
      <c r="C375" s="65" t="s">
        <v>61</v>
      </c>
      <c r="D375" s="66" t="s">
        <v>66</v>
      </c>
      <c r="E375" s="67" t="s">
        <v>66</v>
      </c>
      <c r="F375" s="66" t="s">
        <v>66</v>
      </c>
      <c r="G375" s="66" t="s">
        <v>66</v>
      </c>
      <c r="H375" s="68" t="s">
        <v>66</v>
      </c>
      <c r="I375" s="66" t="s">
        <v>66</v>
      </c>
      <c r="J375" s="66" t="s">
        <v>66</v>
      </c>
      <c r="K375" s="68" t="s">
        <v>66</v>
      </c>
      <c r="L375" s="66" t="s">
        <v>66</v>
      </c>
      <c r="M375" s="66" t="s">
        <v>66</v>
      </c>
      <c r="N375" s="68" t="s">
        <v>66</v>
      </c>
      <c r="O375" s="66" t="s">
        <v>66</v>
      </c>
      <c r="P375" s="66" t="s">
        <v>66</v>
      </c>
      <c r="Q375" s="68" t="s">
        <v>66</v>
      </c>
      <c r="R375" s="69" t="s">
        <v>66</v>
      </c>
      <c r="S375" s="55"/>
      <c r="T375" s="56" t="str">
        <f t="shared" si="1"/>
        <v/>
      </c>
      <c r="U375" s="56" t="str">
        <f t="shared" si="2"/>
        <v/>
      </c>
      <c r="V375" s="56" t="str">
        <f t="shared" si="3"/>
        <v/>
      </c>
      <c r="W375" s="56" t="str">
        <f t="shared" si="4"/>
        <v/>
      </c>
      <c r="X375" s="56" t="str">
        <f t="shared" si="5"/>
        <v/>
      </c>
    </row>
    <row r="376" ht="14.25" customHeight="1">
      <c r="A376" s="63">
        <v>30701.0</v>
      </c>
      <c r="B376" s="64" t="s">
        <v>430</v>
      </c>
      <c r="C376" s="65" t="s">
        <v>61</v>
      </c>
      <c r="D376" s="66">
        <v>1238.0</v>
      </c>
      <c r="E376" s="67">
        <v>334.0</v>
      </c>
      <c r="F376" s="66">
        <v>4.00647249190938</v>
      </c>
      <c r="G376" s="66">
        <v>4377.16</v>
      </c>
      <c r="H376" s="68">
        <v>1502.0</v>
      </c>
      <c r="I376" s="66">
        <v>3.49334397446129</v>
      </c>
      <c r="J376" s="66">
        <v>1594.43</v>
      </c>
      <c r="K376" s="68">
        <v>358.0</v>
      </c>
      <c r="L376" s="66">
        <v>5.44174061433447</v>
      </c>
      <c r="M376" s="66">
        <v>127897.69</v>
      </c>
      <c r="N376" s="68">
        <v>23709.0</v>
      </c>
      <c r="O376" s="66">
        <v>7.5429163717858</v>
      </c>
      <c r="P376" s="66">
        <v>0.0</v>
      </c>
      <c r="Q376" s="68">
        <v>0.0</v>
      </c>
      <c r="R376" s="69">
        <v>0.0</v>
      </c>
      <c r="S376" s="55"/>
      <c r="T376" s="56">
        <f t="shared" si="1"/>
        <v>3.706586826</v>
      </c>
      <c r="U376" s="56">
        <f t="shared" si="2"/>
        <v>2.914221039</v>
      </c>
      <c r="V376" s="56">
        <f t="shared" si="3"/>
        <v>4.453715084</v>
      </c>
      <c r="W376" s="56">
        <f t="shared" si="4"/>
        <v>5.394478468</v>
      </c>
      <c r="X376" s="56" t="str">
        <f t="shared" si="5"/>
        <v/>
      </c>
    </row>
    <row r="377" ht="14.25" customHeight="1">
      <c r="A377" s="63">
        <v>30704.0</v>
      </c>
      <c r="B377" s="64" t="s">
        <v>431</v>
      </c>
      <c r="C377" s="65" t="s">
        <v>59</v>
      </c>
      <c r="D377" s="66" t="s">
        <v>66</v>
      </c>
      <c r="E377" s="67" t="s">
        <v>66</v>
      </c>
      <c r="F377" s="66" t="s">
        <v>66</v>
      </c>
      <c r="G377" s="66" t="s">
        <v>66</v>
      </c>
      <c r="H377" s="68" t="s">
        <v>66</v>
      </c>
      <c r="I377" s="66" t="s">
        <v>66</v>
      </c>
      <c r="J377" s="66" t="s">
        <v>66</v>
      </c>
      <c r="K377" s="68" t="s">
        <v>66</v>
      </c>
      <c r="L377" s="66" t="s">
        <v>66</v>
      </c>
      <c r="M377" s="66" t="s">
        <v>66</v>
      </c>
      <c r="N377" s="68" t="s">
        <v>66</v>
      </c>
      <c r="O377" s="66" t="s">
        <v>66</v>
      </c>
      <c r="P377" s="66" t="s">
        <v>66</v>
      </c>
      <c r="Q377" s="68" t="s">
        <v>66</v>
      </c>
      <c r="R377" s="69" t="s">
        <v>66</v>
      </c>
      <c r="S377" s="55"/>
      <c r="T377" s="56" t="str">
        <f t="shared" si="1"/>
        <v/>
      </c>
      <c r="U377" s="56" t="str">
        <f t="shared" si="2"/>
        <v/>
      </c>
      <c r="V377" s="56" t="str">
        <f t="shared" si="3"/>
        <v/>
      </c>
      <c r="W377" s="56" t="str">
        <f t="shared" si="4"/>
        <v/>
      </c>
      <c r="X377" s="56" t="str">
        <f t="shared" si="5"/>
        <v/>
      </c>
    </row>
    <row r="378" ht="14.25" customHeight="1">
      <c r="A378" s="63">
        <v>30707.0</v>
      </c>
      <c r="B378" s="64" t="s">
        <v>432</v>
      </c>
      <c r="C378" s="65" t="s">
        <v>61</v>
      </c>
      <c r="D378" s="66" t="s">
        <v>66</v>
      </c>
      <c r="E378" s="67" t="s">
        <v>66</v>
      </c>
      <c r="F378" s="66" t="s">
        <v>66</v>
      </c>
      <c r="G378" s="66" t="s">
        <v>66</v>
      </c>
      <c r="H378" s="68" t="s">
        <v>66</v>
      </c>
      <c r="I378" s="66" t="s">
        <v>66</v>
      </c>
      <c r="J378" s="66" t="s">
        <v>66</v>
      </c>
      <c r="K378" s="68" t="s">
        <v>66</v>
      </c>
      <c r="L378" s="66" t="s">
        <v>66</v>
      </c>
      <c r="M378" s="66" t="s">
        <v>66</v>
      </c>
      <c r="N378" s="68" t="s">
        <v>66</v>
      </c>
      <c r="O378" s="66" t="s">
        <v>66</v>
      </c>
      <c r="P378" s="66" t="s">
        <v>66</v>
      </c>
      <c r="Q378" s="68" t="s">
        <v>66</v>
      </c>
      <c r="R378" s="69" t="s">
        <v>66</v>
      </c>
      <c r="S378" s="55"/>
      <c r="T378" s="56" t="str">
        <f t="shared" si="1"/>
        <v/>
      </c>
      <c r="U378" s="56" t="str">
        <f t="shared" si="2"/>
        <v/>
      </c>
      <c r="V378" s="56" t="str">
        <f t="shared" si="3"/>
        <v/>
      </c>
      <c r="W378" s="56" t="str">
        <f t="shared" si="4"/>
        <v/>
      </c>
      <c r="X378" s="56" t="str">
        <f t="shared" si="5"/>
        <v/>
      </c>
    </row>
    <row r="379" ht="14.25" customHeight="1">
      <c r="A379" s="63">
        <v>30710.0</v>
      </c>
      <c r="B379" s="64" t="s">
        <v>433</v>
      </c>
      <c r="C379" s="65" t="s">
        <v>61</v>
      </c>
      <c r="D379" s="66" t="s">
        <v>66</v>
      </c>
      <c r="E379" s="67" t="s">
        <v>66</v>
      </c>
      <c r="F379" s="66" t="s">
        <v>66</v>
      </c>
      <c r="G379" s="66" t="s">
        <v>66</v>
      </c>
      <c r="H379" s="68" t="s">
        <v>66</v>
      </c>
      <c r="I379" s="66" t="s">
        <v>66</v>
      </c>
      <c r="J379" s="66" t="s">
        <v>66</v>
      </c>
      <c r="K379" s="68" t="s">
        <v>66</v>
      </c>
      <c r="L379" s="66" t="s">
        <v>66</v>
      </c>
      <c r="M379" s="66" t="s">
        <v>66</v>
      </c>
      <c r="N379" s="68" t="s">
        <v>66</v>
      </c>
      <c r="O379" s="66" t="s">
        <v>66</v>
      </c>
      <c r="P379" s="66" t="s">
        <v>66</v>
      </c>
      <c r="Q379" s="68" t="s">
        <v>66</v>
      </c>
      <c r="R379" s="69" t="s">
        <v>66</v>
      </c>
      <c r="S379" s="55"/>
      <c r="T379" s="56" t="str">
        <f t="shared" si="1"/>
        <v/>
      </c>
      <c r="U379" s="56" t="str">
        <f t="shared" si="2"/>
        <v/>
      </c>
      <c r="V379" s="56" t="str">
        <f t="shared" si="3"/>
        <v/>
      </c>
      <c r="W379" s="56" t="str">
        <f t="shared" si="4"/>
        <v/>
      </c>
      <c r="X379" s="56" t="str">
        <f t="shared" si="5"/>
        <v/>
      </c>
    </row>
    <row r="380" ht="14.25" customHeight="1">
      <c r="A380" s="63">
        <v>30713.0</v>
      </c>
      <c r="B380" s="64" t="s">
        <v>434</v>
      </c>
      <c r="C380" s="65" t="s">
        <v>59</v>
      </c>
      <c r="D380" s="66" t="s">
        <v>66</v>
      </c>
      <c r="E380" s="67" t="s">
        <v>66</v>
      </c>
      <c r="F380" s="66" t="s">
        <v>66</v>
      </c>
      <c r="G380" s="66" t="s">
        <v>66</v>
      </c>
      <c r="H380" s="68" t="s">
        <v>66</v>
      </c>
      <c r="I380" s="66" t="s">
        <v>66</v>
      </c>
      <c r="J380" s="66" t="s">
        <v>66</v>
      </c>
      <c r="K380" s="68" t="s">
        <v>66</v>
      </c>
      <c r="L380" s="66" t="s">
        <v>66</v>
      </c>
      <c r="M380" s="66" t="s">
        <v>66</v>
      </c>
      <c r="N380" s="68" t="s">
        <v>66</v>
      </c>
      <c r="O380" s="66" t="s">
        <v>66</v>
      </c>
      <c r="P380" s="66" t="s">
        <v>66</v>
      </c>
      <c r="Q380" s="68" t="s">
        <v>66</v>
      </c>
      <c r="R380" s="69" t="s">
        <v>66</v>
      </c>
      <c r="S380" s="55"/>
      <c r="T380" s="56" t="str">
        <f t="shared" si="1"/>
        <v/>
      </c>
      <c r="U380" s="56" t="str">
        <f t="shared" si="2"/>
        <v/>
      </c>
      <c r="V380" s="56" t="str">
        <f t="shared" si="3"/>
        <v/>
      </c>
      <c r="W380" s="56" t="str">
        <f t="shared" si="4"/>
        <v/>
      </c>
      <c r="X380" s="56" t="str">
        <f t="shared" si="5"/>
        <v/>
      </c>
    </row>
    <row r="381" ht="14.25" customHeight="1">
      <c r="A381" s="63">
        <v>30717.0</v>
      </c>
      <c r="B381" s="64" t="s">
        <v>435</v>
      </c>
      <c r="C381" s="65" t="s">
        <v>59</v>
      </c>
      <c r="D381" s="66" t="s">
        <v>66</v>
      </c>
      <c r="E381" s="67" t="s">
        <v>66</v>
      </c>
      <c r="F381" s="66" t="s">
        <v>66</v>
      </c>
      <c r="G381" s="66" t="s">
        <v>66</v>
      </c>
      <c r="H381" s="68" t="s">
        <v>66</v>
      </c>
      <c r="I381" s="66" t="s">
        <v>66</v>
      </c>
      <c r="J381" s="66" t="s">
        <v>66</v>
      </c>
      <c r="K381" s="68" t="s">
        <v>66</v>
      </c>
      <c r="L381" s="66" t="s">
        <v>66</v>
      </c>
      <c r="M381" s="66" t="s">
        <v>66</v>
      </c>
      <c r="N381" s="68" t="s">
        <v>66</v>
      </c>
      <c r="O381" s="66" t="s">
        <v>66</v>
      </c>
      <c r="P381" s="66" t="s">
        <v>66</v>
      </c>
      <c r="Q381" s="68" t="s">
        <v>66</v>
      </c>
      <c r="R381" s="69" t="s">
        <v>66</v>
      </c>
      <c r="S381" s="55"/>
      <c r="T381" s="56" t="str">
        <f t="shared" si="1"/>
        <v/>
      </c>
      <c r="U381" s="56" t="str">
        <f t="shared" si="2"/>
        <v/>
      </c>
      <c r="V381" s="56" t="str">
        <f t="shared" si="3"/>
        <v/>
      </c>
      <c r="W381" s="56" t="str">
        <f t="shared" si="4"/>
        <v/>
      </c>
      <c r="X381" s="56" t="str">
        <f t="shared" si="5"/>
        <v/>
      </c>
    </row>
    <row r="382" ht="14.25" customHeight="1">
      <c r="A382" s="63">
        <v>30720.0</v>
      </c>
      <c r="B382" s="64" t="s">
        <v>436</v>
      </c>
      <c r="C382" s="65" t="s">
        <v>61</v>
      </c>
      <c r="D382" s="66" t="s">
        <v>66</v>
      </c>
      <c r="E382" s="67" t="s">
        <v>66</v>
      </c>
      <c r="F382" s="66" t="s">
        <v>66</v>
      </c>
      <c r="G382" s="66" t="s">
        <v>66</v>
      </c>
      <c r="H382" s="68" t="s">
        <v>66</v>
      </c>
      <c r="I382" s="66" t="s">
        <v>66</v>
      </c>
      <c r="J382" s="66" t="s">
        <v>66</v>
      </c>
      <c r="K382" s="68" t="s">
        <v>66</v>
      </c>
      <c r="L382" s="66" t="s">
        <v>66</v>
      </c>
      <c r="M382" s="66" t="s">
        <v>66</v>
      </c>
      <c r="N382" s="68" t="s">
        <v>66</v>
      </c>
      <c r="O382" s="66" t="s">
        <v>66</v>
      </c>
      <c r="P382" s="66" t="s">
        <v>66</v>
      </c>
      <c r="Q382" s="68" t="s">
        <v>66</v>
      </c>
      <c r="R382" s="69" t="s">
        <v>66</v>
      </c>
      <c r="S382" s="55"/>
      <c r="T382" s="56" t="str">
        <f t="shared" si="1"/>
        <v/>
      </c>
      <c r="U382" s="56" t="str">
        <f t="shared" si="2"/>
        <v/>
      </c>
      <c r="V382" s="56" t="str">
        <f t="shared" si="3"/>
        <v/>
      </c>
      <c r="W382" s="56" t="str">
        <f t="shared" si="4"/>
        <v/>
      </c>
      <c r="X382" s="56" t="str">
        <f t="shared" si="5"/>
        <v/>
      </c>
    </row>
    <row r="383" ht="14.25" customHeight="1">
      <c r="A383" s="63">
        <v>30729.0</v>
      </c>
      <c r="B383" s="64" t="s">
        <v>437</v>
      </c>
      <c r="C383" s="65" t="s">
        <v>61</v>
      </c>
      <c r="D383" s="66" t="s">
        <v>66</v>
      </c>
      <c r="E383" s="67" t="s">
        <v>66</v>
      </c>
      <c r="F383" s="66" t="s">
        <v>66</v>
      </c>
      <c r="G383" s="66" t="s">
        <v>66</v>
      </c>
      <c r="H383" s="68" t="s">
        <v>66</v>
      </c>
      <c r="I383" s="66" t="s">
        <v>66</v>
      </c>
      <c r="J383" s="66" t="s">
        <v>66</v>
      </c>
      <c r="K383" s="68" t="s">
        <v>66</v>
      </c>
      <c r="L383" s="66" t="s">
        <v>66</v>
      </c>
      <c r="M383" s="66" t="s">
        <v>66</v>
      </c>
      <c r="N383" s="68" t="s">
        <v>66</v>
      </c>
      <c r="O383" s="66" t="s">
        <v>66</v>
      </c>
      <c r="P383" s="66" t="s">
        <v>66</v>
      </c>
      <c r="Q383" s="68" t="s">
        <v>66</v>
      </c>
      <c r="R383" s="69" t="s">
        <v>66</v>
      </c>
      <c r="S383" s="55"/>
      <c r="T383" s="56" t="str">
        <f t="shared" si="1"/>
        <v/>
      </c>
      <c r="U383" s="56" t="str">
        <f t="shared" si="2"/>
        <v/>
      </c>
      <c r="V383" s="56" t="str">
        <f t="shared" si="3"/>
        <v/>
      </c>
      <c r="W383" s="56" t="str">
        <f t="shared" si="4"/>
        <v/>
      </c>
      <c r="X383" s="56" t="str">
        <f t="shared" si="5"/>
        <v/>
      </c>
    </row>
    <row r="384" ht="14.25" customHeight="1">
      <c r="A384" s="63">
        <v>30736.0</v>
      </c>
      <c r="B384" s="64" t="s">
        <v>438</v>
      </c>
      <c r="C384" s="65" t="s">
        <v>59</v>
      </c>
      <c r="D384" s="66">
        <v>251962.9</v>
      </c>
      <c r="E384" s="67">
        <v>64393.0</v>
      </c>
      <c r="F384" s="66">
        <v>5.67893301478543</v>
      </c>
      <c r="G384" s="66">
        <v>3137.93</v>
      </c>
      <c r="H384" s="68">
        <v>879.0</v>
      </c>
      <c r="I384" s="66">
        <v>4.11801837270341</v>
      </c>
      <c r="J384" s="66">
        <v>38094.46</v>
      </c>
      <c r="K384" s="68">
        <v>7483.0</v>
      </c>
      <c r="L384" s="66">
        <v>6.76033007985803</v>
      </c>
      <c r="M384" s="66">
        <v>739871.23</v>
      </c>
      <c r="N384" s="68">
        <v>112781.0</v>
      </c>
      <c r="O384" s="66">
        <v>10.3770211363413</v>
      </c>
      <c r="P384" s="66">
        <v>180882.06</v>
      </c>
      <c r="Q384" s="68">
        <v>37097.0</v>
      </c>
      <c r="R384" s="69">
        <v>7.61801128706199</v>
      </c>
      <c r="S384" s="55"/>
      <c r="T384" s="56">
        <f t="shared" si="1"/>
        <v>3.912892706</v>
      </c>
      <c r="U384" s="56">
        <f t="shared" si="2"/>
        <v>3.569886234</v>
      </c>
      <c r="V384" s="56">
        <f t="shared" si="3"/>
        <v>5.090800481</v>
      </c>
      <c r="W384" s="56">
        <f t="shared" si="4"/>
        <v>6.560247116</v>
      </c>
      <c r="X384" s="56">
        <f t="shared" si="5"/>
        <v>4.875921503</v>
      </c>
    </row>
    <row r="385" ht="14.25" customHeight="1">
      <c r="A385" s="63">
        <v>30744.0</v>
      </c>
      <c r="B385" s="64" t="s">
        <v>439</v>
      </c>
      <c r="C385" s="65" t="s">
        <v>59</v>
      </c>
      <c r="D385" s="66">
        <v>168635.25</v>
      </c>
      <c r="E385" s="67">
        <v>48161.0</v>
      </c>
      <c r="F385" s="66">
        <v>4.90675192039106</v>
      </c>
      <c r="G385" s="66">
        <v>40521.94</v>
      </c>
      <c r="H385" s="68">
        <v>12044.0</v>
      </c>
      <c r="I385" s="66">
        <v>4.08652077450585</v>
      </c>
      <c r="J385" s="66">
        <v>50960.2</v>
      </c>
      <c r="K385" s="68">
        <v>18243.0</v>
      </c>
      <c r="L385" s="66">
        <v>3.42014765100671</v>
      </c>
      <c r="M385" s="66">
        <v>808729.04</v>
      </c>
      <c r="N385" s="68">
        <v>106958.0</v>
      </c>
      <c r="O385" s="66">
        <v>11.4589809566992</v>
      </c>
      <c r="P385" s="66">
        <v>95915.08</v>
      </c>
      <c r="Q385" s="68">
        <v>20236.0</v>
      </c>
      <c r="R385" s="69">
        <v>7.17927245508982</v>
      </c>
      <c r="S385" s="55"/>
      <c r="T385" s="56">
        <f t="shared" si="1"/>
        <v>3.501489795</v>
      </c>
      <c r="U385" s="56">
        <f t="shared" si="2"/>
        <v>3.364491863</v>
      </c>
      <c r="V385" s="56">
        <f t="shared" si="3"/>
        <v>2.793411171</v>
      </c>
      <c r="W385" s="56">
        <f t="shared" si="4"/>
        <v>7.561183268</v>
      </c>
      <c r="X385" s="56">
        <f t="shared" si="5"/>
        <v>4.739824076</v>
      </c>
    </row>
    <row r="386" ht="14.25" customHeight="1">
      <c r="A386" s="63">
        <v>30745.0</v>
      </c>
      <c r="B386" s="64" t="s">
        <v>440</v>
      </c>
      <c r="C386" s="65" t="s">
        <v>59</v>
      </c>
      <c r="D386" s="66" t="s">
        <v>66</v>
      </c>
      <c r="E386" s="67" t="s">
        <v>66</v>
      </c>
      <c r="F386" s="66" t="s">
        <v>66</v>
      </c>
      <c r="G386" s="66" t="s">
        <v>66</v>
      </c>
      <c r="H386" s="68" t="s">
        <v>66</v>
      </c>
      <c r="I386" s="66" t="s">
        <v>66</v>
      </c>
      <c r="J386" s="66" t="s">
        <v>66</v>
      </c>
      <c r="K386" s="68" t="s">
        <v>66</v>
      </c>
      <c r="L386" s="66" t="s">
        <v>66</v>
      </c>
      <c r="M386" s="66" t="s">
        <v>66</v>
      </c>
      <c r="N386" s="68" t="s">
        <v>66</v>
      </c>
      <c r="O386" s="66" t="s">
        <v>66</v>
      </c>
      <c r="P386" s="66" t="s">
        <v>66</v>
      </c>
      <c r="Q386" s="68" t="s">
        <v>66</v>
      </c>
      <c r="R386" s="69" t="s">
        <v>66</v>
      </c>
      <c r="S386" s="55"/>
      <c r="T386" s="56" t="str">
        <f t="shared" si="1"/>
        <v/>
      </c>
      <c r="U386" s="56" t="str">
        <f t="shared" si="2"/>
        <v/>
      </c>
      <c r="V386" s="56" t="str">
        <f t="shared" si="3"/>
        <v/>
      </c>
      <c r="W386" s="56" t="str">
        <f t="shared" si="4"/>
        <v/>
      </c>
      <c r="X386" s="56" t="str">
        <f t="shared" si="5"/>
        <v/>
      </c>
    </row>
    <row r="387" ht="14.25" customHeight="1">
      <c r="A387" s="63">
        <v>30750.0</v>
      </c>
      <c r="B387" s="64" t="s">
        <v>441</v>
      </c>
      <c r="C387" s="65" t="s">
        <v>59</v>
      </c>
      <c r="D387" s="66" t="s">
        <v>66</v>
      </c>
      <c r="E387" s="67" t="s">
        <v>66</v>
      </c>
      <c r="F387" s="66" t="s">
        <v>66</v>
      </c>
      <c r="G387" s="66" t="s">
        <v>66</v>
      </c>
      <c r="H387" s="68" t="s">
        <v>66</v>
      </c>
      <c r="I387" s="66" t="s">
        <v>66</v>
      </c>
      <c r="J387" s="66" t="s">
        <v>66</v>
      </c>
      <c r="K387" s="68" t="s">
        <v>66</v>
      </c>
      <c r="L387" s="66" t="s">
        <v>66</v>
      </c>
      <c r="M387" s="66" t="s">
        <v>66</v>
      </c>
      <c r="N387" s="68" t="s">
        <v>66</v>
      </c>
      <c r="O387" s="66" t="s">
        <v>66</v>
      </c>
      <c r="P387" s="66" t="s">
        <v>66</v>
      </c>
      <c r="Q387" s="68" t="s">
        <v>66</v>
      </c>
      <c r="R387" s="69" t="s">
        <v>66</v>
      </c>
      <c r="S387" s="55"/>
      <c r="T387" s="56" t="str">
        <f t="shared" si="1"/>
        <v/>
      </c>
      <c r="U387" s="56" t="str">
        <f t="shared" si="2"/>
        <v/>
      </c>
      <c r="V387" s="56" t="str">
        <f t="shared" si="3"/>
        <v/>
      </c>
      <c r="W387" s="56" t="str">
        <f t="shared" si="4"/>
        <v/>
      </c>
      <c r="X387" s="56" t="str">
        <f t="shared" si="5"/>
        <v/>
      </c>
    </row>
    <row r="388" ht="14.25" customHeight="1">
      <c r="A388" s="63">
        <v>30753.0</v>
      </c>
      <c r="B388" s="64" t="s">
        <v>442</v>
      </c>
      <c r="C388" s="65" t="s">
        <v>94</v>
      </c>
      <c r="D388" s="66" t="s">
        <v>66</v>
      </c>
      <c r="E388" s="67" t="s">
        <v>66</v>
      </c>
      <c r="F388" s="66" t="s">
        <v>66</v>
      </c>
      <c r="G388" s="66" t="s">
        <v>66</v>
      </c>
      <c r="H388" s="68" t="s">
        <v>66</v>
      </c>
      <c r="I388" s="66" t="s">
        <v>66</v>
      </c>
      <c r="J388" s="66" t="s">
        <v>66</v>
      </c>
      <c r="K388" s="68" t="s">
        <v>66</v>
      </c>
      <c r="L388" s="66" t="s">
        <v>66</v>
      </c>
      <c r="M388" s="66" t="s">
        <v>66</v>
      </c>
      <c r="N388" s="68" t="s">
        <v>66</v>
      </c>
      <c r="O388" s="66" t="s">
        <v>66</v>
      </c>
      <c r="P388" s="66" t="s">
        <v>66</v>
      </c>
      <c r="Q388" s="68" t="s">
        <v>66</v>
      </c>
      <c r="R388" s="69" t="s">
        <v>66</v>
      </c>
      <c r="S388" s="55"/>
      <c r="T388" s="56" t="str">
        <f t="shared" si="1"/>
        <v/>
      </c>
      <c r="U388" s="56" t="str">
        <f t="shared" si="2"/>
        <v/>
      </c>
      <c r="V388" s="56" t="str">
        <f t="shared" si="3"/>
        <v/>
      </c>
      <c r="W388" s="56" t="str">
        <f t="shared" si="4"/>
        <v/>
      </c>
      <c r="X388" s="56" t="str">
        <f t="shared" si="5"/>
        <v/>
      </c>
    </row>
    <row r="389" ht="14.25" customHeight="1">
      <c r="A389" s="63">
        <v>30756.0</v>
      </c>
      <c r="B389" s="64" t="s">
        <v>443</v>
      </c>
      <c r="C389" s="65" t="s">
        <v>94</v>
      </c>
      <c r="D389" s="66" t="s">
        <v>66</v>
      </c>
      <c r="E389" s="67" t="s">
        <v>66</v>
      </c>
      <c r="F389" s="66" t="s">
        <v>66</v>
      </c>
      <c r="G389" s="66" t="s">
        <v>66</v>
      </c>
      <c r="H389" s="68" t="s">
        <v>66</v>
      </c>
      <c r="I389" s="66" t="s">
        <v>66</v>
      </c>
      <c r="J389" s="66" t="s">
        <v>66</v>
      </c>
      <c r="K389" s="68" t="s">
        <v>66</v>
      </c>
      <c r="L389" s="66" t="s">
        <v>66</v>
      </c>
      <c r="M389" s="66" t="s">
        <v>66</v>
      </c>
      <c r="N389" s="68" t="s">
        <v>66</v>
      </c>
      <c r="O389" s="66" t="s">
        <v>66</v>
      </c>
      <c r="P389" s="66" t="s">
        <v>66</v>
      </c>
      <c r="Q389" s="68" t="s">
        <v>66</v>
      </c>
      <c r="R389" s="69" t="s">
        <v>66</v>
      </c>
      <c r="S389" s="55"/>
      <c r="T389" s="56" t="str">
        <f t="shared" si="1"/>
        <v/>
      </c>
      <c r="U389" s="56" t="str">
        <f t="shared" si="2"/>
        <v/>
      </c>
      <c r="V389" s="56" t="str">
        <f t="shared" si="3"/>
        <v/>
      </c>
      <c r="W389" s="56" t="str">
        <f t="shared" si="4"/>
        <v/>
      </c>
      <c r="X389" s="56" t="str">
        <f t="shared" si="5"/>
        <v/>
      </c>
    </row>
    <row r="390" ht="14.25" customHeight="1">
      <c r="A390" s="63">
        <v>30758.0</v>
      </c>
      <c r="B390" s="64" t="s">
        <v>444</v>
      </c>
      <c r="C390" s="65" t="s">
        <v>61</v>
      </c>
      <c r="D390" s="66" t="s">
        <v>66</v>
      </c>
      <c r="E390" s="67" t="s">
        <v>66</v>
      </c>
      <c r="F390" s="66" t="s">
        <v>66</v>
      </c>
      <c r="G390" s="66" t="s">
        <v>66</v>
      </c>
      <c r="H390" s="68" t="s">
        <v>66</v>
      </c>
      <c r="I390" s="66" t="s">
        <v>66</v>
      </c>
      <c r="J390" s="66" t="s">
        <v>66</v>
      </c>
      <c r="K390" s="68" t="s">
        <v>66</v>
      </c>
      <c r="L390" s="66" t="s">
        <v>66</v>
      </c>
      <c r="M390" s="66" t="s">
        <v>66</v>
      </c>
      <c r="N390" s="68" t="s">
        <v>66</v>
      </c>
      <c r="O390" s="66" t="s">
        <v>66</v>
      </c>
      <c r="P390" s="66" t="s">
        <v>66</v>
      </c>
      <c r="Q390" s="68" t="s">
        <v>66</v>
      </c>
      <c r="R390" s="69" t="s">
        <v>66</v>
      </c>
      <c r="S390" s="55"/>
      <c r="T390" s="56" t="str">
        <f t="shared" si="1"/>
        <v/>
      </c>
      <c r="U390" s="56" t="str">
        <f t="shared" si="2"/>
        <v/>
      </c>
      <c r="V390" s="56" t="str">
        <f t="shared" si="3"/>
        <v/>
      </c>
      <c r="W390" s="56" t="str">
        <f t="shared" si="4"/>
        <v/>
      </c>
      <c r="X390" s="56" t="str">
        <f t="shared" si="5"/>
        <v/>
      </c>
    </row>
    <row r="391" ht="14.25" customHeight="1">
      <c r="A391" s="63">
        <v>30759.0</v>
      </c>
      <c r="B391" s="64" t="s">
        <v>445</v>
      </c>
      <c r="C391" s="65" t="s">
        <v>61</v>
      </c>
      <c r="D391" s="66" t="s">
        <v>66</v>
      </c>
      <c r="E391" s="67" t="s">
        <v>66</v>
      </c>
      <c r="F391" s="66" t="s">
        <v>66</v>
      </c>
      <c r="G391" s="66" t="s">
        <v>66</v>
      </c>
      <c r="H391" s="68" t="s">
        <v>66</v>
      </c>
      <c r="I391" s="66" t="s">
        <v>66</v>
      </c>
      <c r="J391" s="66" t="s">
        <v>66</v>
      </c>
      <c r="K391" s="68" t="s">
        <v>66</v>
      </c>
      <c r="L391" s="66" t="s">
        <v>66</v>
      </c>
      <c r="M391" s="66" t="s">
        <v>66</v>
      </c>
      <c r="N391" s="68" t="s">
        <v>66</v>
      </c>
      <c r="O391" s="66" t="s">
        <v>66</v>
      </c>
      <c r="P391" s="66" t="s">
        <v>66</v>
      </c>
      <c r="Q391" s="68" t="s">
        <v>66</v>
      </c>
      <c r="R391" s="69" t="s">
        <v>66</v>
      </c>
      <c r="S391" s="55"/>
      <c r="T391" s="56" t="str">
        <f t="shared" si="1"/>
        <v/>
      </c>
      <c r="U391" s="56" t="str">
        <f t="shared" si="2"/>
        <v/>
      </c>
      <c r="V391" s="56" t="str">
        <f t="shared" si="3"/>
        <v/>
      </c>
      <c r="W391" s="56" t="str">
        <f t="shared" si="4"/>
        <v/>
      </c>
      <c r="X391" s="56" t="str">
        <f t="shared" si="5"/>
        <v/>
      </c>
    </row>
    <row r="392" ht="14.25" customHeight="1">
      <c r="A392" s="63">
        <v>30761.0</v>
      </c>
      <c r="B392" s="64" t="s">
        <v>446</v>
      </c>
      <c r="C392" s="65" t="s">
        <v>59</v>
      </c>
      <c r="D392" s="66" t="s">
        <v>66</v>
      </c>
      <c r="E392" s="67" t="s">
        <v>66</v>
      </c>
      <c r="F392" s="66" t="s">
        <v>66</v>
      </c>
      <c r="G392" s="66" t="s">
        <v>66</v>
      </c>
      <c r="H392" s="68" t="s">
        <v>66</v>
      </c>
      <c r="I392" s="66" t="s">
        <v>66</v>
      </c>
      <c r="J392" s="66" t="s">
        <v>66</v>
      </c>
      <c r="K392" s="68" t="s">
        <v>66</v>
      </c>
      <c r="L392" s="66" t="s">
        <v>66</v>
      </c>
      <c r="M392" s="66" t="s">
        <v>66</v>
      </c>
      <c r="N392" s="68" t="s">
        <v>66</v>
      </c>
      <c r="O392" s="66" t="s">
        <v>66</v>
      </c>
      <c r="P392" s="66" t="s">
        <v>66</v>
      </c>
      <c r="Q392" s="68" t="s">
        <v>66</v>
      </c>
      <c r="R392" s="69" t="s">
        <v>66</v>
      </c>
      <c r="S392" s="55"/>
      <c r="T392" s="56" t="str">
        <f t="shared" si="1"/>
        <v/>
      </c>
      <c r="U392" s="56" t="str">
        <f t="shared" si="2"/>
        <v/>
      </c>
      <c r="V392" s="56" t="str">
        <f t="shared" si="3"/>
        <v/>
      </c>
      <c r="W392" s="56" t="str">
        <f t="shared" si="4"/>
        <v/>
      </c>
      <c r="X392" s="56" t="str">
        <f t="shared" si="5"/>
        <v/>
      </c>
    </row>
    <row r="393" ht="14.25" customHeight="1">
      <c r="A393" s="63">
        <v>30764.0</v>
      </c>
      <c r="B393" s="64" t="s">
        <v>447</v>
      </c>
      <c r="C393" s="65" t="s">
        <v>59</v>
      </c>
      <c r="D393" s="66" t="s">
        <v>66</v>
      </c>
      <c r="E393" s="67" t="s">
        <v>66</v>
      </c>
      <c r="F393" s="66" t="s">
        <v>66</v>
      </c>
      <c r="G393" s="66" t="s">
        <v>66</v>
      </c>
      <c r="H393" s="68" t="s">
        <v>66</v>
      </c>
      <c r="I393" s="66" t="s">
        <v>66</v>
      </c>
      <c r="J393" s="66" t="s">
        <v>66</v>
      </c>
      <c r="K393" s="68" t="s">
        <v>66</v>
      </c>
      <c r="L393" s="66" t="s">
        <v>66</v>
      </c>
      <c r="M393" s="66" t="s">
        <v>66</v>
      </c>
      <c r="N393" s="68" t="s">
        <v>66</v>
      </c>
      <c r="O393" s="66" t="s">
        <v>66</v>
      </c>
      <c r="P393" s="66" t="s">
        <v>66</v>
      </c>
      <c r="Q393" s="68" t="s">
        <v>66</v>
      </c>
      <c r="R393" s="69" t="s">
        <v>66</v>
      </c>
      <c r="S393" s="55"/>
      <c r="T393" s="56" t="str">
        <f t="shared" si="1"/>
        <v/>
      </c>
      <c r="U393" s="56" t="str">
        <f t="shared" si="2"/>
        <v/>
      </c>
      <c r="V393" s="56" t="str">
        <f t="shared" si="3"/>
        <v/>
      </c>
      <c r="W393" s="56" t="str">
        <f t="shared" si="4"/>
        <v/>
      </c>
      <c r="X393" s="56" t="str">
        <f t="shared" si="5"/>
        <v/>
      </c>
    </row>
    <row r="394" ht="14.25" customHeight="1">
      <c r="A394" s="63">
        <v>30766.0</v>
      </c>
      <c r="B394" s="64" t="s">
        <v>448</v>
      </c>
      <c r="C394" s="65" t="s">
        <v>61</v>
      </c>
      <c r="D394" s="66" t="s">
        <v>66</v>
      </c>
      <c r="E394" s="67" t="s">
        <v>66</v>
      </c>
      <c r="F394" s="66" t="s">
        <v>66</v>
      </c>
      <c r="G394" s="66" t="s">
        <v>66</v>
      </c>
      <c r="H394" s="68" t="s">
        <v>66</v>
      </c>
      <c r="I394" s="66" t="s">
        <v>66</v>
      </c>
      <c r="J394" s="66" t="s">
        <v>66</v>
      </c>
      <c r="K394" s="68" t="s">
        <v>66</v>
      </c>
      <c r="L394" s="66" t="s">
        <v>66</v>
      </c>
      <c r="M394" s="66" t="s">
        <v>66</v>
      </c>
      <c r="N394" s="68" t="s">
        <v>66</v>
      </c>
      <c r="O394" s="66" t="s">
        <v>66</v>
      </c>
      <c r="P394" s="66" t="s">
        <v>66</v>
      </c>
      <c r="Q394" s="68" t="s">
        <v>66</v>
      </c>
      <c r="R394" s="69" t="s">
        <v>66</v>
      </c>
      <c r="S394" s="55"/>
      <c r="T394" s="56" t="str">
        <f t="shared" si="1"/>
        <v/>
      </c>
      <c r="U394" s="56" t="str">
        <f t="shared" si="2"/>
        <v/>
      </c>
      <c r="V394" s="56" t="str">
        <f t="shared" si="3"/>
        <v/>
      </c>
      <c r="W394" s="56" t="str">
        <f t="shared" si="4"/>
        <v/>
      </c>
      <c r="X394" s="56" t="str">
        <f t="shared" si="5"/>
        <v/>
      </c>
    </row>
    <row r="395" ht="14.25" customHeight="1">
      <c r="A395" s="63">
        <v>30768.0</v>
      </c>
      <c r="B395" s="64" t="s">
        <v>449</v>
      </c>
      <c r="C395" s="65" t="s">
        <v>59</v>
      </c>
      <c r="D395" s="66" t="s">
        <v>66</v>
      </c>
      <c r="E395" s="67" t="s">
        <v>66</v>
      </c>
      <c r="F395" s="66" t="s">
        <v>66</v>
      </c>
      <c r="G395" s="66" t="s">
        <v>66</v>
      </c>
      <c r="H395" s="68" t="s">
        <v>66</v>
      </c>
      <c r="I395" s="66" t="s">
        <v>66</v>
      </c>
      <c r="J395" s="66" t="s">
        <v>66</v>
      </c>
      <c r="K395" s="68" t="s">
        <v>66</v>
      </c>
      <c r="L395" s="66" t="s">
        <v>66</v>
      </c>
      <c r="M395" s="66" t="s">
        <v>66</v>
      </c>
      <c r="N395" s="68" t="s">
        <v>66</v>
      </c>
      <c r="O395" s="66" t="s">
        <v>66</v>
      </c>
      <c r="P395" s="66" t="s">
        <v>66</v>
      </c>
      <c r="Q395" s="68" t="s">
        <v>66</v>
      </c>
      <c r="R395" s="69" t="s">
        <v>66</v>
      </c>
      <c r="S395" s="55"/>
      <c r="T395" s="56" t="str">
        <f t="shared" si="1"/>
        <v/>
      </c>
      <c r="U395" s="56" t="str">
        <f t="shared" si="2"/>
        <v/>
      </c>
      <c r="V395" s="56" t="str">
        <f t="shared" si="3"/>
        <v/>
      </c>
      <c r="W395" s="56" t="str">
        <f t="shared" si="4"/>
        <v/>
      </c>
      <c r="X395" s="56" t="str">
        <f t="shared" si="5"/>
        <v/>
      </c>
    </row>
    <row r="396" ht="14.25" customHeight="1">
      <c r="A396" s="63">
        <v>30771.0</v>
      </c>
      <c r="B396" s="64" t="s">
        <v>450</v>
      </c>
      <c r="C396" s="65" t="s">
        <v>61</v>
      </c>
      <c r="D396" s="66" t="s">
        <v>66</v>
      </c>
      <c r="E396" s="67" t="s">
        <v>66</v>
      </c>
      <c r="F396" s="66" t="s">
        <v>66</v>
      </c>
      <c r="G396" s="66" t="s">
        <v>66</v>
      </c>
      <c r="H396" s="68" t="s">
        <v>66</v>
      </c>
      <c r="I396" s="66" t="s">
        <v>66</v>
      </c>
      <c r="J396" s="66" t="s">
        <v>66</v>
      </c>
      <c r="K396" s="68" t="s">
        <v>66</v>
      </c>
      <c r="L396" s="66" t="s">
        <v>66</v>
      </c>
      <c r="M396" s="66" t="s">
        <v>66</v>
      </c>
      <c r="N396" s="68" t="s">
        <v>66</v>
      </c>
      <c r="O396" s="66" t="s">
        <v>66</v>
      </c>
      <c r="P396" s="66" t="s">
        <v>66</v>
      </c>
      <c r="Q396" s="68" t="s">
        <v>66</v>
      </c>
      <c r="R396" s="69" t="s">
        <v>66</v>
      </c>
      <c r="S396" s="55"/>
      <c r="T396" s="56" t="str">
        <f t="shared" si="1"/>
        <v/>
      </c>
      <c r="U396" s="56" t="str">
        <f t="shared" si="2"/>
        <v/>
      </c>
      <c r="V396" s="56" t="str">
        <f t="shared" si="3"/>
        <v/>
      </c>
      <c r="W396" s="56" t="str">
        <f t="shared" si="4"/>
        <v/>
      </c>
      <c r="X396" s="56" t="str">
        <f t="shared" si="5"/>
        <v/>
      </c>
    </row>
    <row r="397" ht="14.25" customHeight="1">
      <c r="A397" s="63">
        <v>30774.0</v>
      </c>
      <c r="B397" s="64" t="s">
        <v>451</v>
      </c>
      <c r="C397" s="65" t="s">
        <v>61</v>
      </c>
      <c r="D397" s="66" t="s">
        <v>66</v>
      </c>
      <c r="E397" s="67" t="s">
        <v>66</v>
      </c>
      <c r="F397" s="66" t="s">
        <v>66</v>
      </c>
      <c r="G397" s="66" t="s">
        <v>66</v>
      </c>
      <c r="H397" s="68" t="s">
        <v>66</v>
      </c>
      <c r="I397" s="66" t="s">
        <v>66</v>
      </c>
      <c r="J397" s="66" t="s">
        <v>66</v>
      </c>
      <c r="K397" s="68" t="s">
        <v>66</v>
      </c>
      <c r="L397" s="66" t="s">
        <v>66</v>
      </c>
      <c r="M397" s="66">
        <v>0.0</v>
      </c>
      <c r="N397" s="68">
        <v>0.0</v>
      </c>
      <c r="O397" s="66">
        <v>0.0</v>
      </c>
      <c r="P397" s="66">
        <v>239.89</v>
      </c>
      <c r="Q397" s="68">
        <v>37.0</v>
      </c>
      <c r="R397" s="69">
        <v>7.26939393939394</v>
      </c>
      <c r="S397" s="55"/>
      <c r="T397" s="56" t="str">
        <f t="shared" si="1"/>
        <v/>
      </c>
      <c r="U397" s="56" t="str">
        <f t="shared" si="2"/>
        <v/>
      </c>
      <c r="V397" s="56" t="str">
        <f t="shared" si="3"/>
        <v/>
      </c>
      <c r="W397" s="56" t="str">
        <f t="shared" si="4"/>
        <v/>
      </c>
      <c r="X397" s="56">
        <f t="shared" si="5"/>
        <v>6.483513514</v>
      </c>
    </row>
    <row r="398" ht="14.25" customHeight="1">
      <c r="A398" s="63">
        <v>30817.0</v>
      </c>
      <c r="B398" s="64" t="s">
        <v>452</v>
      </c>
      <c r="C398" s="65" t="s">
        <v>59</v>
      </c>
      <c r="D398" s="66">
        <v>405178.19</v>
      </c>
      <c r="E398" s="67">
        <v>98365.0</v>
      </c>
      <c r="F398" s="66">
        <v>6.2437888524186</v>
      </c>
      <c r="G398" s="66">
        <v>12277.86</v>
      </c>
      <c r="H398" s="68">
        <v>2892.0</v>
      </c>
      <c r="I398" s="66">
        <v>4.38965319985699</v>
      </c>
      <c r="J398" s="66">
        <v>148541.83</v>
      </c>
      <c r="K398" s="68">
        <v>34173.0</v>
      </c>
      <c r="L398" s="66">
        <v>6.9630070782356</v>
      </c>
      <c r="M398" s="66">
        <v>1277100.38</v>
      </c>
      <c r="N398" s="68">
        <v>172045.0</v>
      </c>
      <c r="O398" s="66">
        <v>12.3732052511747</v>
      </c>
      <c r="P398" s="66">
        <v>103737.71</v>
      </c>
      <c r="Q398" s="68">
        <v>16206.0</v>
      </c>
      <c r="R398" s="69">
        <v>7.90804314682116</v>
      </c>
      <c r="S398" s="55"/>
      <c r="T398" s="56">
        <f t="shared" si="1"/>
        <v>4.11912967</v>
      </c>
      <c r="U398" s="56">
        <f t="shared" si="2"/>
        <v>4.245456432</v>
      </c>
      <c r="V398" s="56">
        <f t="shared" si="3"/>
        <v>4.346760015</v>
      </c>
      <c r="W398" s="56">
        <f t="shared" si="4"/>
        <v>7.42306013</v>
      </c>
      <c r="X398" s="56">
        <f t="shared" si="5"/>
        <v>6.401191534</v>
      </c>
    </row>
    <row r="399" ht="14.25" customHeight="1">
      <c r="A399" s="63">
        <v>30825.0</v>
      </c>
      <c r="B399" s="64" t="s">
        <v>453</v>
      </c>
      <c r="C399" s="65" t="s">
        <v>94</v>
      </c>
      <c r="D399" s="66">
        <v>187836.33</v>
      </c>
      <c r="E399" s="67">
        <v>50641.0</v>
      </c>
      <c r="F399" s="66">
        <v>6.00365423338767</v>
      </c>
      <c r="G399" s="66">
        <v>18461.83</v>
      </c>
      <c r="H399" s="68">
        <v>5058.0</v>
      </c>
      <c r="I399" s="66">
        <v>4.4040625</v>
      </c>
      <c r="J399" s="66">
        <v>40116.0</v>
      </c>
      <c r="K399" s="68">
        <v>8434.0</v>
      </c>
      <c r="L399" s="66">
        <v>6.61325420375865</v>
      </c>
      <c r="M399" s="66">
        <v>826070.73</v>
      </c>
      <c r="N399" s="68">
        <v>110207.0</v>
      </c>
      <c r="O399" s="66">
        <v>11.9909818408791</v>
      </c>
      <c r="P399" s="66">
        <v>142015.17</v>
      </c>
      <c r="Q399" s="68">
        <v>31245.0</v>
      </c>
      <c r="R399" s="69">
        <v>6.45347496137417</v>
      </c>
      <c r="S399" s="55"/>
      <c r="T399" s="56">
        <f t="shared" si="1"/>
        <v>3.709174977</v>
      </c>
      <c r="U399" s="56">
        <f t="shared" si="2"/>
        <v>3.650025702</v>
      </c>
      <c r="V399" s="56">
        <f t="shared" si="3"/>
        <v>4.75646194</v>
      </c>
      <c r="W399" s="56">
        <f t="shared" si="4"/>
        <v>7.495628499</v>
      </c>
      <c r="X399" s="56">
        <f t="shared" si="5"/>
        <v>4.545212674</v>
      </c>
    </row>
    <row r="400" ht="14.25" customHeight="1">
      <c r="A400" s="63">
        <v>30831.0</v>
      </c>
      <c r="B400" s="64" t="s">
        <v>454</v>
      </c>
      <c r="C400" s="65" t="s">
        <v>61</v>
      </c>
      <c r="D400" s="66" t="s">
        <v>66</v>
      </c>
      <c r="E400" s="67" t="s">
        <v>66</v>
      </c>
      <c r="F400" s="66" t="s">
        <v>66</v>
      </c>
      <c r="G400" s="66" t="s">
        <v>66</v>
      </c>
      <c r="H400" s="68" t="s">
        <v>66</v>
      </c>
      <c r="I400" s="66" t="s">
        <v>66</v>
      </c>
      <c r="J400" s="66" t="s">
        <v>66</v>
      </c>
      <c r="K400" s="68" t="s">
        <v>66</v>
      </c>
      <c r="L400" s="66" t="s">
        <v>66</v>
      </c>
      <c r="M400" s="66" t="s">
        <v>66</v>
      </c>
      <c r="N400" s="68" t="s">
        <v>66</v>
      </c>
      <c r="O400" s="66" t="s">
        <v>66</v>
      </c>
      <c r="P400" s="66" t="s">
        <v>66</v>
      </c>
      <c r="Q400" s="68" t="s">
        <v>66</v>
      </c>
      <c r="R400" s="69" t="s">
        <v>66</v>
      </c>
      <c r="S400" s="55"/>
      <c r="T400" s="56" t="str">
        <f t="shared" si="1"/>
        <v/>
      </c>
      <c r="U400" s="56" t="str">
        <f t="shared" si="2"/>
        <v/>
      </c>
      <c r="V400" s="56" t="str">
        <f t="shared" si="3"/>
        <v/>
      </c>
      <c r="W400" s="56" t="str">
        <f t="shared" si="4"/>
        <v/>
      </c>
      <c r="X400" s="56" t="str">
        <f t="shared" si="5"/>
        <v/>
      </c>
    </row>
    <row r="401" ht="14.25" customHeight="1">
      <c r="A401" s="63">
        <v>30833.0</v>
      </c>
      <c r="B401" s="64" t="s">
        <v>455</v>
      </c>
      <c r="C401" s="65" t="s">
        <v>59</v>
      </c>
      <c r="D401" s="66">
        <v>203317.37</v>
      </c>
      <c r="E401" s="67">
        <v>47956.0</v>
      </c>
      <c r="F401" s="66">
        <v>6.52913840719332</v>
      </c>
      <c r="G401" s="66">
        <v>7146.0</v>
      </c>
      <c r="H401" s="68">
        <v>1905.0</v>
      </c>
      <c r="I401" s="66">
        <v>4.3679706601467</v>
      </c>
      <c r="J401" s="66">
        <v>100668.26</v>
      </c>
      <c r="K401" s="68">
        <v>19617.0</v>
      </c>
      <c r="L401" s="66">
        <v>7.40534500514933</v>
      </c>
      <c r="M401" s="66">
        <v>634317.36</v>
      </c>
      <c r="N401" s="68">
        <v>90297.0</v>
      </c>
      <c r="O401" s="66">
        <v>11.1722798365507</v>
      </c>
      <c r="P401" s="66">
        <v>29251.13</v>
      </c>
      <c r="Q401" s="68">
        <v>6332.0</v>
      </c>
      <c r="R401" s="69">
        <v>6.45150639611822</v>
      </c>
      <c r="S401" s="55"/>
      <c r="T401" s="56">
        <f t="shared" si="1"/>
        <v>4.239664901</v>
      </c>
      <c r="U401" s="56">
        <f t="shared" si="2"/>
        <v>3.751181102</v>
      </c>
      <c r="V401" s="56">
        <f t="shared" si="3"/>
        <v>5.131684763</v>
      </c>
      <c r="W401" s="56">
        <f t="shared" si="4"/>
        <v>7.024788863</v>
      </c>
      <c r="X401" s="56">
        <f t="shared" si="5"/>
        <v>4.619572015</v>
      </c>
    </row>
    <row r="402" ht="14.25" customHeight="1">
      <c r="A402" s="63">
        <v>30842.0</v>
      </c>
      <c r="B402" s="64" t="s">
        <v>456</v>
      </c>
      <c r="C402" s="65" t="s">
        <v>61</v>
      </c>
      <c r="D402" s="66" t="s">
        <v>66</v>
      </c>
      <c r="E402" s="67" t="s">
        <v>66</v>
      </c>
      <c r="F402" s="66" t="s">
        <v>66</v>
      </c>
      <c r="G402" s="66" t="s">
        <v>66</v>
      </c>
      <c r="H402" s="68" t="s">
        <v>66</v>
      </c>
      <c r="I402" s="66" t="s">
        <v>66</v>
      </c>
      <c r="J402" s="66" t="s">
        <v>66</v>
      </c>
      <c r="K402" s="68" t="s">
        <v>66</v>
      </c>
      <c r="L402" s="66" t="s">
        <v>66</v>
      </c>
      <c r="M402" s="66" t="s">
        <v>66</v>
      </c>
      <c r="N402" s="68" t="s">
        <v>66</v>
      </c>
      <c r="O402" s="66" t="s">
        <v>66</v>
      </c>
      <c r="P402" s="66" t="s">
        <v>66</v>
      </c>
      <c r="Q402" s="68" t="s">
        <v>66</v>
      </c>
      <c r="R402" s="69" t="s">
        <v>66</v>
      </c>
      <c r="S402" s="55"/>
      <c r="T402" s="56" t="str">
        <f t="shared" si="1"/>
        <v/>
      </c>
      <c r="U402" s="56" t="str">
        <f t="shared" si="2"/>
        <v/>
      </c>
      <c r="V402" s="56" t="str">
        <f t="shared" si="3"/>
        <v/>
      </c>
      <c r="W402" s="56" t="str">
        <f t="shared" si="4"/>
        <v/>
      </c>
      <c r="X402" s="56" t="str">
        <f t="shared" si="5"/>
        <v/>
      </c>
    </row>
    <row r="403" ht="14.25" customHeight="1">
      <c r="A403" s="63">
        <v>30845.0</v>
      </c>
      <c r="B403" s="64" t="s">
        <v>457</v>
      </c>
      <c r="C403" s="65" t="s">
        <v>61</v>
      </c>
      <c r="D403" s="66" t="s">
        <v>66</v>
      </c>
      <c r="E403" s="67" t="s">
        <v>66</v>
      </c>
      <c r="F403" s="66" t="s">
        <v>66</v>
      </c>
      <c r="G403" s="66" t="s">
        <v>66</v>
      </c>
      <c r="H403" s="68" t="s">
        <v>66</v>
      </c>
      <c r="I403" s="66" t="s">
        <v>66</v>
      </c>
      <c r="J403" s="66" t="s">
        <v>66</v>
      </c>
      <c r="K403" s="68" t="s">
        <v>66</v>
      </c>
      <c r="L403" s="66" t="s">
        <v>66</v>
      </c>
      <c r="M403" s="66" t="s">
        <v>66</v>
      </c>
      <c r="N403" s="68" t="s">
        <v>66</v>
      </c>
      <c r="O403" s="66" t="s">
        <v>66</v>
      </c>
      <c r="P403" s="66" t="s">
        <v>66</v>
      </c>
      <c r="Q403" s="68" t="s">
        <v>66</v>
      </c>
      <c r="R403" s="69" t="s">
        <v>66</v>
      </c>
      <c r="S403" s="55"/>
      <c r="T403" s="56" t="str">
        <f t="shared" si="1"/>
        <v/>
      </c>
      <c r="U403" s="56" t="str">
        <f t="shared" si="2"/>
        <v/>
      </c>
      <c r="V403" s="56" t="str">
        <f t="shared" si="3"/>
        <v/>
      </c>
      <c r="W403" s="56" t="str">
        <f t="shared" si="4"/>
        <v/>
      </c>
      <c r="X403" s="56" t="str">
        <f t="shared" si="5"/>
        <v/>
      </c>
    </row>
    <row r="404" ht="14.25" customHeight="1">
      <c r="A404" s="63">
        <v>30848.0</v>
      </c>
      <c r="B404" s="64" t="s">
        <v>458</v>
      </c>
      <c r="C404" s="65" t="s">
        <v>61</v>
      </c>
      <c r="D404" s="66" t="s">
        <v>66</v>
      </c>
      <c r="E404" s="67" t="s">
        <v>66</v>
      </c>
      <c r="F404" s="66" t="s">
        <v>66</v>
      </c>
      <c r="G404" s="66" t="s">
        <v>66</v>
      </c>
      <c r="H404" s="68" t="s">
        <v>66</v>
      </c>
      <c r="I404" s="66" t="s">
        <v>66</v>
      </c>
      <c r="J404" s="66" t="s">
        <v>66</v>
      </c>
      <c r="K404" s="68" t="s">
        <v>66</v>
      </c>
      <c r="L404" s="66" t="s">
        <v>66</v>
      </c>
      <c r="M404" s="66" t="s">
        <v>66</v>
      </c>
      <c r="N404" s="68" t="s">
        <v>66</v>
      </c>
      <c r="O404" s="66" t="s">
        <v>66</v>
      </c>
      <c r="P404" s="66" t="s">
        <v>66</v>
      </c>
      <c r="Q404" s="68" t="s">
        <v>66</v>
      </c>
      <c r="R404" s="69" t="s">
        <v>66</v>
      </c>
      <c r="S404" s="55"/>
      <c r="T404" s="56" t="str">
        <f t="shared" si="1"/>
        <v/>
      </c>
      <c r="U404" s="56" t="str">
        <f t="shared" si="2"/>
        <v/>
      </c>
      <c r="V404" s="56" t="str">
        <f t="shared" si="3"/>
        <v/>
      </c>
      <c r="W404" s="56" t="str">
        <f t="shared" si="4"/>
        <v/>
      </c>
      <c r="X404" s="56" t="str">
        <f t="shared" si="5"/>
        <v/>
      </c>
    </row>
    <row r="405" ht="14.25" customHeight="1">
      <c r="A405" s="63">
        <v>30853.0</v>
      </c>
      <c r="B405" s="64" t="s">
        <v>459</v>
      </c>
      <c r="C405" s="65" t="s">
        <v>61</v>
      </c>
      <c r="D405" s="66" t="s">
        <v>66</v>
      </c>
      <c r="E405" s="67" t="s">
        <v>66</v>
      </c>
      <c r="F405" s="66" t="s">
        <v>66</v>
      </c>
      <c r="G405" s="66" t="s">
        <v>66</v>
      </c>
      <c r="H405" s="68" t="s">
        <v>66</v>
      </c>
      <c r="I405" s="66" t="s">
        <v>66</v>
      </c>
      <c r="J405" s="66" t="s">
        <v>66</v>
      </c>
      <c r="K405" s="68" t="s">
        <v>66</v>
      </c>
      <c r="L405" s="66" t="s">
        <v>66</v>
      </c>
      <c r="M405" s="66" t="s">
        <v>66</v>
      </c>
      <c r="N405" s="68" t="s">
        <v>66</v>
      </c>
      <c r="O405" s="66" t="s">
        <v>66</v>
      </c>
      <c r="P405" s="66" t="s">
        <v>66</v>
      </c>
      <c r="Q405" s="68" t="s">
        <v>66</v>
      </c>
      <c r="R405" s="69" t="s">
        <v>66</v>
      </c>
      <c r="S405" s="55"/>
      <c r="T405" s="56" t="str">
        <f t="shared" si="1"/>
        <v/>
      </c>
      <c r="U405" s="56" t="str">
        <f t="shared" si="2"/>
        <v/>
      </c>
      <c r="V405" s="56" t="str">
        <f t="shared" si="3"/>
        <v/>
      </c>
      <c r="W405" s="56" t="str">
        <f t="shared" si="4"/>
        <v/>
      </c>
      <c r="X405" s="56" t="str">
        <f t="shared" si="5"/>
        <v/>
      </c>
    </row>
    <row r="406" ht="14.25" customHeight="1">
      <c r="A406" s="63">
        <v>30856.0</v>
      </c>
      <c r="B406" s="64" t="s">
        <v>460</v>
      </c>
      <c r="C406" s="65" t="s">
        <v>59</v>
      </c>
      <c r="D406" s="66" t="s">
        <v>66</v>
      </c>
      <c r="E406" s="67" t="s">
        <v>66</v>
      </c>
      <c r="F406" s="66" t="s">
        <v>66</v>
      </c>
      <c r="G406" s="66" t="s">
        <v>66</v>
      </c>
      <c r="H406" s="68" t="s">
        <v>66</v>
      </c>
      <c r="I406" s="66" t="s">
        <v>66</v>
      </c>
      <c r="J406" s="66" t="s">
        <v>66</v>
      </c>
      <c r="K406" s="68" t="s">
        <v>66</v>
      </c>
      <c r="L406" s="66" t="s">
        <v>66</v>
      </c>
      <c r="M406" s="66">
        <v>1089428.03</v>
      </c>
      <c r="N406" s="68">
        <v>122032.0</v>
      </c>
      <c r="O406" s="66">
        <v>15.9524985356996</v>
      </c>
      <c r="P406" s="66">
        <v>96007.31</v>
      </c>
      <c r="Q406" s="68">
        <v>11115.0</v>
      </c>
      <c r="R406" s="69">
        <v>10.9148829013188</v>
      </c>
      <c r="S406" s="55"/>
      <c r="T406" s="56" t="str">
        <f t="shared" si="1"/>
        <v/>
      </c>
      <c r="U406" s="56" t="str">
        <f t="shared" si="2"/>
        <v/>
      </c>
      <c r="V406" s="56" t="str">
        <f t="shared" si="3"/>
        <v/>
      </c>
      <c r="W406" s="56">
        <f t="shared" si="4"/>
        <v>8.927396339</v>
      </c>
      <c r="X406" s="56">
        <f t="shared" si="5"/>
        <v>8.637634728</v>
      </c>
    </row>
    <row r="407" ht="14.25" customHeight="1">
      <c r="A407" s="63">
        <v>30859.0</v>
      </c>
      <c r="B407" s="64" t="s">
        <v>461</v>
      </c>
      <c r="C407" s="65" t="s">
        <v>59</v>
      </c>
      <c r="D407" s="66" t="s">
        <v>66</v>
      </c>
      <c r="E407" s="67" t="s">
        <v>66</v>
      </c>
      <c r="F407" s="66" t="s">
        <v>66</v>
      </c>
      <c r="G407" s="66" t="s">
        <v>66</v>
      </c>
      <c r="H407" s="68" t="s">
        <v>66</v>
      </c>
      <c r="I407" s="66" t="s">
        <v>66</v>
      </c>
      <c r="J407" s="66" t="s">
        <v>66</v>
      </c>
      <c r="K407" s="68" t="s">
        <v>66</v>
      </c>
      <c r="L407" s="66" t="s">
        <v>66</v>
      </c>
      <c r="M407" s="66">
        <v>14176.25</v>
      </c>
      <c r="N407" s="68">
        <v>2314.0</v>
      </c>
      <c r="O407" s="66">
        <v>8.52450390859892</v>
      </c>
      <c r="P407" s="66">
        <v>125.85</v>
      </c>
      <c r="Q407" s="68">
        <v>3.0</v>
      </c>
      <c r="R407" s="69">
        <v>41.95</v>
      </c>
      <c r="S407" s="55"/>
      <c r="T407" s="56" t="str">
        <f t="shared" si="1"/>
        <v/>
      </c>
      <c r="U407" s="56" t="str">
        <f t="shared" si="2"/>
        <v/>
      </c>
      <c r="V407" s="56" t="str">
        <f t="shared" si="3"/>
        <v/>
      </c>
      <c r="W407" s="56">
        <f t="shared" si="4"/>
        <v>6.126296456</v>
      </c>
      <c r="X407" s="56">
        <f t="shared" si="5"/>
        <v>41.95</v>
      </c>
    </row>
    <row r="408" ht="14.25" customHeight="1">
      <c r="A408" s="63">
        <v>30864.0</v>
      </c>
      <c r="B408" s="64" t="s">
        <v>462</v>
      </c>
      <c r="C408" s="65" t="s">
        <v>59</v>
      </c>
      <c r="D408" s="66" t="s">
        <v>66</v>
      </c>
      <c r="E408" s="67" t="s">
        <v>66</v>
      </c>
      <c r="F408" s="66" t="s">
        <v>66</v>
      </c>
      <c r="G408" s="66" t="s">
        <v>66</v>
      </c>
      <c r="H408" s="68" t="s">
        <v>66</v>
      </c>
      <c r="I408" s="66" t="s">
        <v>66</v>
      </c>
      <c r="J408" s="66" t="s">
        <v>66</v>
      </c>
      <c r="K408" s="68" t="s">
        <v>66</v>
      </c>
      <c r="L408" s="66" t="s">
        <v>66</v>
      </c>
      <c r="M408" s="66">
        <v>646583.6</v>
      </c>
      <c r="N408" s="68">
        <v>61762.0</v>
      </c>
      <c r="O408" s="66">
        <v>19.0772017820789</v>
      </c>
      <c r="P408" s="66">
        <v>52786.17</v>
      </c>
      <c r="Q408" s="68">
        <v>3440.0</v>
      </c>
      <c r="R408" s="69">
        <v>21.5717899468737</v>
      </c>
      <c r="S408" s="55"/>
      <c r="T408" s="56" t="str">
        <f t="shared" si="1"/>
        <v/>
      </c>
      <c r="U408" s="56" t="str">
        <f t="shared" si="2"/>
        <v/>
      </c>
      <c r="V408" s="56" t="str">
        <f t="shared" si="3"/>
        <v/>
      </c>
      <c r="W408" s="56">
        <f t="shared" si="4"/>
        <v>10.46895502</v>
      </c>
      <c r="X408" s="56">
        <f t="shared" si="5"/>
        <v>15.34481686</v>
      </c>
    </row>
    <row r="409" ht="14.25" customHeight="1">
      <c r="A409" s="63">
        <v>30868.0</v>
      </c>
      <c r="B409" s="64" t="s">
        <v>463</v>
      </c>
      <c r="C409" s="65" t="s">
        <v>59</v>
      </c>
      <c r="D409" s="66">
        <v>119293.82</v>
      </c>
      <c r="E409" s="67">
        <v>27628.0</v>
      </c>
      <c r="F409" s="66">
        <v>6.00462173453466</v>
      </c>
      <c r="G409" s="66">
        <v>1114.76</v>
      </c>
      <c r="H409" s="68">
        <v>286.0</v>
      </c>
      <c r="I409" s="66">
        <v>4.35453125</v>
      </c>
      <c r="J409" s="66">
        <v>31787.66</v>
      </c>
      <c r="K409" s="68">
        <v>5169.0</v>
      </c>
      <c r="L409" s="66">
        <v>8.6970341997264</v>
      </c>
      <c r="M409" s="66">
        <v>417421.78</v>
      </c>
      <c r="N409" s="68">
        <v>62829.0</v>
      </c>
      <c r="O409" s="66">
        <v>9.91524216727238</v>
      </c>
      <c r="P409" s="66">
        <v>24612.91</v>
      </c>
      <c r="Q409" s="68">
        <v>5039.0</v>
      </c>
      <c r="R409" s="69">
        <v>6.47878652276915</v>
      </c>
      <c r="S409" s="55"/>
      <c r="T409" s="56">
        <f t="shared" si="1"/>
        <v>4.317859418</v>
      </c>
      <c r="U409" s="56">
        <f t="shared" si="2"/>
        <v>3.897762238</v>
      </c>
      <c r="V409" s="56">
        <f t="shared" si="3"/>
        <v>6.149673051</v>
      </c>
      <c r="W409" s="56">
        <f t="shared" si="4"/>
        <v>6.643775645</v>
      </c>
      <c r="X409" s="56">
        <f t="shared" si="5"/>
        <v>4.884483032</v>
      </c>
    </row>
    <row r="410" ht="14.25" customHeight="1">
      <c r="A410" s="63">
        <v>30880.0</v>
      </c>
      <c r="B410" s="64" t="s">
        <v>464</v>
      </c>
      <c r="C410" s="65" t="s">
        <v>61</v>
      </c>
      <c r="D410" s="66" t="s">
        <v>66</v>
      </c>
      <c r="E410" s="67" t="s">
        <v>66</v>
      </c>
      <c r="F410" s="66" t="s">
        <v>66</v>
      </c>
      <c r="G410" s="66" t="s">
        <v>66</v>
      </c>
      <c r="H410" s="68" t="s">
        <v>66</v>
      </c>
      <c r="I410" s="66" t="s">
        <v>66</v>
      </c>
      <c r="J410" s="66" t="s">
        <v>66</v>
      </c>
      <c r="K410" s="68" t="s">
        <v>66</v>
      </c>
      <c r="L410" s="66" t="s">
        <v>66</v>
      </c>
      <c r="M410" s="66">
        <v>0.0</v>
      </c>
      <c r="N410" s="68">
        <v>0.0</v>
      </c>
      <c r="O410" s="66">
        <v>0.0</v>
      </c>
      <c r="P410" s="66">
        <v>5666.68</v>
      </c>
      <c r="Q410" s="68">
        <v>709.0</v>
      </c>
      <c r="R410" s="69">
        <v>8.71796923076923</v>
      </c>
      <c r="S410" s="55"/>
      <c r="T410" s="56" t="str">
        <f t="shared" si="1"/>
        <v/>
      </c>
      <c r="U410" s="56" t="str">
        <f t="shared" si="2"/>
        <v/>
      </c>
      <c r="V410" s="56" t="str">
        <f t="shared" si="3"/>
        <v/>
      </c>
      <c r="W410" s="56" t="str">
        <f t="shared" si="4"/>
        <v/>
      </c>
      <c r="X410" s="56">
        <f t="shared" si="5"/>
        <v>7.992496474</v>
      </c>
    </row>
    <row r="411" ht="14.25" customHeight="1">
      <c r="A411" s="63">
        <v>30883.0</v>
      </c>
      <c r="B411" s="64" t="s">
        <v>465</v>
      </c>
      <c r="C411" s="65" t="s">
        <v>59</v>
      </c>
      <c r="D411" s="66" t="s">
        <v>66</v>
      </c>
      <c r="E411" s="67" t="s">
        <v>66</v>
      </c>
      <c r="F411" s="66" t="s">
        <v>66</v>
      </c>
      <c r="G411" s="66" t="s">
        <v>66</v>
      </c>
      <c r="H411" s="68" t="s">
        <v>66</v>
      </c>
      <c r="I411" s="66" t="s">
        <v>66</v>
      </c>
      <c r="J411" s="66" t="s">
        <v>66</v>
      </c>
      <c r="K411" s="68" t="s">
        <v>66</v>
      </c>
      <c r="L411" s="66" t="s">
        <v>66</v>
      </c>
      <c r="M411" s="66" t="s">
        <v>66</v>
      </c>
      <c r="N411" s="68" t="s">
        <v>66</v>
      </c>
      <c r="O411" s="66" t="s">
        <v>66</v>
      </c>
      <c r="P411" s="66" t="s">
        <v>66</v>
      </c>
      <c r="Q411" s="68" t="s">
        <v>66</v>
      </c>
      <c r="R411" s="69" t="s">
        <v>66</v>
      </c>
      <c r="S411" s="55"/>
      <c r="T411" s="56" t="str">
        <f t="shared" si="1"/>
        <v/>
      </c>
      <c r="U411" s="56" t="str">
        <f t="shared" si="2"/>
        <v/>
      </c>
      <c r="V411" s="56" t="str">
        <f t="shared" si="3"/>
        <v/>
      </c>
      <c r="W411" s="56" t="str">
        <f t="shared" si="4"/>
        <v/>
      </c>
      <c r="X411" s="56" t="str">
        <f t="shared" si="5"/>
        <v/>
      </c>
    </row>
    <row r="412" ht="14.25" customHeight="1">
      <c r="A412" s="63">
        <v>30885.0</v>
      </c>
      <c r="B412" s="64" t="s">
        <v>466</v>
      </c>
      <c r="C412" s="65" t="s">
        <v>61</v>
      </c>
      <c r="D412" s="66" t="s">
        <v>66</v>
      </c>
      <c r="E412" s="67" t="s">
        <v>66</v>
      </c>
      <c r="F412" s="66" t="s">
        <v>66</v>
      </c>
      <c r="G412" s="66" t="s">
        <v>66</v>
      </c>
      <c r="H412" s="68" t="s">
        <v>66</v>
      </c>
      <c r="I412" s="66" t="s">
        <v>66</v>
      </c>
      <c r="J412" s="66" t="s">
        <v>66</v>
      </c>
      <c r="K412" s="68" t="s">
        <v>66</v>
      </c>
      <c r="L412" s="66" t="s">
        <v>66</v>
      </c>
      <c r="M412" s="66">
        <v>158.49</v>
      </c>
      <c r="N412" s="68">
        <v>40.0</v>
      </c>
      <c r="O412" s="66">
        <v>5.11258064516129</v>
      </c>
      <c r="P412" s="66">
        <v>12.26</v>
      </c>
      <c r="Q412" s="68">
        <v>2.0</v>
      </c>
      <c r="R412" s="69">
        <v>12.26</v>
      </c>
      <c r="S412" s="55"/>
      <c r="T412" s="56" t="str">
        <f t="shared" si="1"/>
        <v/>
      </c>
      <c r="U412" s="56" t="str">
        <f t="shared" si="2"/>
        <v/>
      </c>
      <c r="V412" s="56" t="str">
        <f t="shared" si="3"/>
        <v/>
      </c>
      <c r="W412" s="56">
        <f t="shared" si="4"/>
        <v>3.96225</v>
      </c>
      <c r="X412" s="56">
        <f t="shared" si="5"/>
        <v>6.13</v>
      </c>
    </row>
    <row r="413" ht="14.25" customHeight="1">
      <c r="A413" s="63">
        <v>30888.0</v>
      </c>
      <c r="B413" s="64" t="s">
        <v>467</v>
      </c>
      <c r="C413" s="65" t="s">
        <v>61</v>
      </c>
      <c r="D413" s="66">
        <v>14179.05</v>
      </c>
      <c r="E413" s="67">
        <v>3148.0</v>
      </c>
      <c r="F413" s="66">
        <v>5.05131813323833</v>
      </c>
      <c r="G413" s="66">
        <v>148.83</v>
      </c>
      <c r="H413" s="68">
        <v>36.0</v>
      </c>
      <c r="I413" s="66">
        <v>4.37735294117647</v>
      </c>
      <c r="J413" s="66">
        <v>2332.74</v>
      </c>
      <c r="K413" s="68">
        <v>594.0</v>
      </c>
      <c r="L413" s="66">
        <v>4.47742802303263</v>
      </c>
      <c r="M413" s="66">
        <v>49228.35</v>
      </c>
      <c r="N413" s="68">
        <v>8543.0</v>
      </c>
      <c r="O413" s="66">
        <v>7.72572975517891</v>
      </c>
      <c r="P413" s="66">
        <v>32.45</v>
      </c>
      <c r="Q413" s="68">
        <v>6.0</v>
      </c>
      <c r="R413" s="69">
        <v>5.40833333333333</v>
      </c>
      <c r="S413" s="55"/>
      <c r="T413" s="56">
        <f t="shared" si="1"/>
        <v>4.504145489</v>
      </c>
      <c r="U413" s="56">
        <f t="shared" si="2"/>
        <v>4.134166667</v>
      </c>
      <c r="V413" s="56">
        <f t="shared" si="3"/>
        <v>3.927171717</v>
      </c>
      <c r="W413" s="56">
        <f t="shared" si="4"/>
        <v>5.762419525</v>
      </c>
      <c r="X413" s="56">
        <f t="shared" si="5"/>
        <v>5.408333333</v>
      </c>
    </row>
    <row r="414" ht="14.25" customHeight="1">
      <c r="A414" s="63">
        <v>30889.0</v>
      </c>
      <c r="B414" s="64" t="s">
        <v>468</v>
      </c>
      <c r="C414" s="65" t="s">
        <v>59</v>
      </c>
      <c r="D414" s="66">
        <v>53564.57</v>
      </c>
      <c r="E414" s="67">
        <v>11955.0</v>
      </c>
      <c r="F414" s="66">
        <v>5.75529923713334</v>
      </c>
      <c r="G414" s="66">
        <v>942.32</v>
      </c>
      <c r="H414" s="68">
        <v>424.0</v>
      </c>
      <c r="I414" s="66">
        <v>2.86419452887538</v>
      </c>
      <c r="J414" s="66">
        <v>14534.57</v>
      </c>
      <c r="K414" s="68">
        <v>4761.0</v>
      </c>
      <c r="L414" s="66">
        <v>3.43769394512772</v>
      </c>
      <c r="M414" s="66">
        <v>186823.08</v>
      </c>
      <c r="N414" s="68">
        <v>27727.0</v>
      </c>
      <c r="O414" s="66">
        <v>9.04449457784663</v>
      </c>
      <c r="P414" s="66">
        <v>5580.36</v>
      </c>
      <c r="Q414" s="68">
        <v>818.0</v>
      </c>
      <c r="R414" s="69">
        <v>8.07577424023155</v>
      </c>
      <c r="S414" s="55"/>
      <c r="T414" s="56">
        <f t="shared" si="1"/>
        <v>4.480516102</v>
      </c>
      <c r="U414" s="56">
        <f t="shared" si="2"/>
        <v>2.22245283</v>
      </c>
      <c r="V414" s="56">
        <f t="shared" si="3"/>
        <v>3.05283974</v>
      </c>
      <c r="W414" s="56">
        <f t="shared" si="4"/>
        <v>6.737947849</v>
      </c>
      <c r="X414" s="56">
        <f t="shared" si="5"/>
        <v>6.82195599</v>
      </c>
    </row>
    <row r="415" ht="14.25" customHeight="1">
      <c r="A415" s="63">
        <v>30890.0</v>
      </c>
      <c r="B415" s="64" t="s">
        <v>469</v>
      </c>
      <c r="C415" s="65" t="s">
        <v>61</v>
      </c>
      <c r="D415" s="66" t="s">
        <v>66</v>
      </c>
      <c r="E415" s="67" t="s">
        <v>66</v>
      </c>
      <c r="F415" s="66" t="s">
        <v>66</v>
      </c>
      <c r="G415" s="66" t="s">
        <v>66</v>
      </c>
      <c r="H415" s="68" t="s">
        <v>66</v>
      </c>
      <c r="I415" s="66" t="s">
        <v>66</v>
      </c>
      <c r="J415" s="66" t="s">
        <v>66</v>
      </c>
      <c r="K415" s="68" t="s">
        <v>66</v>
      </c>
      <c r="L415" s="66" t="s">
        <v>66</v>
      </c>
      <c r="M415" s="66" t="s">
        <v>66</v>
      </c>
      <c r="N415" s="68" t="s">
        <v>66</v>
      </c>
      <c r="O415" s="66" t="s">
        <v>66</v>
      </c>
      <c r="P415" s="66" t="s">
        <v>66</v>
      </c>
      <c r="Q415" s="68" t="s">
        <v>66</v>
      </c>
      <c r="R415" s="69" t="s">
        <v>66</v>
      </c>
      <c r="S415" s="55"/>
      <c r="T415" s="56" t="str">
        <f t="shared" si="1"/>
        <v/>
      </c>
      <c r="U415" s="56" t="str">
        <f t="shared" si="2"/>
        <v/>
      </c>
      <c r="V415" s="56" t="str">
        <f t="shared" si="3"/>
        <v/>
      </c>
      <c r="W415" s="56" t="str">
        <f t="shared" si="4"/>
        <v/>
      </c>
      <c r="X415" s="56" t="str">
        <f t="shared" si="5"/>
        <v/>
      </c>
    </row>
    <row r="416" ht="14.25" customHeight="1">
      <c r="A416" s="63">
        <v>30906.0</v>
      </c>
      <c r="B416" s="64" t="s">
        <v>470</v>
      </c>
      <c r="C416" s="65" t="s">
        <v>59</v>
      </c>
      <c r="D416" s="66">
        <v>239974.78</v>
      </c>
      <c r="E416" s="67">
        <v>61489.0</v>
      </c>
      <c r="F416" s="66">
        <v>5.42524314425881</v>
      </c>
      <c r="G416" s="66">
        <v>6720.92</v>
      </c>
      <c r="H416" s="68">
        <v>2205.0</v>
      </c>
      <c r="I416" s="66">
        <v>3.27849756097561</v>
      </c>
      <c r="J416" s="66">
        <v>58146.9</v>
      </c>
      <c r="K416" s="68">
        <v>10809.0</v>
      </c>
      <c r="L416" s="66">
        <v>7.18040256853544</v>
      </c>
      <c r="M416" s="66">
        <v>1038756.72</v>
      </c>
      <c r="N416" s="68">
        <v>138275.0</v>
      </c>
      <c r="O416" s="66">
        <v>11.2493823844746</v>
      </c>
      <c r="P416" s="66">
        <v>56704.89</v>
      </c>
      <c r="Q416" s="68">
        <v>9060.0</v>
      </c>
      <c r="R416" s="69">
        <v>7.50859242584746</v>
      </c>
      <c r="S416" s="55"/>
      <c r="T416" s="56">
        <f t="shared" si="1"/>
        <v>3.902726992</v>
      </c>
      <c r="U416" s="56">
        <f t="shared" si="2"/>
        <v>3.048036281</v>
      </c>
      <c r="V416" s="56">
        <f t="shared" si="3"/>
        <v>5.379489314</v>
      </c>
      <c r="W416" s="56">
        <f t="shared" si="4"/>
        <v>7.51225254</v>
      </c>
      <c r="X416" s="56">
        <f t="shared" si="5"/>
        <v>6.258817881</v>
      </c>
    </row>
    <row r="417" ht="14.25" customHeight="1">
      <c r="A417" s="63">
        <v>30911.0</v>
      </c>
      <c r="B417" s="64" t="s">
        <v>471</v>
      </c>
      <c r="C417" s="65" t="s">
        <v>61</v>
      </c>
      <c r="D417" s="66" t="s">
        <v>66</v>
      </c>
      <c r="E417" s="67" t="s">
        <v>66</v>
      </c>
      <c r="F417" s="66" t="s">
        <v>66</v>
      </c>
      <c r="G417" s="66" t="s">
        <v>66</v>
      </c>
      <c r="H417" s="68" t="s">
        <v>66</v>
      </c>
      <c r="I417" s="66" t="s">
        <v>66</v>
      </c>
      <c r="J417" s="66" t="s">
        <v>66</v>
      </c>
      <c r="K417" s="68" t="s">
        <v>66</v>
      </c>
      <c r="L417" s="66" t="s">
        <v>66</v>
      </c>
      <c r="M417" s="66" t="s">
        <v>66</v>
      </c>
      <c r="N417" s="68" t="s">
        <v>66</v>
      </c>
      <c r="O417" s="66" t="s">
        <v>66</v>
      </c>
      <c r="P417" s="66" t="s">
        <v>66</v>
      </c>
      <c r="Q417" s="68" t="s">
        <v>66</v>
      </c>
      <c r="R417" s="69" t="s">
        <v>66</v>
      </c>
      <c r="S417" s="55"/>
      <c r="T417" s="56" t="str">
        <f t="shared" si="1"/>
        <v/>
      </c>
      <c r="U417" s="56" t="str">
        <f t="shared" si="2"/>
        <v/>
      </c>
      <c r="V417" s="56" t="str">
        <f t="shared" si="3"/>
        <v/>
      </c>
      <c r="W417" s="56" t="str">
        <f t="shared" si="4"/>
        <v/>
      </c>
      <c r="X417" s="56" t="str">
        <f t="shared" si="5"/>
        <v/>
      </c>
    </row>
    <row r="418" ht="14.25" customHeight="1">
      <c r="A418" s="63">
        <v>30913.0</v>
      </c>
      <c r="B418" s="64" t="s">
        <v>472</v>
      </c>
      <c r="C418" s="65" t="s">
        <v>61</v>
      </c>
      <c r="D418" s="66" t="s">
        <v>66</v>
      </c>
      <c r="E418" s="67" t="s">
        <v>66</v>
      </c>
      <c r="F418" s="66" t="s">
        <v>66</v>
      </c>
      <c r="G418" s="66" t="s">
        <v>66</v>
      </c>
      <c r="H418" s="68" t="s">
        <v>66</v>
      </c>
      <c r="I418" s="66" t="s">
        <v>66</v>
      </c>
      <c r="J418" s="66" t="s">
        <v>66</v>
      </c>
      <c r="K418" s="68" t="s">
        <v>66</v>
      </c>
      <c r="L418" s="66" t="s">
        <v>66</v>
      </c>
      <c r="M418" s="66" t="s">
        <v>66</v>
      </c>
      <c r="N418" s="68" t="s">
        <v>66</v>
      </c>
      <c r="O418" s="66" t="s">
        <v>66</v>
      </c>
      <c r="P418" s="66" t="s">
        <v>66</v>
      </c>
      <c r="Q418" s="68" t="s">
        <v>66</v>
      </c>
      <c r="R418" s="69" t="s">
        <v>66</v>
      </c>
      <c r="S418" s="55"/>
      <c r="T418" s="56" t="str">
        <f t="shared" si="1"/>
        <v/>
      </c>
      <c r="U418" s="56" t="str">
        <f t="shared" si="2"/>
        <v/>
      </c>
      <c r="V418" s="56" t="str">
        <f t="shared" si="3"/>
        <v/>
      </c>
      <c r="W418" s="56" t="str">
        <f t="shared" si="4"/>
        <v/>
      </c>
      <c r="X418" s="56" t="str">
        <f t="shared" si="5"/>
        <v/>
      </c>
    </row>
    <row r="419" ht="14.25" customHeight="1">
      <c r="A419" s="63">
        <v>30914.0</v>
      </c>
      <c r="B419" s="64" t="s">
        <v>473</v>
      </c>
      <c r="C419" s="65" t="s">
        <v>59</v>
      </c>
      <c r="D419" s="66">
        <v>244734.6</v>
      </c>
      <c r="E419" s="67">
        <v>61662.0</v>
      </c>
      <c r="F419" s="66">
        <v>5.49286499831669</v>
      </c>
      <c r="G419" s="66">
        <v>24795.6</v>
      </c>
      <c r="H419" s="68">
        <v>7250.0</v>
      </c>
      <c r="I419" s="66">
        <v>3.95779728651237</v>
      </c>
      <c r="J419" s="66">
        <v>144532.14</v>
      </c>
      <c r="K419" s="68">
        <v>25763.0</v>
      </c>
      <c r="L419" s="66">
        <v>7.56118964164269</v>
      </c>
      <c r="M419" s="66">
        <v>1010197.28</v>
      </c>
      <c r="N419" s="68">
        <v>138620.0</v>
      </c>
      <c r="O419" s="66">
        <v>10.9351195592167</v>
      </c>
      <c r="P419" s="66">
        <v>264908.72</v>
      </c>
      <c r="Q419" s="68">
        <v>41833.0</v>
      </c>
      <c r="R419" s="69">
        <v>8.40499777904689</v>
      </c>
      <c r="S419" s="55"/>
      <c r="T419" s="56">
        <f t="shared" si="1"/>
        <v>3.968969544</v>
      </c>
      <c r="U419" s="56">
        <f t="shared" si="2"/>
        <v>3.420082759</v>
      </c>
      <c r="V419" s="56">
        <f t="shared" si="3"/>
        <v>5.610066374</v>
      </c>
      <c r="W419" s="56">
        <f t="shared" si="4"/>
        <v>7.287529072</v>
      </c>
      <c r="X419" s="56">
        <f t="shared" si="5"/>
        <v>6.332529821</v>
      </c>
    </row>
    <row r="420" ht="14.25" customHeight="1">
      <c r="A420" s="63">
        <v>30917.0</v>
      </c>
      <c r="B420" s="64" t="s">
        <v>474</v>
      </c>
      <c r="C420" s="65" t="s">
        <v>94</v>
      </c>
      <c r="D420" s="66" t="s">
        <v>66</v>
      </c>
      <c r="E420" s="67" t="s">
        <v>66</v>
      </c>
      <c r="F420" s="66" t="s">
        <v>66</v>
      </c>
      <c r="G420" s="66" t="s">
        <v>66</v>
      </c>
      <c r="H420" s="68" t="s">
        <v>66</v>
      </c>
      <c r="I420" s="66" t="s">
        <v>66</v>
      </c>
      <c r="J420" s="66" t="s">
        <v>66</v>
      </c>
      <c r="K420" s="68" t="s">
        <v>66</v>
      </c>
      <c r="L420" s="66" t="s">
        <v>66</v>
      </c>
      <c r="M420" s="66" t="s">
        <v>66</v>
      </c>
      <c r="N420" s="68" t="s">
        <v>66</v>
      </c>
      <c r="O420" s="66" t="s">
        <v>66</v>
      </c>
      <c r="P420" s="66" t="s">
        <v>66</v>
      </c>
      <c r="Q420" s="68" t="s">
        <v>66</v>
      </c>
      <c r="R420" s="69" t="s">
        <v>66</v>
      </c>
      <c r="S420" s="55"/>
      <c r="T420" s="56" t="str">
        <f t="shared" si="1"/>
        <v/>
      </c>
      <c r="U420" s="56" t="str">
        <f t="shared" si="2"/>
        <v/>
      </c>
      <c r="V420" s="56" t="str">
        <f t="shared" si="3"/>
        <v/>
      </c>
      <c r="W420" s="56" t="str">
        <f t="shared" si="4"/>
        <v/>
      </c>
      <c r="X420" s="56" t="str">
        <f t="shared" si="5"/>
        <v/>
      </c>
    </row>
    <row r="421" ht="14.25" customHeight="1">
      <c r="A421" s="63">
        <v>30921.0</v>
      </c>
      <c r="B421" s="64" t="s">
        <v>475</v>
      </c>
      <c r="C421" s="65" t="s">
        <v>59</v>
      </c>
      <c r="D421" s="66" t="s">
        <v>66</v>
      </c>
      <c r="E421" s="67" t="s">
        <v>66</v>
      </c>
      <c r="F421" s="66" t="s">
        <v>66</v>
      </c>
      <c r="G421" s="66" t="s">
        <v>66</v>
      </c>
      <c r="H421" s="68" t="s">
        <v>66</v>
      </c>
      <c r="I421" s="66" t="s">
        <v>66</v>
      </c>
      <c r="J421" s="66" t="s">
        <v>66</v>
      </c>
      <c r="K421" s="68" t="s">
        <v>66</v>
      </c>
      <c r="L421" s="66" t="s">
        <v>66</v>
      </c>
      <c r="M421" s="66" t="s">
        <v>66</v>
      </c>
      <c r="N421" s="68" t="s">
        <v>66</v>
      </c>
      <c r="O421" s="66" t="s">
        <v>66</v>
      </c>
      <c r="P421" s="66" t="s">
        <v>66</v>
      </c>
      <c r="Q421" s="68" t="s">
        <v>66</v>
      </c>
      <c r="R421" s="69" t="s">
        <v>66</v>
      </c>
      <c r="S421" s="55"/>
      <c r="T421" s="56" t="str">
        <f t="shared" si="1"/>
        <v/>
      </c>
      <c r="U421" s="56" t="str">
        <f t="shared" si="2"/>
        <v/>
      </c>
      <c r="V421" s="56" t="str">
        <f t="shared" si="3"/>
        <v/>
      </c>
      <c r="W421" s="56" t="str">
        <f t="shared" si="4"/>
        <v/>
      </c>
      <c r="X421" s="56" t="str">
        <f t="shared" si="5"/>
        <v/>
      </c>
    </row>
    <row r="422" ht="14.25" customHeight="1">
      <c r="A422" s="63">
        <v>30922.0</v>
      </c>
      <c r="B422" s="64" t="s">
        <v>476</v>
      </c>
      <c r="C422" s="65" t="s">
        <v>61</v>
      </c>
      <c r="D422" s="66">
        <v>1716.83</v>
      </c>
      <c r="E422" s="67">
        <v>545.0</v>
      </c>
      <c r="F422" s="66">
        <v>3.44744979919679</v>
      </c>
      <c r="G422" s="66">
        <v>2770.14</v>
      </c>
      <c r="H422" s="68">
        <v>965.0</v>
      </c>
      <c r="I422" s="66">
        <v>3.18406896551724</v>
      </c>
      <c r="J422" s="66">
        <v>1802.28</v>
      </c>
      <c r="K422" s="68">
        <v>402.0</v>
      </c>
      <c r="L422" s="66">
        <v>5.12011363636364</v>
      </c>
      <c r="M422" s="66">
        <v>85.09</v>
      </c>
      <c r="N422" s="68">
        <v>14.0</v>
      </c>
      <c r="O422" s="66">
        <v>6.07785714285714</v>
      </c>
      <c r="P422" s="66">
        <v>0.0</v>
      </c>
      <c r="Q422" s="68">
        <v>0.0</v>
      </c>
      <c r="R422" s="69">
        <v>0.0</v>
      </c>
      <c r="S422" s="55"/>
      <c r="T422" s="56">
        <f t="shared" si="1"/>
        <v>3.150146789</v>
      </c>
      <c r="U422" s="56">
        <f t="shared" si="2"/>
        <v>2.870611399</v>
      </c>
      <c r="V422" s="56">
        <f t="shared" si="3"/>
        <v>4.483283582</v>
      </c>
      <c r="W422" s="56">
        <f t="shared" si="4"/>
        <v>6.077857143</v>
      </c>
      <c r="X422" s="56" t="str">
        <f t="shared" si="5"/>
        <v/>
      </c>
    </row>
    <row r="423" ht="14.25" customHeight="1">
      <c r="A423" s="63">
        <v>30930.0</v>
      </c>
      <c r="B423" s="64" t="s">
        <v>477</v>
      </c>
      <c r="C423" s="65" t="s">
        <v>59</v>
      </c>
      <c r="D423" s="66">
        <v>361510.52</v>
      </c>
      <c r="E423" s="67">
        <v>98080.0</v>
      </c>
      <c r="F423" s="66">
        <v>5.42808588588589</v>
      </c>
      <c r="G423" s="66">
        <v>4492.97</v>
      </c>
      <c r="H423" s="68">
        <v>1118.0</v>
      </c>
      <c r="I423" s="66">
        <v>4.44408506429278</v>
      </c>
      <c r="J423" s="66">
        <v>300766.69</v>
      </c>
      <c r="K423" s="68">
        <v>70553.0</v>
      </c>
      <c r="L423" s="66">
        <v>6.79668015004972</v>
      </c>
      <c r="M423" s="66">
        <v>1235043.43</v>
      </c>
      <c r="N423" s="68">
        <v>151883.0</v>
      </c>
      <c r="O423" s="66">
        <v>11.7053523329321</v>
      </c>
      <c r="P423" s="66">
        <v>79448.86</v>
      </c>
      <c r="Q423" s="68">
        <v>10431.0</v>
      </c>
      <c r="R423" s="69">
        <v>9.66766366512534</v>
      </c>
      <c r="S423" s="55"/>
      <c r="T423" s="56">
        <f t="shared" si="1"/>
        <v>3.68587398</v>
      </c>
      <c r="U423" s="56">
        <f t="shared" si="2"/>
        <v>4.018756708</v>
      </c>
      <c r="V423" s="56">
        <f t="shared" si="3"/>
        <v>4.262989384</v>
      </c>
      <c r="W423" s="56">
        <f t="shared" si="4"/>
        <v>8.131544873</v>
      </c>
      <c r="X423" s="56">
        <f t="shared" si="5"/>
        <v>7.616610104</v>
      </c>
    </row>
    <row r="424" ht="14.25" customHeight="1">
      <c r="A424" s="63">
        <v>30931.0</v>
      </c>
      <c r="B424" s="64" t="s">
        <v>478</v>
      </c>
      <c r="C424" s="65" t="s">
        <v>59</v>
      </c>
      <c r="D424" s="66" t="s">
        <v>66</v>
      </c>
      <c r="E424" s="67" t="s">
        <v>66</v>
      </c>
      <c r="F424" s="66" t="s">
        <v>66</v>
      </c>
      <c r="G424" s="66" t="s">
        <v>66</v>
      </c>
      <c r="H424" s="68" t="s">
        <v>66</v>
      </c>
      <c r="I424" s="66" t="s">
        <v>66</v>
      </c>
      <c r="J424" s="66" t="s">
        <v>66</v>
      </c>
      <c r="K424" s="68" t="s">
        <v>66</v>
      </c>
      <c r="L424" s="66" t="s">
        <v>66</v>
      </c>
      <c r="M424" s="66" t="s">
        <v>66</v>
      </c>
      <c r="N424" s="68" t="s">
        <v>66</v>
      </c>
      <c r="O424" s="66" t="s">
        <v>66</v>
      </c>
      <c r="P424" s="66" t="s">
        <v>66</v>
      </c>
      <c r="Q424" s="68" t="s">
        <v>66</v>
      </c>
      <c r="R424" s="69" t="s">
        <v>66</v>
      </c>
      <c r="S424" s="55"/>
      <c r="T424" s="56" t="str">
        <f t="shared" si="1"/>
        <v/>
      </c>
      <c r="U424" s="56" t="str">
        <f t="shared" si="2"/>
        <v/>
      </c>
      <c r="V424" s="56" t="str">
        <f t="shared" si="3"/>
        <v/>
      </c>
      <c r="W424" s="56" t="str">
        <f t="shared" si="4"/>
        <v/>
      </c>
      <c r="X424" s="56" t="str">
        <f t="shared" si="5"/>
        <v/>
      </c>
    </row>
    <row r="425" ht="14.25" customHeight="1">
      <c r="A425" s="63">
        <v>30936.0</v>
      </c>
      <c r="B425" s="64" t="s">
        <v>479</v>
      </c>
      <c r="C425" s="65" t="s">
        <v>61</v>
      </c>
      <c r="D425" s="66" t="s">
        <v>66</v>
      </c>
      <c r="E425" s="67" t="s">
        <v>66</v>
      </c>
      <c r="F425" s="66" t="s">
        <v>66</v>
      </c>
      <c r="G425" s="66" t="s">
        <v>66</v>
      </c>
      <c r="H425" s="68" t="s">
        <v>66</v>
      </c>
      <c r="I425" s="66" t="s">
        <v>66</v>
      </c>
      <c r="J425" s="66" t="s">
        <v>66</v>
      </c>
      <c r="K425" s="68" t="s">
        <v>66</v>
      </c>
      <c r="L425" s="66" t="s">
        <v>66</v>
      </c>
      <c r="M425" s="66" t="s">
        <v>66</v>
      </c>
      <c r="N425" s="68" t="s">
        <v>66</v>
      </c>
      <c r="O425" s="66" t="s">
        <v>66</v>
      </c>
      <c r="P425" s="66" t="s">
        <v>66</v>
      </c>
      <c r="Q425" s="68" t="s">
        <v>66</v>
      </c>
      <c r="R425" s="69" t="s">
        <v>66</v>
      </c>
      <c r="S425" s="55"/>
      <c r="T425" s="56" t="str">
        <f t="shared" si="1"/>
        <v/>
      </c>
      <c r="U425" s="56" t="str">
        <f t="shared" si="2"/>
        <v/>
      </c>
      <c r="V425" s="56" t="str">
        <f t="shared" si="3"/>
        <v/>
      </c>
      <c r="W425" s="56" t="str">
        <f t="shared" si="4"/>
        <v/>
      </c>
      <c r="X425" s="56" t="str">
        <f t="shared" si="5"/>
        <v/>
      </c>
    </row>
    <row r="426" ht="14.25" customHeight="1">
      <c r="A426" s="63">
        <v>30938.0</v>
      </c>
      <c r="B426" s="64" t="s">
        <v>480</v>
      </c>
      <c r="C426" s="65" t="s">
        <v>61</v>
      </c>
      <c r="D426" s="66" t="s">
        <v>66</v>
      </c>
      <c r="E426" s="67" t="s">
        <v>66</v>
      </c>
      <c r="F426" s="66" t="s">
        <v>66</v>
      </c>
      <c r="G426" s="66" t="s">
        <v>66</v>
      </c>
      <c r="H426" s="68" t="s">
        <v>66</v>
      </c>
      <c r="I426" s="66" t="s">
        <v>66</v>
      </c>
      <c r="J426" s="66" t="s">
        <v>66</v>
      </c>
      <c r="K426" s="68" t="s">
        <v>66</v>
      </c>
      <c r="L426" s="66" t="s">
        <v>66</v>
      </c>
      <c r="M426" s="66" t="s">
        <v>66</v>
      </c>
      <c r="N426" s="68" t="s">
        <v>66</v>
      </c>
      <c r="O426" s="66" t="s">
        <v>66</v>
      </c>
      <c r="P426" s="66" t="s">
        <v>66</v>
      </c>
      <c r="Q426" s="68" t="s">
        <v>66</v>
      </c>
      <c r="R426" s="69" t="s">
        <v>66</v>
      </c>
      <c r="S426" s="55"/>
      <c r="T426" s="56" t="str">
        <f t="shared" si="1"/>
        <v/>
      </c>
      <c r="U426" s="56" t="str">
        <f t="shared" si="2"/>
        <v/>
      </c>
      <c r="V426" s="56" t="str">
        <f t="shared" si="3"/>
        <v/>
      </c>
      <c r="W426" s="56" t="str">
        <f t="shared" si="4"/>
        <v/>
      </c>
      <c r="X426" s="56" t="str">
        <f t="shared" si="5"/>
        <v/>
      </c>
    </row>
    <row r="427" ht="14.25" customHeight="1">
      <c r="A427" s="63">
        <v>30939.0</v>
      </c>
      <c r="B427" s="64" t="s">
        <v>481</v>
      </c>
      <c r="C427" s="65" t="s">
        <v>59</v>
      </c>
      <c r="D427" s="66" t="s">
        <v>66</v>
      </c>
      <c r="E427" s="67" t="s">
        <v>66</v>
      </c>
      <c r="F427" s="66" t="s">
        <v>66</v>
      </c>
      <c r="G427" s="66" t="s">
        <v>66</v>
      </c>
      <c r="H427" s="68" t="s">
        <v>66</v>
      </c>
      <c r="I427" s="66" t="s">
        <v>66</v>
      </c>
      <c r="J427" s="66" t="s">
        <v>66</v>
      </c>
      <c r="K427" s="68" t="s">
        <v>66</v>
      </c>
      <c r="L427" s="66" t="s">
        <v>66</v>
      </c>
      <c r="M427" s="66" t="s">
        <v>66</v>
      </c>
      <c r="N427" s="68" t="s">
        <v>66</v>
      </c>
      <c r="O427" s="66" t="s">
        <v>66</v>
      </c>
      <c r="P427" s="66" t="s">
        <v>66</v>
      </c>
      <c r="Q427" s="68" t="s">
        <v>66</v>
      </c>
      <c r="R427" s="69" t="s">
        <v>66</v>
      </c>
      <c r="S427" s="55"/>
      <c r="T427" s="56" t="str">
        <f t="shared" si="1"/>
        <v/>
      </c>
      <c r="U427" s="56" t="str">
        <f t="shared" si="2"/>
        <v/>
      </c>
      <c r="V427" s="56" t="str">
        <f t="shared" si="3"/>
        <v/>
      </c>
      <c r="W427" s="56" t="str">
        <f t="shared" si="4"/>
        <v/>
      </c>
      <c r="X427" s="56" t="str">
        <f t="shared" si="5"/>
        <v/>
      </c>
    </row>
    <row r="428" ht="14.25" customHeight="1">
      <c r="A428" s="63">
        <v>30963.0</v>
      </c>
      <c r="B428" s="64" t="s">
        <v>482</v>
      </c>
      <c r="C428" s="65" t="s">
        <v>61</v>
      </c>
      <c r="D428" s="66">
        <v>646.83</v>
      </c>
      <c r="E428" s="67">
        <v>203.0</v>
      </c>
      <c r="F428" s="66">
        <v>3.76063953488372</v>
      </c>
      <c r="G428" s="66">
        <v>575.27</v>
      </c>
      <c r="H428" s="68">
        <v>188.0</v>
      </c>
      <c r="I428" s="66">
        <v>3.68762820512821</v>
      </c>
      <c r="J428" s="66">
        <v>1096.37</v>
      </c>
      <c r="K428" s="68">
        <v>229.0</v>
      </c>
      <c r="L428" s="66">
        <v>5.95853260869565</v>
      </c>
      <c r="M428" s="66">
        <v>8149.87</v>
      </c>
      <c r="N428" s="68">
        <v>1244.0</v>
      </c>
      <c r="O428" s="66">
        <v>8.42799379524302</v>
      </c>
      <c r="P428" s="66">
        <v>2783.55</v>
      </c>
      <c r="Q428" s="68">
        <v>578.0</v>
      </c>
      <c r="R428" s="69">
        <v>6.56497641509434</v>
      </c>
      <c r="S428" s="55"/>
      <c r="T428" s="56">
        <f t="shared" si="1"/>
        <v>3.18635468</v>
      </c>
      <c r="U428" s="56">
        <f t="shared" si="2"/>
        <v>3.059946809</v>
      </c>
      <c r="V428" s="56">
        <f t="shared" si="3"/>
        <v>4.787641921</v>
      </c>
      <c r="W428" s="56">
        <f t="shared" si="4"/>
        <v>6.551342444</v>
      </c>
      <c r="X428" s="56">
        <f t="shared" si="5"/>
        <v>4.81583045</v>
      </c>
    </row>
    <row r="429" ht="14.25" customHeight="1">
      <c r="A429" s="63">
        <v>30965.0</v>
      </c>
      <c r="B429" s="64" t="s">
        <v>483</v>
      </c>
      <c r="C429" s="65" t="s">
        <v>94</v>
      </c>
      <c r="D429" s="66">
        <v>584486.21</v>
      </c>
      <c r="E429" s="67">
        <v>152785.0</v>
      </c>
      <c r="F429" s="66">
        <v>6.32793679492454</v>
      </c>
      <c r="G429" s="66">
        <v>2255.48</v>
      </c>
      <c r="H429" s="68">
        <v>686.0</v>
      </c>
      <c r="I429" s="66">
        <v>3.7404311774461</v>
      </c>
      <c r="J429" s="66">
        <v>75247.19</v>
      </c>
      <c r="K429" s="68">
        <v>16050.0</v>
      </c>
      <c r="L429" s="66">
        <v>6.31268372483222</v>
      </c>
      <c r="M429" s="66">
        <v>1670221.35</v>
      </c>
      <c r="N429" s="68">
        <v>236829.0</v>
      </c>
      <c r="O429" s="66">
        <v>11.9727412510215</v>
      </c>
      <c r="P429" s="66">
        <v>408339.62</v>
      </c>
      <c r="Q429" s="68">
        <v>70038.0</v>
      </c>
      <c r="R429" s="69">
        <v>8.14740158422953</v>
      </c>
      <c r="S429" s="55"/>
      <c r="T429" s="56">
        <f t="shared" si="1"/>
        <v>3.825547076</v>
      </c>
      <c r="U429" s="56">
        <f t="shared" si="2"/>
        <v>3.28787172</v>
      </c>
      <c r="V429" s="56">
        <f t="shared" si="3"/>
        <v>4.688298442</v>
      </c>
      <c r="W429" s="56">
        <f t="shared" si="4"/>
        <v>7.052435935</v>
      </c>
      <c r="X429" s="56">
        <f t="shared" si="5"/>
        <v>5.830258146</v>
      </c>
    </row>
    <row r="430" ht="14.25" customHeight="1">
      <c r="A430" s="63">
        <v>30972.0</v>
      </c>
      <c r="B430" s="64" t="s">
        <v>484</v>
      </c>
      <c r="C430" s="65" t="s">
        <v>59</v>
      </c>
      <c r="D430" s="66" t="s">
        <v>66</v>
      </c>
      <c r="E430" s="67" t="s">
        <v>66</v>
      </c>
      <c r="F430" s="66" t="s">
        <v>66</v>
      </c>
      <c r="G430" s="66" t="s">
        <v>66</v>
      </c>
      <c r="H430" s="68" t="s">
        <v>66</v>
      </c>
      <c r="I430" s="66" t="s">
        <v>66</v>
      </c>
      <c r="J430" s="66" t="s">
        <v>66</v>
      </c>
      <c r="K430" s="68" t="s">
        <v>66</v>
      </c>
      <c r="L430" s="66" t="s">
        <v>66</v>
      </c>
      <c r="M430" s="66" t="s">
        <v>66</v>
      </c>
      <c r="N430" s="68" t="s">
        <v>66</v>
      </c>
      <c r="O430" s="66" t="s">
        <v>66</v>
      </c>
      <c r="P430" s="66" t="s">
        <v>66</v>
      </c>
      <c r="Q430" s="68" t="s">
        <v>66</v>
      </c>
      <c r="R430" s="69" t="s">
        <v>66</v>
      </c>
      <c r="S430" s="55"/>
      <c r="T430" s="56" t="str">
        <f t="shared" si="1"/>
        <v/>
      </c>
      <c r="U430" s="56" t="str">
        <f t="shared" si="2"/>
        <v/>
      </c>
      <c r="V430" s="56" t="str">
        <f t="shared" si="3"/>
        <v/>
      </c>
      <c r="W430" s="56" t="str">
        <f t="shared" si="4"/>
        <v/>
      </c>
      <c r="X430" s="56" t="str">
        <f t="shared" si="5"/>
        <v/>
      </c>
    </row>
    <row r="431" ht="14.25" customHeight="1">
      <c r="A431" s="63">
        <v>30973.0</v>
      </c>
      <c r="B431" s="64" t="s">
        <v>485</v>
      </c>
      <c r="C431" s="65" t="s">
        <v>94</v>
      </c>
      <c r="D431" s="66">
        <v>330604.95</v>
      </c>
      <c r="E431" s="67">
        <v>82796.0</v>
      </c>
      <c r="F431" s="66">
        <v>5.90703527015437</v>
      </c>
      <c r="G431" s="66">
        <v>6371.65</v>
      </c>
      <c r="H431" s="68">
        <v>1708.0</v>
      </c>
      <c r="I431" s="66">
        <v>4.4463712491277</v>
      </c>
      <c r="J431" s="66">
        <v>145965.65</v>
      </c>
      <c r="K431" s="68">
        <v>26070.0</v>
      </c>
      <c r="L431" s="66">
        <v>8.08405239255649</v>
      </c>
      <c r="M431" s="66">
        <v>1818025.22</v>
      </c>
      <c r="N431" s="68">
        <v>235063.0</v>
      </c>
      <c r="O431" s="66">
        <v>12.6362318417504</v>
      </c>
      <c r="P431" s="66">
        <v>204007.75</v>
      </c>
      <c r="Q431" s="68">
        <v>40557.0</v>
      </c>
      <c r="R431" s="69">
        <v>7.89656473775885</v>
      </c>
      <c r="S431" s="55"/>
      <c r="T431" s="56">
        <f t="shared" si="1"/>
        <v>3.993006305</v>
      </c>
      <c r="U431" s="56">
        <f t="shared" si="2"/>
        <v>3.730474239</v>
      </c>
      <c r="V431" s="56">
        <f t="shared" si="3"/>
        <v>5.59898926</v>
      </c>
      <c r="W431" s="56">
        <f t="shared" si="4"/>
        <v>7.734204107</v>
      </c>
      <c r="X431" s="56">
        <f t="shared" si="5"/>
        <v>5.030148926</v>
      </c>
    </row>
    <row r="432" ht="14.25" customHeight="1">
      <c r="A432" s="63">
        <v>30975.0</v>
      </c>
      <c r="B432" s="64" t="s">
        <v>486</v>
      </c>
      <c r="C432" s="65" t="s">
        <v>59</v>
      </c>
      <c r="D432" s="66" t="s">
        <v>66</v>
      </c>
      <c r="E432" s="67" t="s">
        <v>66</v>
      </c>
      <c r="F432" s="66" t="s">
        <v>66</v>
      </c>
      <c r="G432" s="66" t="s">
        <v>66</v>
      </c>
      <c r="H432" s="68" t="s">
        <v>66</v>
      </c>
      <c r="I432" s="66" t="s">
        <v>66</v>
      </c>
      <c r="J432" s="66" t="s">
        <v>66</v>
      </c>
      <c r="K432" s="68" t="s">
        <v>66</v>
      </c>
      <c r="L432" s="66" t="s">
        <v>66</v>
      </c>
      <c r="M432" s="66" t="s">
        <v>66</v>
      </c>
      <c r="N432" s="68" t="s">
        <v>66</v>
      </c>
      <c r="O432" s="66" t="s">
        <v>66</v>
      </c>
      <c r="P432" s="66" t="s">
        <v>66</v>
      </c>
      <c r="Q432" s="68" t="s">
        <v>66</v>
      </c>
      <c r="R432" s="69" t="s">
        <v>66</v>
      </c>
      <c r="S432" s="55"/>
      <c r="T432" s="56" t="str">
        <f t="shared" si="1"/>
        <v/>
      </c>
      <c r="U432" s="56" t="str">
        <f t="shared" si="2"/>
        <v/>
      </c>
      <c r="V432" s="56" t="str">
        <f t="shared" si="3"/>
        <v/>
      </c>
      <c r="W432" s="56" t="str">
        <f t="shared" si="4"/>
        <v/>
      </c>
      <c r="X432" s="56" t="str">
        <f t="shared" si="5"/>
        <v/>
      </c>
    </row>
    <row r="433" ht="14.25" customHeight="1">
      <c r="A433" s="63">
        <v>30977.0</v>
      </c>
      <c r="B433" s="64" t="s">
        <v>487</v>
      </c>
      <c r="C433" s="65" t="s">
        <v>61</v>
      </c>
      <c r="D433" s="66" t="s">
        <v>66</v>
      </c>
      <c r="E433" s="67" t="s">
        <v>66</v>
      </c>
      <c r="F433" s="66" t="s">
        <v>66</v>
      </c>
      <c r="G433" s="66" t="s">
        <v>66</v>
      </c>
      <c r="H433" s="68" t="s">
        <v>66</v>
      </c>
      <c r="I433" s="66" t="s">
        <v>66</v>
      </c>
      <c r="J433" s="66" t="s">
        <v>66</v>
      </c>
      <c r="K433" s="68" t="s">
        <v>66</v>
      </c>
      <c r="L433" s="66" t="s">
        <v>66</v>
      </c>
      <c r="M433" s="66" t="s">
        <v>66</v>
      </c>
      <c r="N433" s="68" t="s">
        <v>66</v>
      </c>
      <c r="O433" s="66" t="s">
        <v>66</v>
      </c>
      <c r="P433" s="66" t="s">
        <v>66</v>
      </c>
      <c r="Q433" s="68" t="s">
        <v>66</v>
      </c>
      <c r="R433" s="69" t="s">
        <v>66</v>
      </c>
      <c r="S433" s="55"/>
      <c r="T433" s="56" t="str">
        <f t="shared" si="1"/>
        <v/>
      </c>
      <c r="U433" s="56" t="str">
        <f t="shared" si="2"/>
        <v/>
      </c>
      <c r="V433" s="56" t="str">
        <f t="shared" si="3"/>
        <v/>
      </c>
      <c r="W433" s="56" t="str">
        <f t="shared" si="4"/>
        <v/>
      </c>
      <c r="X433" s="56" t="str">
        <f t="shared" si="5"/>
        <v/>
      </c>
    </row>
    <row r="434" ht="14.25" customHeight="1">
      <c r="A434" s="63">
        <v>30980.0</v>
      </c>
      <c r="B434" s="64" t="s">
        <v>488</v>
      </c>
      <c r="C434" s="65" t="s">
        <v>59</v>
      </c>
      <c r="D434" s="66" t="s">
        <v>66</v>
      </c>
      <c r="E434" s="67" t="s">
        <v>66</v>
      </c>
      <c r="F434" s="66" t="s">
        <v>66</v>
      </c>
      <c r="G434" s="66" t="s">
        <v>66</v>
      </c>
      <c r="H434" s="68" t="s">
        <v>66</v>
      </c>
      <c r="I434" s="66" t="s">
        <v>66</v>
      </c>
      <c r="J434" s="66" t="s">
        <v>66</v>
      </c>
      <c r="K434" s="68" t="s">
        <v>66</v>
      </c>
      <c r="L434" s="66" t="s">
        <v>66</v>
      </c>
      <c r="M434" s="66" t="s">
        <v>66</v>
      </c>
      <c r="N434" s="68" t="s">
        <v>66</v>
      </c>
      <c r="O434" s="66" t="s">
        <v>66</v>
      </c>
      <c r="P434" s="66" t="s">
        <v>66</v>
      </c>
      <c r="Q434" s="68" t="s">
        <v>66</v>
      </c>
      <c r="R434" s="69" t="s">
        <v>66</v>
      </c>
      <c r="S434" s="55"/>
      <c r="T434" s="56" t="str">
        <f t="shared" si="1"/>
        <v/>
      </c>
      <c r="U434" s="56" t="str">
        <f t="shared" si="2"/>
        <v/>
      </c>
      <c r="V434" s="56" t="str">
        <f t="shared" si="3"/>
        <v/>
      </c>
      <c r="W434" s="56" t="str">
        <f t="shared" si="4"/>
        <v/>
      </c>
      <c r="X434" s="56" t="str">
        <f t="shared" si="5"/>
        <v/>
      </c>
    </row>
    <row r="435" ht="14.25" customHeight="1">
      <c r="A435" s="63">
        <v>30981.0</v>
      </c>
      <c r="B435" s="64" t="s">
        <v>489</v>
      </c>
      <c r="C435" s="65" t="s">
        <v>59</v>
      </c>
      <c r="D435" s="66">
        <v>255448.39</v>
      </c>
      <c r="E435" s="67">
        <v>52978.0</v>
      </c>
      <c r="F435" s="66">
        <v>6.80216195345369</v>
      </c>
      <c r="G435" s="66">
        <v>6179.88</v>
      </c>
      <c r="H435" s="68">
        <v>1653.0</v>
      </c>
      <c r="I435" s="66">
        <v>4.30054279749478</v>
      </c>
      <c r="J435" s="66">
        <v>138147.05</v>
      </c>
      <c r="K435" s="68">
        <v>25249.0</v>
      </c>
      <c r="L435" s="66">
        <v>8.38830833687534</v>
      </c>
      <c r="M435" s="66">
        <v>1149728.62</v>
      </c>
      <c r="N435" s="68">
        <v>156374.0</v>
      </c>
      <c r="O435" s="66">
        <v>12.0013425887265</v>
      </c>
      <c r="P435" s="66">
        <v>217593.68</v>
      </c>
      <c r="Q435" s="68">
        <v>31704.0</v>
      </c>
      <c r="R435" s="69">
        <v>9.61825045307872</v>
      </c>
      <c r="S435" s="55"/>
      <c r="T435" s="56">
        <f t="shared" si="1"/>
        <v>4.821782438</v>
      </c>
      <c r="U435" s="56">
        <f t="shared" si="2"/>
        <v>3.738584392</v>
      </c>
      <c r="V435" s="56">
        <f t="shared" si="3"/>
        <v>5.471386986</v>
      </c>
      <c r="W435" s="56">
        <f t="shared" si="4"/>
        <v>7.352428281</v>
      </c>
      <c r="X435" s="56">
        <f t="shared" si="5"/>
        <v>6.863287913</v>
      </c>
    </row>
    <row r="436" ht="14.25" customHeight="1">
      <c r="A436" s="63">
        <v>30988.0</v>
      </c>
      <c r="B436" s="64" t="s">
        <v>490</v>
      </c>
      <c r="C436" s="65" t="s">
        <v>61</v>
      </c>
      <c r="D436" s="66" t="s">
        <v>66</v>
      </c>
      <c r="E436" s="67" t="s">
        <v>66</v>
      </c>
      <c r="F436" s="66" t="s">
        <v>66</v>
      </c>
      <c r="G436" s="66" t="s">
        <v>66</v>
      </c>
      <c r="H436" s="68" t="s">
        <v>66</v>
      </c>
      <c r="I436" s="66" t="s">
        <v>66</v>
      </c>
      <c r="J436" s="66" t="s">
        <v>66</v>
      </c>
      <c r="K436" s="68" t="s">
        <v>66</v>
      </c>
      <c r="L436" s="66" t="s">
        <v>66</v>
      </c>
      <c r="M436" s="66" t="s">
        <v>66</v>
      </c>
      <c r="N436" s="68" t="s">
        <v>66</v>
      </c>
      <c r="O436" s="66" t="s">
        <v>66</v>
      </c>
      <c r="P436" s="66" t="s">
        <v>66</v>
      </c>
      <c r="Q436" s="68" t="s">
        <v>66</v>
      </c>
      <c r="R436" s="69" t="s">
        <v>66</v>
      </c>
      <c r="S436" s="55"/>
      <c r="T436" s="56" t="str">
        <f t="shared" si="1"/>
        <v/>
      </c>
      <c r="U436" s="56" t="str">
        <f t="shared" si="2"/>
        <v/>
      </c>
      <c r="V436" s="56" t="str">
        <f t="shared" si="3"/>
        <v/>
      </c>
      <c r="W436" s="56" t="str">
        <f t="shared" si="4"/>
        <v/>
      </c>
      <c r="X436" s="56" t="str">
        <f t="shared" si="5"/>
        <v/>
      </c>
    </row>
    <row r="437" ht="14.25" customHeight="1">
      <c r="A437" s="63">
        <v>30993.0</v>
      </c>
      <c r="B437" s="64" t="s">
        <v>413</v>
      </c>
      <c r="C437" s="65" t="s">
        <v>61</v>
      </c>
      <c r="D437" s="66" t="s">
        <v>66</v>
      </c>
      <c r="E437" s="67" t="s">
        <v>66</v>
      </c>
      <c r="F437" s="66" t="s">
        <v>66</v>
      </c>
      <c r="G437" s="66" t="s">
        <v>66</v>
      </c>
      <c r="H437" s="68" t="s">
        <v>66</v>
      </c>
      <c r="I437" s="66" t="s">
        <v>66</v>
      </c>
      <c r="J437" s="66" t="s">
        <v>66</v>
      </c>
      <c r="K437" s="68" t="s">
        <v>66</v>
      </c>
      <c r="L437" s="66" t="s">
        <v>66</v>
      </c>
      <c r="M437" s="66" t="s">
        <v>66</v>
      </c>
      <c r="N437" s="68" t="s">
        <v>66</v>
      </c>
      <c r="O437" s="66" t="s">
        <v>66</v>
      </c>
      <c r="P437" s="66" t="s">
        <v>66</v>
      </c>
      <c r="Q437" s="68" t="s">
        <v>66</v>
      </c>
      <c r="R437" s="69" t="s">
        <v>66</v>
      </c>
      <c r="S437" s="55"/>
      <c r="T437" s="56" t="str">
        <f t="shared" si="1"/>
        <v/>
      </c>
      <c r="U437" s="56" t="str">
        <f t="shared" si="2"/>
        <v/>
      </c>
      <c r="V437" s="56" t="str">
        <f t="shared" si="3"/>
        <v/>
      </c>
      <c r="W437" s="56" t="str">
        <f t="shared" si="4"/>
        <v/>
      </c>
      <c r="X437" s="56" t="str">
        <f t="shared" si="5"/>
        <v/>
      </c>
    </row>
    <row r="438" ht="14.25" customHeight="1">
      <c r="A438" s="63">
        <v>30999.0</v>
      </c>
      <c r="B438" s="64" t="s">
        <v>491</v>
      </c>
      <c r="C438" s="65" t="s">
        <v>59</v>
      </c>
      <c r="D438" s="66" t="s">
        <v>66</v>
      </c>
      <c r="E438" s="67" t="s">
        <v>66</v>
      </c>
      <c r="F438" s="66" t="s">
        <v>66</v>
      </c>
      <c r="G438" s="66" t="s">
        <v>66</v>
      </c>
      <c r="H438" s="68" t="s">
        <v>66</v>
      </c>
      <c r="I438" s="66" t="s">
        <v>66</v>
      </c>
      <c r="J438" s="66" t="s">
        <v>66</v>
      </c>
      <c r="K438" s="68" t="s">
        <v>66</v>
      </c>
      <c r="L438" s="66" t="s">
        <v>66</v>
      </c>
      <c r="M438" s="66" t="s">
        <v>66</v>
      </c>
      <c r="N438" s="68" t="s">
        <v>66</v>
      </c>
      <c r="O438" s="66" t="s">
        <v>66</v>
      </c>
      <c r="P438" s="66" t="s">
        <v>66</v>
      </c>
      <c r="Q438" s="68" t="s">
        <v>66</v>
      </c>
      <c r="R438" s="69" t="s">
        <v>66</v>
      </c>
      <c r="S438" s="55"/>
      <c r="T438" s="56" t="str">
        <f t="shared" si="1"/>
        <v/>
      </c>
      <c r="U438" s="56" t="str">
        <f t="shared" si="2"/>
        <v/>
      </c>
      <c r="V438" s="56" t="str">
        <f t="shared" si="3"/>
        <v/>
      </c>
      <c r="W438" s="56" t="str">
        <f t="shared" si="4"/>
        <v/>
      </c>
      <c r="X438" s="56" t="str">
        <f t="shared" si="5"/>
        <v/>
      </c>
    </row>
    <row r="439" ht="14.25" customHeight="1">
      <c r="A439" s="63">
        <v>31002.0</v>
      </c>
      <c r="B439" s="64" t="s">
        <v>492</v>
      </c>
      <c r="C439" s="65" t="s">
        <v>59</v>
      </c>
      <c r="D439" s="66" t="s">
        <v>66</v>
      </c>
      <c r="E439" s="67" t="s">
        <v>66</v>
      </c>
      <c r="F439" s="66" t="s">
        <v>66</v>
      </c>
      <c r="G439" s="66" t="s">
        <v>66</v>
      </c>
      <c r="H439" s="68" t="s">
        <v>66</v>
      </c>
      <c r="I439" s="66" t="s">
        <v>66</v>
      </c>
      <c r="J439" s="66" t="s">
        <v>66</v>
      </c>
      <c r="K439" s="68" t="s">
        <v>66</v>
      </c>
      <c r="L439" s="66" t="s">
        <v>66</v>
      </c>
      <c r="M439" s="66" t="s">
        <v>66</v>
      </c>
      <c r="N439" s="68" t="s">
        <v>66</v>
      </c>
      <c r="O439" s="66" t="s">
        <v>66</v>
      </c>
      <c r="P439" s="66" t="s">
        <v>66</v>
      </c>
      <c r="Q439" s="68" t="s">
        <v>66</v>
      </c>
      <c r="R439" s="69" t="s">
        <v>66</v>
      </c>
      <c r="S439" s="55"/>
      <c r="T439" s="56" t="str">
        <f t="shared" si="1"/>
        <v/>
      </c>
      <c r="U439" s="56" t="str">
        <f t="shared" si="2"/>
        <v/>
      </c>
      <c r="V439" s="56" t="str">
        <f t="shared" si="3"/>
        <v/>
      </c>
      <c r="W439" s="56" t="str">
        <f t="shared" si="4"/>
        <v/>
      </c>
      <c r="X439" s="56" t="str">
        <f t="shared" si="5"/>
        <v/>
      </c>
    </row>
    <row r="440" ht="14.25" customHeight="1">
      <c r="A440" s="63">
        <v>31009.0</v>
      </c>
      <c r="B440" s="64" t="s">
        <v>493</v>
      </c>
      <c r="C440" s="65" t="s">
        <v>61</v>
      </c>
      <c r="D440" s="66" t="s">
        <v>66</v>
      </c>
      <c r="E440" s="67" t="s">
        <v>66</v>
      </c>
      <c r="F440" s="66" t="s">
        <v>66</v>
      </c>
      <c r="G440" s="66" t="s">
        <v>66</v>
      </c>
      <c r="H440" s="68" t="s">
        <v>66</v>
      </c>
      <c r="I440" s="66" t="s">
        <v>66</v>
      </c>
      <c r="J440" s="66" t="s">
        <v>66</v>
      </c>
      <c r="K440" s="68" t="s">
        <v>66</v>
      </c>
      <c r="L440" s="66" t="s">
        <v>66</v>
      </c>
      <c r="M440" s="66" t="s">
        <v>66</v>
      </c>
      <c r="N440" s="68" t="s">
        <v>66</v>
      </c>
      <c r="O440" s="66" t="s">
        <v>66</v>
      </c>
      <c r="P440" s="66" t="s">
        <v>66</v>
      </c>
      <c r="Q440" s="68" t="s">
        <v>66</v>
      </c>
      <c r="R440" s="69" t="s">
        <v>66</v>
      </c>
      <c r="S440" s="55"/>
      <c r="T440" s="56" t="str">
        <f t="shared" si="1"/>
        <v/>
      </c>
      <c r="U440" s="56" t="str">
        <f t="shared" si="2"/>
        <v/>
      </c>
      <c r="V440" s="56" t="str">
        <f t="shared" si="3"/>
        <v/>
      </c>
      <c r="W440" s="56" t="str">
        <f t="shared" si="4"/>
        <v/>
      </c>
      <c r="X440" s="56" t="str">
        <f t="shared" si="5"/>
        <v/>
      </c>
    </row>
    <row r="441" ht="14.25" customHeight="1">
      <c r="A441" s="63">
        <v>31011.0</v>
      </c>
      <c r="B441" s="64" t="s">
        <v>494</v>
      </c>
      <c r="C441" s="65" t="s">
        <v>59</v>
      </c>
      <c r="D441" s="66" t="s">
        <v>66</v>
      </c>
      <c r="E441" s="67" t="s">
        <v>66</v>
      </c>
      <c r="F441" s="66" t="s">
        <v>66</v>
      </c>
      <c r="G441" s="66" t="s">
        <v>66</v>
      </c>
      <c r="H441" s="68" t="s">
        <v>66</v>
      </c>
      <c r="I441" s="66" t="s">
        <v>66</v>
      </c>
      <c r="J441" s="66" t="s">
        <v>66</v>
      </c>
      <c r="K441" s="68" t="s">
        <v>66</v>
      </c>
      <c r="L441" s="66" t="s">
        <v>66</v>
      </c>
      <c r="M441" s="66" t="s">
        <v>66</v>
      </c>
      <c r="N441" s="68" t="s">
        <v>66</v>
      </c>
      <c r="O441" s="66" t="s">
        <v>66</v>
      </c>
      <c r="P441" s="66" t="s">
        <v>66</v>
      </c>
      <c r="Q441" s="68" t="s">
        <v>66</v>
      </c>
      <c r="R441" s="69" t="s">
        <v>66</v>
      </c>
      <c r="S441" s="55"/>
      <c r="T441" s="56" t="str">
        <f t="shared" si="1"/>
        <v/>
      </c>
      <c r="U441" s="56" t="str">
        <f t="shared" si="2"/>
        <v/>
      </c>
      <c r="V441" s="56" t="str">
        <f t="shared" si="3"/>
        <v/>
      </c>
      <c r="W441" s="56" t="str">
        <f t="shared" si="4"/>
        <v/>
      </c>
      <c r="X441" s="56" t="str">
        <f t="shared" si="5"/>
        <v/>
      </c>
    </row>
    <row r="442" ht="14.25" customHeight="1">
      <c r="A442" s="63">
        <v>31012.0</v>
      </c>
      <c r="B442" s="64" t="s">
        <v>495</v>
      </c>
      <c r="C442" s="65" t="s">
        <v>59</v>
      </c>
      <c r="D442" s="66" t="s">
        <v>66</v>
      </c>
      <c r="E442" s="67" t="s">
        <v>66</v>
      </c>
      <c r="F442" s="66" t="s">
        <v>66</v>
      </c>
      <c r="G442" s="66" t="s">
        <v>66</v>
      </c>
      <c r="H442" s="68" t="s">
        <v>66</v>
      </c>
      <c r="I442" s="66" t="s">
        <v>66</v>
      </c>
      <c r="J442" s="66" t="s">
        <v>66</v>
      </c>
      <c r="K442" s="68" t="s">
        <v>66</v>
      </c>
      <c r="L442" s="66" t="s">
        <v>66</v>
      </c>
      <c r="M442" s="66" t="s">
        <v>66</v>
      </c>
      <c r="N442" s="68" t="s">
        <v>66</v>
      </c>
      <c r="O442" s="66" t="s">
        <v>66</v>
      </c>
      <c r="P442" s="66" t="s">
        <v>66</v>
      </c>
      <c r="Q442" s="68" t="s">
        <v>66</v>
      </c>
      <c r="R442" s="69" t="s">
        <v>66</v>
      </c>
      <c r="S442" s="55"/>
      <c r="T442" s="56" t="str">
        <f t="shared" si="1"/>
        <v/>
      </c>
      <c r="U442" s="56" t="str">
        <f t="shared" si="2"/>
        <v/>
      </c>
      <c r="V442" s="56" t="str">
        <f t="shared" si="3"/>
        <v/>
      </c>
      <c r="W442" s="56" t="str">
        <f t="shared" si="4"/>
        <v/>
      </c>
      <c r="X442" s="56" t="str">
        <f t="shared" si="5"/>
        <v/>
      </c>
    </row>
    <row r="443" ht="14.25" customHeight="1">
      <c r="A443" s="63">
        <v>31023.0</v>
      </c>
      <c r="B443" s="64" t="s">
        <v>496</v>
      </c>
      <c r="C443" s="65" t="s">
        <v>59</v>
      </c>
      <c r="D443" s="66">
        <v>96446.24</v>
      </c>
      <c r="E443" s="67">
        <v>24139.0</v>
      </c>
      <c r="F443" s="66">
        <v>6.10883202432227</v>
      </c>
      <c r="G443" s="66">
        <v>1797.95</v>
      </c>
      <c r="H443" s="68">
        <v>460.0</v>
      </c>
      <c r="I443" s="66">
        <v>4.41756756756757</v>
      </c>
      <c r="J443" s="66">
        <v>3768.28</v>
      </c>
      <c r="K443" s="68">
        <v>929.0</v>
      </c>
      <c r="L443" s="66">
        <v>4.90661458333333</v>
      </c>
      <c r="M443" s="66">
        <v>289511.5</v>
      </c>
      <c r="N443" s="68">
        <v>41187.0</v>
      </c>
      <c r="O443" s="66">
        <v>10.280218024288</v>
      </c>
      <c r="P443" s="66">
        <v>25979.22</v>
      </c>
      <c r="Q443" s="68">
        <v>5463.0</v>
      </c>
      <c r="R443" s="69">
        <v>6.37839921433833</v>
      </c>
      <c r="S443" s="55"/>
      <c r="T443" s="56">
        <f t="shared" si="1"/>
        <v>3.995453001</v>
      </c>
      <c r="U443" s="56">
        <f t="shared" si="2"/>
        <v>3.908586957</v>
      </c>
      <c r="V443" s="56">
        <f t="shared" si="3"/>
        <v>4.056275565</v>
      </c>
      <c r="W443" s="56">
        <f t="shared" si="4"/>
        <v>7.029196106</v>
      </c>
      <c r="X443" s="56">
        <f t="shared" si="5"/>
        <v>4.755485997</v>
      </c>
    </row>
    <row r="444" ht="14.25" customHeight="1">
      <c r="A444" s="63">
        <v>31025.0</v>
      </c>
      <c r="B444" s="64" t="s">
        <v>497</v>
      </c>
      <c r="C444" s="65" t="s">
        <v>61</v>
      </c>
      <c r="D444" s="66" t="s">
        <v>66</v>
      </c>
      <c r="E444" s="67" t="s">
        <v>66</v>
      </c>
      <c r="F444" s="66" t="s">
        <v>66</v>
      </c>
      <c r="G444" s="66" t="s">
        <v>66</v>
      </c>
      <c r="H444" s="68" t="s">
        <v>66</v>
      </c>
      <c r="I444" s="66" t="s">
        <v>66</v>
      </c>
      <c r="J444" s="66" t="s">
        <v>66</v>
      </c>
      <c r="K444" s="68" t="s">
        <v>66</v>
      </c>
      <c r="L444" s="66" t="s">
        <v>66</v>
      </c>
      <c r="M444" s="66" t="s">
        <v>66</v>
      </c>
      <c r="N444" s="68" t="s">
        <v>66</v>
      </c>
      <c r="O444" s="66" t="s">
        <v>66</v>
      </c>
      <c r="P444" s="66" t="s">
        <v>66</v>
      </c>
      <c r="Q444" s="68" t="s">
        <v>66</v>
      </c>
      <c r="R444" s="69" t="s">
        <v>66</v>
      </c>
      <c r="S444" s="55"/>
      <c r="T444" s="56" t="str">
        <f t="shared" si="1"/>
        <v/>
      </c>
      <c r="U444" s="56" t="str">
        <f t="shared" si="2"/>
        <v/>
      </c>
      <c r="V444" s="56" t="str">
        <f t="shared" si="3"/>
        <v/>
      </c>
      <c r="W444" s="56" t="str">
        <f t="shared" si="4"/>
        <v/>
      </c>
      <c r="X444" s="56" t="str">
        <f t="shared" si="5"/>
        <v/>
      </c>
    </row>
    <row r="445" ht="14.25" customHeight="1">
      <c r="A445" s="63">
        <v>31071.0</v>
      </c>
      <c r="B445" s="64" t="s">
        <v>498</v>
      </c>
      <c r="C445" s="65" t="s">
        <v>59</v>
      </c>
      <c r="D445" s="66" t="s">
        <v>66</v>
      </c>
      <c r="E445" s="67" t="s">
        <v>66</v>
      </c>
      <c r="F445" s="66" t="s">
        <v>66</v>
      </c>
      <c r="G445" s="66" t="s">
        <v>66</v>
      </c>
      <c r="H445" s="68" t="s">
        <v>66</v>
      </c>
      <c r="I445" s="66" t="s">
        <v>66</v>
      </c>
      <c r="J445" s="66" t="s">
        <v>66</v>
      </c>
      <c r="K445" s="68" t="s">
        <v>66</v>
      </c>
      <c r="L445" s="66" t="s">
        <v>66</v>
      </c>
      <c r="M445" s="66" t="s">
        <v>66</v>
      </c>
      <c r="N445" s="68" t="s">
        <v>66</v>
      </c>
      <c r="O445" s="66" t="s">
        <v>66</v>
      </c>
      <c r="P445" s="66" t="s">
        <v>66</v>
      </c>
      <c r="Q445" s="68" t="s">
        <v>66</v>
      </c>
      <c r="R445" s="69" t="s">
        <v>66</v>
      </c>
      <c r="S445" s="55"/>
      <c r="T445" s="56" t="str">
        <f t="shared" si="1"/>
        <v/>
      </c>
      <c r="U445" s="56" t="str">
        <f t="shared" si="2"/>
        <v/>
      </c>
      <c r="V445" s="56" t="str">
        <f t="shared" si="3"/>
        <v/>
      </c>
      <c r="W445" s="56" t="str">
        <f t="shared" si="4"/>
        <v/>
      </c>
      <c r="X445" s="56" t="str">
        <f t="shared" si="5"/>
        <v/>
      </c>
    </row>
    <row r="446" ht="14.25" customHeight="1">
      <c r="A446" s="63">
        <v>31076.0</v>
      </c>
      <c r="B446" s="64" t="s">
        <v>499</v>
      </c>
      <c r="C446" s="65" t="s">
        <v>61</v>
      </c>
      <c r="D446" s="66" t="s">
        <v>66</v>
      </c>
      <c r="E446" s="67" t="s">
        <v>66</v>
      </c>
      <c r="F446" s="66" t="s">
        <v>66</v>
      </c>
      <c r="G446" s="66" t="s">
        <v>66</v>
      </c>
      <c r="H446" s="68" t="s">
        <v>66</v>
      </c>
      <c r="I446" s="66" t="s">
        <v>66</v>
      </c>
      <c r="J446" s="66" t="s">
        <v>66</v>
      </c>
      <c r="K446" s="68" t="s">
        <v>66</v>
      </c>
      <c r="L446" s="66" t="s">
        <v>66</v>
      </c>
      <c r="M446" s="66" t="s">
        <v>66</v>
      </c>
      <c r="N446" s="68" t="s">
        <v>66</v>
      </c>
      <c r="O446" s="66" t="s">
        <v>66</v>
      </c>
      <c r="P446" s="66" t="s">
        <v>66</v>
      </c>
      <c r="Q446" s="68" t="s">
        <v>66</v>
      </c>
      <c r="R446" s="69" t="s">
        <v>66</v>
      </c>
      <c r="S446" s="55"/>
      <c r="T446" s="56" t="str">
        <f t="shared" si="1"/>
        <v/>
      </c>
      <c r="U446" s="56" t="str">
        <f t="shared" si="2"/>
        <v/>
      </c>
      <c r="V446" s="56" t="str">
        <f t="shared" si="3"/>
        <v/>
      </c>
      <c r="W446" s="56" t="str">
        <f t="shared" si="4"/>
        <v/>
      </c>
      <c r="X446" s="56" t="str">
        <f t="shared" si="5"/>
        <v/>
      </c>
    </row>
    <row r="447" ht="14.25" customHeight="1">
      <c r="A447" s="63">
        <v>31085.0</v>
      </c>
      <c r="B447" s="64" t="s">
        <v>500</v>
      </c>
      <c r="C447" s="65" t="s">
        <v>61</v>
      </c>
      <c r="D447" s="66" t="s">
        <v>66</v>
      </c>
      <c r="E447" s="67" t="s">
        <v>66</v>
      </c>
      <c r="F447" s="66" t="s">
        <v>66</v>
      </c>
      <c r="G447" s="66" t="s">
        <v>66</v>
      </c>
      <c r="H447" s="68" t="s">
        <v>66</v>
      </c>
      <c r="I447" s="66" t="s">
        <v>66</v>
      </c>
      <c r="J447" s="66" t="s">
        <v>66</v>
      </c>
      <c r="K447" s="68" t="s">
        <v>66</v>
      </c>
      <c r="L447" s="66" t="s">
        <v>66</v>
      </c>
      <c r="M447" s="66" t="s">
        <v>66</v>
      </c>
      <c r="N447" s="68" t="s">
        <v>66</v>
      </c>
      <c r="O447" s="66" t="s">
        <v>66</v>
      </c>
      <c r="P447" s="66" t="s">
        <v>66</v>
      </c>
      <c r="Q447" s="68" t="s">
        <v>66</v>
      </c>
      <c r="R447" s="69" t="s">
        <v>66</v>
      </c>
      <c r="S447" s="55"/>
      <c r="T447" s="56" t="str">
        <f t="shared" si="1"/>
        <v/>
      </c>
      <c r="U447" s="56" t="str">
        <f t="shared" si="2"/>
        <v/>
      </c>
      <c r="V447" s="56" t="str">
        <f t="shared" si="3"/>
        <v/>
      </c>
      <c r="W447" s="56" t="str">
        <f t="shared" si="4"/>
        <v/>
      </c>
      <c r="X447" s="56" t="str">
        <f t="shared" si="5"/>
        <v/>
      </c>
    </row>
    <row r="448" ht="14.25" customHeight="1">
      <c r="A448" s="63">
        <v>31120.0</v>
      </c>
      <c r="B448" s="64" t="s">
        <v>501</v>
      </c>
      <c r="C448" s="65" t="s">
        <v>59</v>
      </c>
      <c r="D448" s="66">
        <v>266888.38</v>
      </c>
      <c r="E448" s="67">
        <v>57281.0</v>
      </c>
      <c r="F448" s="66">
        <v>7.40636547800749</v>
      </c>
      <c r="G448" s="66">
        <v>12834.89</v>
      </c>
      <c r="H448" s="68">
        <v>3383.0</v>
      </c>
      <c r="I448" s="66">
        <v>4.39400547757617</v>
      </c>
      <c r="J448" s="66">
        <v>37712.63</v>
      </c>
      <c r="K448" s="68">
        <v>7260.0</v>
      </c>
      <c r="L448" s="66">
        <v>6.87308729724804</v>
      </c>
      <c r="M448" s="66">
        <v>1403648.16</v>
      </c>
      <c r="N448" s="68">
        <v>195948.0</v>
      </c>
      <c r="O448" s="66">
        <v>12.2315884136777</v>
      </c>
      <c r="P448" s="66">
        <v>125922.3</v>
      </c>
      <c r="Q448" s="68">
        <v>18057.0</v>
      </c>
      <c r="R448" s="69">
        <v>8.69869439071567</v>
      </c>
      <c r="S448" s="55"/>
      <c r="T448" s="56">
        <f t="shared" si="1"/>
        <v>4.659282834</v>
      </c>
      <c r="U448" s="56">
        <f t="shared" si="2"/>
        <v>3.793937334</v>
      </c>
      <c r="V448" s="56">
        <f t="shared" si="3"/>
        <v>5.194577135</v>
      </c>
      <c r="W448" s="56">
        <f t="shared" si="4"/>
        <v>7.16337069</v>
      </c>
      <c r="X448" s="56">
        <f t="shared" si="5"/>
        <v>6.973600266</v>
      </c>
    </row>
    <row r="449" ht="14.25" customHeight="1">
      <c r="A449" s="63">
        <v>31121.0</v>
      </c>
      <c r="B449" s="64" t="s">
        <v>502</v>
      </c>
      <c r="C449" s="65" t="s">
        <v>59</v>
      </c>
      <c r="D449" s="66" t="s">
        <v>66</v>
      </c>
      <c r="E449" s="67" t="s">
        <v>66</v>
      </c>
      <c r="F449" s="66" t="s">
        <v>66</v>
      </c>
      <c r="G449" s="66" t="s">
        <v>66</v>
      </c>
      <c r="H449" s="68" t="s">
        <v>66</v>
      </c>
      <c r="I449" s="66" t="s">
        <v>66</v>
      </c>
      <c r="J449" s="66" t="s">
        <v>66</v>
      </c>
      <c r="K449" s="68" t="s">
        <v>66</v>
      </c>
      <c r="L449" s="66" t="s">
        <v>66</v>
      </c>
      <c r="M449" s="66" t="s">
        <v>66</v>
      </c>
      <c r="N449" s="68" t="s">
        <v>66</v>
      </c>
      <c r="O449" s="66" t="s">
        <v>66</v>
      </c>
      <c r="P449" s="66" t="s">
        <v>66</v>
      </c>
      <c r="Q449" s="68" t="s">
        <v>66</v>
      </c>
      <c r="R449" s="69" t="s">
        <v>66</v>
      </c>
      <c r="S449" s="55"/>
      <c r="T449" s="56" t="str">
        <f t="shared" si="1"/>
        <v/>
      </c>
      <c r="U449" s="56" t="str">
        <f t="shared" si="2"/>
        <v/>
      </c>
      <c r="V449" s="56" t="str">
        <f t="shared" si="3"/>
        <v/>
      </c>
      <c r="W449" s="56" t="str">
        <f t="shared" si="4"/>
        <v/>
      </c>
      <c r="X449" s="56" t="str">
        <f t="shared" si="5"/>
        <v/>
      </c>
    </row>
    <row r="450" ht="14.25" customHeight="1">
      <c r="A450" s="63">
        <v>31150.0</v>
      </c>
      <c r="B450" s="64" t="s">
        <v>503</v>
      </c>
      <c r="C450" s="65" t="s">
        <v>59</v>
      </c>
      <c r="D450" s="66" t="s">
        <v>66</v>
      </c>
      <c r="E450" s="67" t="s">
        <v>66</v>
      </c>
      <c r="F450" s="66" t="s">
        <v>66</v>
      </c>
      <c r="G450" s="66" t="s">
        <v>66</v>
      </c>
      <c r="H450" s="68" t="s">
        <v>66</v>
      </c>
      <c r="I450" s="66" t="s">
        <v>66</v>
      </c>
      <c r="J450" s="66" t="s">
        <v>66</v>
      </c>
      <c r="K450" s="68" t="s">
        <v>66</v>
      </c>
      <c r="L450" s="66" t="s">
        <v>66</v>
      </c>
      <c r="M450" s="66" t="s">
        <v>66</v>
      </c>
      <c r="N450" s="68" t="s">
        <v>66</v>
      </c>
      <c r="O450" s="66" t="s">
        <v>66</v>
      </c>
      <c r="P450" s="66" t="s">
        <v>66</v>
      </c>
      <c r="Q450" s="68" t="s">
        <v>66</v>
      </c>
      <c r="R450" s="69" t="s">
        <v>66</v>
      </c>
      <c r="S450" s="55"/>
      <c r="T450" s="56" t="str">
        <f t="shared" si="1"/>
        <v/>
      </c>
      <c r="U450" s="56" t="str">
        <f t="shared" si="2"/>
        <v/>
      </c>
      <c r="V450" s="56" t="str">
        <f t="shared" si="3"/>
        <v/>
      </c>
      <c r="W450" s="56" t="str">
        <f t="shared" si="4"/>
        <v/>
      </c>
      <c r="X450" s="56" t="str">
        <f t="shared" si="5"/>
        <v/>
      </c>
    </row>
    <row r="451" ht="14.25" customHeight="1">
      <c r="A451" s="63">
        <v>31163.0</v>
      </c>
      <c r="B451" s="64" t="s">
        <v>504</v>
      </c>
      <c r="C451" s="65" t="s">
        <v>61</v>
      </c>
      <c r="D451" s="66">
        <v>5.12</v>
      </c>
      <c r="E451" s="67">
        <v>2.0</v>
      </c>
      <c r="F451" s="66">
        <v>2.56</v>
      </c>
      <c r="G451" s="66">
        <v>0.0</v>
      </c>
      <c r="H451" s="68">
        <v>0.0</v>
      </c>
      <c r="I451" s="66">
        <v>0.0</v>
      </c>
      <c r="J451" s="66">
        <v>0.0</v>
      </c>
      <c r="K451" s="68">
        <v>0.0</v>
      </c>
      <c r="L451" s="66">
        <v>0.0</v>
      </c>
      <c r="M451" s="66">
        <v>7084.54</v>
      </c>
      <c r="N451" s="68">
        <v>513.0</v>
      </c>
      <c r="O451" s="66">
        <v>16.3993981481481</v>
      </c>
      <c r="P451" s="66">
        <v>65.83</v>
      </c>
      <c r="Q451" s="68">
        <v>6.0</v>
      </c>
      <c r="R451" s="69">
        <v>10.9716666666667</v>
      </c>
      <c r="S451" s="55"/>
      <c r="T451" s="56">
        <f t="shared" si="1"/>
        <v>2.56</v>
      </c>
      <c r="U451" s="56" t="str">
        <f t="shared" si="2"/>
        <v/>
      </c>
      <c r="V451" s="56" t="str">
        <f t="shared" si="3"/>
        <v/>
      </c>
      <c r="W451" s="56">
        <f t="shared" si="4"/>
        <v>13.81001949</v>
      </c>
      <c r="X451" s="56">
        <f t="shared" si="5"/>
        <v>10.97166667</v>
      </c>
    </row>
    <row r="452" ht="14.25" customHeight="1">
      <c r="A452" s="63">
        <v>31198.0</v>
      </c>
      <c r="B452" s="64" t="s">
        <v>505</v>
      </c>
      <c r="C452" s="65" t="s">
        <v>59</v>
      </c>
      <c r="D452" s="66">
        <v>277778.36</v>
      </c>
      <c r="E452" s="67">
        <v>60902.0</v>
      </c>
      <c r="F452" s="66">
        <v>7.21258691870278</v>
      </c>
      <c r="G452" s="66">
        <v>23170.12</v>
      </c>
      <c r="H452" s="68">
        <v>5654.0</v>
      </c>
      <c r="I452" s="66">
        <v>5.5114462416746</v>
      </c>
      <c r="J452" s="66">
        <v>108934.9</v>
      </c>
      <c r="K452" s="68">
        <v>19385.0</v>
      </c>
      <c r="L452" s="66">
        <v>7.67741912749313</v>
      </c>
      <c r="M452" s="66">
        <v>1427508.86</v>
      </c>
      <c r="N452" s="68">
        <v>180943.0</v>
      </c>
      <c r="O452" s="66">
        <v>13.6413131892284</v>
      </c>
      <c r="P452" s="66">
        <v>117429.66</v>
      </c>
      <c r="Q452" s="68">
        <v>14529.0</v>
      </c>
      <c r="R452" s="69">
        <v>10.5849702541915</v>
      </c>
      <c r="S452" s="55"/>
      <c r="T452" s="56">
        <f t="shared" si="1"/>
        <v>4.561071229</v>
      </c>
      <c r="U452" s="56">
        <f t="shared" si="2"/>
        <v>4.098004952</v>
      </c>
      <c r="V452" s="56">
        <f t="shared" si="3"/>
        <v>5.619546041</v>
      </c>
      <c r="W452" s="56">
        <f t="shared" si="4"/>
        <v>7.889273749</v>
      </c>
      <c r="X452" s="56">
        <f t="shared" si="5"/>
        <v>8.082432377</v>
      </c>
    </row>
    <row r="453" ht="14.25" customHeight="1">
      <c r="A453" s="63">
        <v>31217.0</v>
      </c>
      <c r="B453" s="64" t="s">
        <v>506</v>
      </c>
      <c r="C453" s="65" t="s">
        <v>59</v>
      </c>
      <c r="D453" s="66">
        <v>122969.18</v>
      </c>
      <c r="E453" s="67">
        <v>34052.0</v>
      </c>
      <c r="F453" s="66">
        <v>5.35020797076227</v>
      </c>
      <c r="G453" s="66">
        <v>7426.69</v>
      </c>
      <c r="H453" s="68">
        <v>1806.0</v>
      </c>
      <c r="I453" s="66">
        <v>6.0379593495935</v>
      </c>
      <c r="J453" s="66">
        <v>42078.71</v>
      </c>
      <c r="K453" s="68">
        <v>9213.0</v>
      </c>
      <c r="L453" s="66">
        <v>5.72421575295878</v>
      </c>
      <c r="M453" s="66">
        <v>458785.97</v>
      </c>
      <c r="N453" s="68">
        <v>70745.0</v>
      </c>
      <c r="O453" s="66">
        <v>9.91498033367911</v>
      </c>
      <c r="P453" s="66">
        <v>47609.59</v>
      </c>
      <c r="Q453" s="68">
        <v>12438.0</v>
      </c>
      <c r="R453" s="69">
        <v>5.34939213483146</v>
      </c>
      <c r="S453" s="55"/>
      <c r="T453" s="56">
        <f t="shared" si="1"/>
        <v>3.61121755</v>
      </c>
      <c r="U453" s="56">
        <f t="shared" si="2"/>
        <v>4.112231451</v>
      </c>
      <c r="V453" s="56">
        <f t="shared" si="3"/>
        <v>4.567319006</v>
      </c>
      <c r="W453" s="56">
        <f t="shared" si="4"/>
        <v>6.485065658</v>
      </c>
      <c r="X453" s="56">
        <f t="shared" si="5"/>
        <v>3.827752854</v>
      </c>
    </row>
    <row r="454" ht="14.25" customHeight="1">
      <c r="A454" s="63">
        <v>31236.0</v>
      </c>
      <c r="B454" s="64" t="s">
        <v>507</v>
      </c>
      <c r="C454" s="65" t="s">
        <v>61</v>
      </c>
      <c r="D454" s="66">
        <v>46712.66</v>
      </c>
      <c r="E454" s="67">
        <v>14089.0</v>
      </c>
      <c r="F454" s="66">
        <v>4.38575345038025</v>
      </c>
      <c r="G454" s="66">
        <v>2130.3</v>
      </c>
      <c r="H454" s="68">
        <v>786.0</v>
      </c>
      <c r="I454" s="66">
        <v>2.99620253164557</v>
      </c>
      <c r="J454" s="66">
        <v>33221.04</v>
      </c>
      <c r="K454" s="68">
        <v>6537.0</v>
      </c>
      <c r="L454" s="66">
        <v>6.56153268812957</v>
      </c>
      <c r="M454" s="66">
        <v>92952.31</v>
      </c>
      <c r="N454" s="68">
        <v>16038.0</v>
      </c>
      <c r="O454" s="66">
        <v>8.19902178706889</v>
      </c>
      <c r="P454" s="66">
        <v>1193.13</v>
      </c>
      <c r="Q454" s="68">
        <v>196.0</v>
      </c>
      <c r="R454" s="69">
        <v>6.31285714285714</v>
      </c>
      <c r="S454" s="55"/>
      <c r="T454" s="56">
        <f t="shared" si="1"/>
        <v>3.315541202</v>
      </c>
      <c r="U454" s="56">
        <f t="shared" si="2"/>
        <v>2.710305344</v>
      </c>
      <c r="V454" s="56">
        <f t="shared" si="3"/>
        <v>5.082000918</v>
      </c>
      <c r="W454" s="56">
        <f t="shared" si="4"/>
        <v>5.795754458</v>
      </c>
      <c r="X454" s="56">
        <f t="shared" si="5"/>
        <v>6.087397959</v>
      </c>
    </row>
    <row r="455" ht="14.25" customHeight="1">
      <c r="A455" s="63">
        <v>31244.0</v>
      </c>
      <c r="B455" s="64" t="s">
        <v>508</v>
      </c>
      <c r="C455" s="65" t="s">
        <v>59</v>
      </c>
      <c r="D455" s="66">
        <v>59972.91</v>
      </c>
      <c r="E455" s="67">
        <v>16946.0</v>
      </c>
      <c r="F455" s="66">
        <v>4.44902893175074</v>
      </c>
      <c r="G455" s="66">
        <v>4291.34</v>
      </c>
      <c r="H455" s="68">
        <v>1156.0</v>
      </c>
      <c r="I455" s="66">
        <v>4.38339121552605</v>
      </c>
      <c r="J455" s="66">
        <v>22904.6</v>
      </c>
      <c r="K455" s="68">
        <v>5510.0</v>
      </c>
      <c r="L455" s="66">
        <v>5.02293859649123</v>
      </c>
      <c r="M455" s="66">
        <v>682163.74</v>
      </c>
      <c r="N455" s="68">
        <v>118293.0</v>
      </c>
      <c r="O455" s="66">
        <v>8.87991226357376</v>
      </c>
      <c r="P455" s="66">
        <v>37233.38</v>
      </c>
      <c r="Q455" s="68">
        <v>10362.0</v>
      </c>
      <c r="R455" s="69">
        <v>4.93026747881356</v>
      </c>
      <c r="S455" s="55"/>
      <c r="T455" s="56">
        <f t="shared" si="1"/>
        <v>3.539059955</v>
      </c>
      <c r="U455" s="56">
        <f t="shared" si="2"/>
        <v>3.712231834</v>
      </c>
      <c r="V455" s="56">
        <f t="shared" si="3"/>
        <v>4.156914701</v>
      </c>
      <c r="W455" s="56">
        <f t="shared" si="4"/>
        <v>5.766729561</v>
      </c>
      <c r="X455" s="56">
        <f t="shared" si="5"/>
        <v>3.593261919</v>
      </c>
    </row>
    <row r="456" ht="14.25" customHeight="1">
      <c r="A456" s="63">
        <v>31287.0</v>
      </c>
      <c r="B456" s="64" t="s">
        <v>509</v>
      </c>
      <c r="C456" s="65" t="s">
        <v>59</v>
      </c>
      <c r="D456" s="66">
        <v>124244.35</v>
      </c>
      <c r="E456" s="67">
        <v>33592.0</v>
      </c>
      <c r="F456" s="66">
        <v>5.46009009009009</v>
      </c>
      <c r="G456" s="66">
        <v>13297.4</v>
      </c>
      <c r="H456" s="68">
        <v>3595.0</v>
      </c>
      <c r="I456" s="66">
        <v>4.15933687832343</v>
      </c>
      <c r="J456" s="66">
        <v>38838.53</v>
      </c>
      <c r="K456" s="68">
        <v>7869.0</v>
      </c>
      <c r="L456" s="66">
        <v>6.29167827636481</v>
      </c>
      <c r="M456" s="66">
        <v>806191.94</v>
      </c>
      <c r="N456" s="68">
        <v>109738.0</v>
      </c>
      <c r="O456" s="66">
        <v>12.0978997283873</v>
      </c>
      <c r="P456" s="66">
        <v>67444.98</v>
      </c>
      <c r="Q456" s="68">
        <v>14325.0</v>
      </c>
      <c r="R456" s="69">
        <v>6.2046899724011</v>
      </c>
      <c r="S456" s="55"/>
      <c r="T456" s="56">
        <f t="shared" si="1"/>
        <v>3.698629138</v>
      </c>
      <c r="U456" s="56">
        <f t="shared" si="2"/>
        <v>3.698859527</v>
      </c>
      <c r="V456" s="56">
        <f t="shared" si="3"/>
        <v>4.935637311</v>
      </c>
      <c r="W456" s="56">
        <f t="shared" si="4"/>
        <v>7.346515701</v>
      </c>
      <c r="X456" s="56">
        <f t="shared" si="5"/>
        <v>4.708201047</v>
      </c>
    </row>
    <row r="457" ht="14.25" customHeight="1">
      <c r="A457" s="63">
        <v>31325.0</v>
      </c>
      <c r="B457" s="64" t="s">
        <v>510</v>
      </c>
      <c r="C457" s="65" t="s">
        <v>59</v>
      </c>
      <c r="D457" s="66">
        <v>108241.2</v>
      </c>
      <c r="E457" s="67">
        <v>25581.0</v>
      </c>
      <c r="F457" s="66">
        <v>6.00672586015538</v>
      </c>
      <c r="G457" s="66">
        <v>7018.56</v>
      </c>
      <c r="H457" s="68">
        <v>2317.0</v>
      </c>
      <c r="I457" s="66">
        <v>3.97426953567384</v>
      </c>
      <c r="J457" s="66">
        <v>76037.52</v>
      </c>
      <c r="K457" s="68">
        <v>15131.0</v>
      </c>
      <c r="L457" s="66">
        <v>7.1916693464485</v>
      </c>
      <c r="M457" s="66">
        <v>907787.95</v>
      </c>
      <c r="N457" s="68">
        <v>126911.0</v>
      </c>
      <c r="O457" s="66">
        <v>12.3918253545736</v>
      </c>
      <c r="P457" s="66">
        <v>52225.04</v>
      </c>
      <c r="Q457" s="68">
        <v>9773.0</v>
      </c>
      <c r="R457" s="69">
        <v>6.85727941176471</v>
      </c>
      <c r="S457" s="55"/>
      <c r="T457" s="56">
        <f t="shared" si="1"/>
        <v>4.231312302</v>
      </c>
      <c r="U457" s="56">
        <f t="shared" si="2"/>
        <v>3.029158394</v>
      </c>
      <c r="V457" s="56">
        <f t="shared" si="3"/>
        <v>5.02528055</v>
      </c>
      <c r="W457" s="56">
        <f t="shared" si="4"/>
        <v>7.152949311</v>
      </c>
      <c r="X457" s="56">
        <f t="shared" si="5"/>
        <v>5.343808452</v>
      </c>
    </row>
    <row r="458" ht="14.25" customHeight="1">
      <c r="A458" s="63">
        <v>31333.0</v>
      </c>
      <c r="B458" s="64" t="s">
        <v>511</v>
      </c>
      <c r="C458" s="65" t="s">
        <v>59</v>
      </c>
      <c r="D458" s="66">
        <v>180767.85</v>
      </c>
      <c r="E458" s="67">
        <v>40341.0</v>
      </c>
      <c r="F458" s="66">
        <v>6.76830350456792</v>
      </c>
      <c r="G458" s="66">
        <v>4892.67</v>
      </c>
      <c r="H458" s="68">
        <v>1588.0</v>
      </c>
      <c r="I458" s="66">
        <v>3.57129197080292</v>
      </c>
      <c r="J458" s="66">
        <v>22193.57</v>
      </c>
      <c r="K458" s="68">
        <v>4929.0</v>
      </c>
      <c r="L458" s="66">
        <v>5.50572314562143</v>
      </c>
      <c r="M458" s="66">
        <v>262942.74</v>
      </c>
      <c r="N458" s="68">
        <v>33409.0</v>
      </c>
      <c r="O458" s="66">
        <v>10.6696453497809</v>
      </c>
      <c r="P458" s="66">
        <v>577.61</v>
      </c>
      <c r="Q458" s="68">
        <v>59.0</v>
      </c>
      <c r="R458" s="69">
        <v>10.3144642857143</v>
      </c>
      <c r="S458" s="55"/>
      <c r="T458" s="56">
        <f t="shared" si="1"/>
        <v>4.480995761</v>
      </c>
      <c r="U458" s="56">
        <f t="shared" si="2"/>
        <v>3.081026448</v>
      </c>
      <c r="V458" s="56">
        <f t="shared" si="3"/>
        <v>4.502651653</v>
      </c>
      <c r="W458" s="56">
        <f t="shared" si="4"/>
        <v>7.870416355</v>
      </c>
      <c r="X458" s="56">
        <f t="shared" si="5"/>
        <v>9.79</v>
      </c>
    </row>
    <row r="459" ht="14.25" customHeight="1">
      <c r="A459" s="63">
        <v>31392.0</v>
      </c>
      <c r="B459" s="64" t="s">
        <v>512</v>
      </c>
      <c r="C459" s="65" t="s">
        <v>59</v>
      </c>
      <c r="D459" s="66">
        <v>233307.47</v>
      </c>
      <c r="E459" s="67">
        <v>58252.0</v>
      </c>
      <c r="F459" s="66">
        <v>6.26850452725758</v>
      </c>
      <c r="G459" s="66">
        <v>3487.89</v>
      </c>
      <c r="H459" s="68">
        <v>500.0</v>
      </c>
      <c r="I459" s="66">
        <v>11.7834121621622</v>
      </c>
      <c r="J459" s="66">
        <v>32142.86</v>
      </c>
      <c r="K459" s="68">
        <v>5590.0</v>
      </c>
      <c r="L459" s="66">
        <v>8.32932365897901</v>
      </c>
      <c r="M459" s="66">
        <v>1077236.67</v>
      </c>
      <c r="N459" s="68">
        <v>148079.0</v>
      </c>
      <c r="O459" s="66">
        <v>11.8849134478536</v>
      </c>
      <c r="P459" s="66">
        <v>174153.37</v>
      </c>
      <c r="Q459" s="68">
        <v>23793.0</v>
      </c>
      <c r="R459" s="69">
        <v>9.07947291590636</v>
      </c>
      <c r="S459" s="55"/>
      <c r="T459" s="56">
        <f t="shared" si="1"/>
        <v>4.005140939</v>
      </c>
      <c r="U459" s="56">
        <f t="shared" si="2"/>
        <v>6.97578</v>
      </c>
      <c r="V459" s="56">
        <f t="shared" si="3"/>
        <v>5.750064401</v>
      </c>
      <c r="W459" s="56">
        <f t="shared" si="4"/>
        <v>7.274743009</v>
      </c>
      <c r="X459" s="56">
        <f t="shared" si="5"/>
        <v>7.319521288</v>
      </c>
    </row>
    <row r="460" ht="14.25" customHeight="1">
      <c r="A460" s="63">
        <v>31422.0</v>
      </c>
      <c r="B460" s="64" t="s">
        <v>513</v>
      </c>
      <c r="C460" s="65" t="s">
        <v>61</v>
      </c>
      <c r="D460" s="66">
        <v>2090.9</v>
      </c>
      <c r="E460" s="67">
        <v>655.0</v>
      </c>
      <c r="F460" s="66">
        <v>3.61122625215889</v>
      </c>
      <c r="G460" s="66">
        <v>829.35</v>
      </c>
      <c r="H460" s="68">
        <v>305.0</v>
      </c>
      <c r="I460" s="66">
        <v>2.91</v>
      </c>
      <c r="J460" s="66">
        <v>2555.94</v>
      </c>
      <c r="K460" s="68">
        <v>804.0</v>
      </c>
      <c r="L460" s="66">
        <v>3.71502906976744</v>
      </c>
      <c r="M460" s="66">
        <v>0.3</v>
      </c>
      <c r="N460" s="68">
        <v>1.0</v>
      </c>
      <c r="O460" s="66">
        <v>0.3</v>
      </c>
      <c r="P460" s="66">
        <v>0.0</v>
      </c>
      <c r="Q460" s="68">
        <v>0.0</v>
      </c>
      <c r="R460" s="69">
        <v>0.0</v>
      </c>
      <c r="S460" s="55"/>
      <c r="T460" s="56">
        <f t="shared" si="1"/>
        <v>3.19221374</v>
      </c>
      <c r="U460" s="56">
        <f t="shared" si="2"/>
        <v>2.719180328</v>
      </c>
      <c r="V460" s="56">
        <f t="shared" si="3"/>
        <v>3.179029851</v>
      </c>
      <c r="W460" s="56">
        <f t="shared" si="4"/>
        <v>0.3</v>
      </c>
      <c r="X460" s="56" t="str">
        <f t="shared" si="5"/>
        <v/>
      </c>
    </row>
    <row r="461" ht="14.25" customHeight="1">
      <c r="A461" s="63">
        <v>31430.0</v>
      </c>
      <c r="B461" s="64" t="s">
        <v>514</v>
      </c>
      <c r="C461" s="65" t="s">
        <v>59</v>
      </c>
      <c r="D461" s="66">
        <v>31705.64</v>
      </c>
      <c r="E461" s="67">
        <v>10122.0</v>
      </c>
      <c r="F461" s="66">
        <v>4.20778234903782</v>
      </c>
      <c r="G461" s="66">
        <v>4432.95</v>
      </c>
      <c r="H461" s="68">
        <v>1801.0</v>
      </c>
      <c r="I461" s="66">
        <v>3.18230437903805</v>
      </c>
      <c r="J461" s="66">
        <v>13350.57</v>
      </c>
      <c r="K461" s="68">
        <v>5049.0</v>
      </c>
      <c r="L461" s="66">
        <v>4.25855502392344</v>
      </c>
      <c r="M461" s="66">
        <v>156473.13</v>
      </c>
      <c r="N461" s="68">
        <v>29431.0</v>
      </c>
      <c r="O461" s="66">
        <v>7.55543843553839</v>
      </c>
      <c r="P461" s="66">
        <v>1653.77</v>
      </c>
      <c r="Q461" s="68">
        <v>230.0</v>
      </c>
      <c r="R461" s="69">
        <v>8.35237373737374</v>
      </c>
      <c r="S461" s="55"/>
      <c r="T461" s="56">
        <f t="shared" si="1"/>
        <v>3.132349338</v>
      </c>
      <c r="U461" s="56">
        <f t="shared" si="2"/>
        <v>2.461382565</v>
      </c>
      <c r="V461" s="56">
        <f t="shared" si="3"/>
        <v>2.644200832</v>
      </c>
      <c r="W461" s="56">
        <f t="shared" si="4"/>
        <v>5.316609357</v>
      </c>
      <c r="X461" s="56">
        <f t="shared" si="5"/>
        <v>7.190304348</v>
      </c>
    </row>
    <row r="462" ht="14.25" customHeight="1">
      <c r="A462" s="63">
        <v>31431.0</v>
      </c>
      <c r="B462" s="64" t="s">
        <v>515</v>
      </c>
      <c r="C462" s="65" t="s">
        <v>94</v>
      </c>
      <c r="D462" s="66">
        <v>198289.83</v>
      </c>
      <c r="E462" s="67">
        <v>51527.0</v>
      </c>
      <c r="F462" s="66">
        <v>6.0027799473254</v>
      </c>
      <c r="G462" s="66">
        <v>17964.91</v>
      </c>
      <c r="H462" s="68">
        <v>6588.0</v>
      </c>
      <c r="I462" s="66">
        <v>4.01809662267949</v>
      </c>
      <c r="J462" s="66">
        <v>46520.7</v>
      </c>
      <c r="K462" s="68">
        <v>12574.0</v>
      </c>
      <c r="L462" s="66">
        <v>4.88150052465897</v>
      </c>
      <c r="M462" s="66">
        <v>738403.46</v>
      </c>
      <c r="N462" s="68">
        <v>100434.0</v>
      </c>
      <c r="O462" s="66">
        <v>11.8859613032001</v>
      </c>
      <c r="P462" s="66">
        <v>63975.68</v>
      </c>
      <c r="Q462" s="68">
        <v>11770.0</v>
      </c>
      <c r="R462" s="69">
        <v>7.3611414106547</v>
      </c>
      <c r="S462" s="55"/>
      <c r="T462" s="56">
        <f t="shared" si="1"/>
        <v>3.848270421</v>
      </c>
      <c r="U462" s="56">
        <f t="shared" si="2"/>
        <v>2.726914086</v>
      </c>
      <c r="V462" s="56">
        <f t="shared" si="3"/>
        <v>3.69975346</v>
      </c>
      <c r="W462" s="56">
        <f t="shared" si="4"/>
        <v>7.352126372</v>
      </c>
      <c r="X462" s="56">
        <f t="shared" si="5"/>
        <v>5.435486831</v>
      </c>
    </row>
    <row r="463" ht="14.25" customHeight="1">
      <c r="A463" s="63">
        <v>31433.0</v>
      </c>
      <c r="B463" s="64" t="s">
        <v>516</v>
      </c>
      <c r="C463" s="65" t="s">
        <v>94</v>
      </c>
      <c r="D463" s="66">
        <v>480159.09</v>
      </c>
      <c r="E463" s="67">
        <v>124305.0</v>
      </c>
      <c r="F463" s="66">
        <v>5.54283410484029</v>
      </c>
      <c r="G463" s="66">
        <v>22869.66</v>
      </c>
      <c r="H463" s="68">
        <v>5799.0</v>
      </c>
      <c r="I463" s="66">
        <v>4.49835955940205</v>
      </c>
      <c r="J463" s="66">
        <v>261083.65</v>
      </c>
      <c r="K463" s="68">
        <v>86919.0</v>
      </c>
      <c r="L463" s="66">
        <v>4.91997983643011</v>
      </c>
      <c r="M463" s="66">
        <v>1422623.29</v>
      </c>
      <c r="N463" s="68">
        <v>203577.0</v>
      </c>
      <c r="O463" s="66">
        <v>10.9838116893144</v>
      </c>
      <c r="P463" s="66">
        <v>336866.29</v>
      </c>
      <c r="Q463" s="68">
        <v>81413.0</v>
      </c>
      <c r="R463" s="69">
        <v>6.70781142970928</v>
      </c>
      <c r="S463" s="55"/>
      <c r="T463" s="56">
        <f t="shared" si="1"/>
        <v>3.862749608</v>
      </c>
      <c r="U463" s="56">
        <f t="shared" si="2"/>
        <v>3.94372478</v>
      </c>
      <c r="V463" s="56">
        <f t="shared" si="3"/>
        <v>3.003758097</v>
      </c>
      <c r="W463" s="56">
        <f t="shared" si="4"/>
        <v>6.988133679</v>
      </c>
      <c r="X463" s="56">
        <f t="shared" si="5"/>
        <v>4.137745692</v>
      </c>
    </row>
    <row r="464" ht="14.25" customHeight="1">
      <c r="A464" s="63">
        <v>31436.0</v>
      </c>
      <c r="B464" s="64" t="s">
        <v>517</v>
      </c>
      <c r="C464" s="65" t="s">
        <v>59</v>
      </c>
      <c r="D464" s="66">
        <v>197987.51</v>
      </c>
      <c r="E464" s="67">
        <v>53561.0</v>
      </c>
      <c r="F464" s="66">
        <v>5.35825466847091</v>
      </c>
      <c r="G464" s="66">
        <v>38428.28</v>
      </c>
      <c r="H464" s="68">
        <v>16358.0</v>
      </c>
      <c r="I464" s="66">
        <v>3.29828169255858</v>
      </c>
      <c r="J464" s="66">
        <v>52339.74</v>
      </c>
      <c r="K464" s="68">
        <v>18165.0</v>
      </c>
      <c r="L464" s="66">
        <v>4.01778920703155</v>
      </c>
      <c r="M464" s="66">
        <v>603296.7</v>
      </c>
      <c r="N464" s="68">
        <v>109312.0</v>
      </c>
      <c r="O464" s="66">
        <v>8.89424590888987</v>
      </c>
      <c r="P464" s="66">
        <v>61134.33</v>
      </c>
      <c r="Q464" s="68">
        <v>13547.0</v>
      </c>
      <c r="R464" s="69">
        <v>6.05470238684758</v>
      </c>
      <c r="S464" s="55"/>
      <c r="T464" s="56">
        <f t="shared" si="1"/>
        <v>3.696486436</v>
      </c>
      <c r="U464" s="56">
        <f t="shared" si="2"/>
        <v>2.349204059</v>
      </c>
      <c r="V464" s="56">
        <f t="shared" si="3"/>
        <v>2.88135095</v>
      </c>
      <c r="W464" s="56">
        <f t="shared" si="4"/>
        <v>5.519034507</v>
      </c>
      <c r="X464" s="56">
        <f t="shared" si="5"/>
        <v>4.512757806</v>
      </c>
    </row>
    <row r="465" ht="14.25" customHeight="1">
      <c r="A465" s="63">
        <v>31438.0</v>
      </c>
      <c r="B465" s="64" t="s">
        <v>518</v>
      </c>
      <c r="C465" s="65" t="s">
        <v>94</v>
      </c>
      <c r="D465" s="66">
        <v>170815.82</v>
      </c>
      <c r="E465" s="67">
        <v>35085.0</v>
      </c>
      <c r="F465" s="66">
        <v>6.33026311888527</v>
      </c>
      <c r="G465" s="66">
        <v>10848.07</v>
      </c>
      <c r="H465" s="68">
        <v>3205.0</v>
      </c>
      <c r="I465" s="66">
        <v>3.96204163623083</v>
      </c>
      <c r="J465" s="66">
        <v>35276.69</v>
      </c>
      <c r="K465" s="68">
        <v>6811.0</v>
      </c>
      <c r="L465" s="66">
        <v>6.37684201012292</v>
      </c>
      <c r="M465" s="66">
        <v>1127659.54</v>
      </c>
      <c r="N465" s="68">
        <v>160872.0</v>
      </c>
      <c r="O465" s="66">
        <v>11.8178530706351</v>
      </c>
      <c r="P465" s="66">
        <v>123824.26</v>
      </c>
      <c r="Q465" s="68">
        <v>18890.0</v>
      </c>
      <c r="R465" s="69">
        <v>8.42112758433079</v>
      </c>
      <c r="S465" s="55"/>
      <c r="T465" s="56">
        <f t="shared" si="1"/>
        <v>4.868628189</v>
      </c>
      <c r="U465" s="56">
        <f t="shared" si="2"/>
        <v>3.384733229</v>
      </c>
      <c r="V465" s="56">
        <f t="shared" si="3"/>
        <v>5.179370137</v>
      </c>
      <c r="W465" s="56">
        <f t="shared" si="4"/>
        <v>7.009669427</v>
      </c>
      <c r="X465" s="56">
        <f t="shared" si="5"/>
        <v>6.555016411</v>
      </c>
    </row>
    <row r="466" ht="14.25" customHeight="1">
      <c r="A466" s="63">
        <v>31442.0</v>
      </c>
      <c r="B466" s="64" t="s">
        <v>519</v>
      </c>
      <c r="C466" s="65" t="s">
        <v>94</v>
      </c>
      <c r="D466" s="66">
        <v>311489.8</v>
      </c>
      <c r="E466" s="67">
        <v>71522.0</v>
      </c>
      <c r="F466" s="66">
        <v>6.56583545878038</v>
      </c>
      <c r="G466" s="66">
        <v>17422.49</v>
      </c>
      <c r="H466" s="68">
        <v>4864.0</v>
      </c>
      <c r="I466" s="66">
        <v>4.14032557034221</v>
      </c>
      <c r="J466" s="66">
        <v>264648.63</v>
      </c>
      <c r="K466" s="68">
        <v>68665.0</v>
      </c>
      <c r="L466" s="66">
        <v>5.65126265214606</v>
      </c>
      <c r="M466" s="66">
        <v>1138070.86</v>
      </c>
      <c r="N466" s="68">
        <v>161818.0</v>
      </c>
      <c r="O466" s="66">
        <v>12.014852515783</v>
      </c>
      <c r="P466" s="66">
        <v>162946.58</v>
      </c>
      <c r="Q466" s="68">
        <v>33531.0</v>
      </c>
      <c r="R466" s="69">
        <v>6.80958585816373</v>
      </c>
      <c r="S466" s="55"/>
      <c r="T466" s="56">
        <f t="shared" si="1"/>
        <v>4.35516065</v>
      </c>
      <c r="U466" s="56">
        <f t="shared" si="2"/>
        <v>3.581926398</v>
      </c>
      <c r="V466" s="56">
        <f t="shared" si="3"/>
        <v>3.854199811</v>
      </c>
      <c r="W466" s="56">
        <f t="shared" si="4"/>
        <v>7.033030071</v>
      </c>
      <c r="X466" s="56">
        <f t="shared" si="5"/>
        <v>4.85958009</v>
      </c>
    </row>
    <row r="467" ht="14.25" customHeight="1">
      <c r="A467" s="63">
        <v>31444.0</v>
      </c>
      <c r="B467" s="64" t="s">
        <v>520</v>
      </c>
      <c r="C467" s="65" t="s">
        <v>94</v>
      </c>
      <c r="D467" s="66">
        <v>250730.09</v>
      </c>
      <c r="E467" s="67">
        <v>58821.0</v>
      </c>
      <c r="F467" s="66">
        <v>6.37665539165819</v>
      </c>
      <c r="G467" s="66">
        <v>13017.23</v>
      </c>
      <c r="H467" s="68">
        <v>4262.0</v>
      </c>
      <c r="I467" s="66">
        <v>3.7096694214876</v>
      </c>
      <c r="J467" s="66">
        <v>54983.71</v>
      </c>
      <c r="K467" s="68">
        <v>14640.0</v>
      </c>
      <c r="L467" s="66">
        <v>4.89309513215271</v>
      </c>
      <c r="M467" s="66">
        <v>855520.87</v>
      </c>
      <c r="N467" s="68">
        <v>115327.0</v>
      </c>
      <c r="O467" s="66">
        <v>12.1628238957051</v>
      </c>
      <c r="P467" s="66">
        <v>88391.29</v>
      </c>
      <c r="Q467" s="68">
        <v>15771.0</v>
      </c>
      <c r="R467" s="69">
        <v>8.05240867267924</v>
      </c>
      <c r="S467" s="55"/>
      <c r="T467" s="56">
        <f t="shared" si="1"/>
        <v>4.262594822</v>
      </c>
      <c r="U467" s="56">
        <f t="shared" si="2"/>
        <v>3.054253871</v>
      </c>
      <c r="V467" s="56">
        <f t="shared" si="3"/>
        <v>3.755717896</v>
      </c>
      <c r="W467" s="56">
        <f t="shared" si="4"/>
        <v>7.41821837</v>
      </c>
      <c r="X467" s="56">
        <f t="shared" si="5"/>
        <v>5.6046725</v>
      </c>
    </row>
    <row r="468" ht="14.25" customHeight="1">
      <c r="A468" s="63">
        <v>31448.0</v>
      </c>
      <c r="B468" s="64" t="s">
        <v>521</v>
      </c>
      <c r="C468" s="65" t="s">
        <v>59</v>
      </c>
      <c r="D468" s="66">
        <v>143688.53</v>
      </c>
      <c r="E468" s="67">
        <v>37993.0</v>
      </c>
      <c r="F468" s="66">
        <v>5.61327173997969</v>
      </c>
      <c r="G468" s="66">
        <v>6540.88</v>
      </c>
      <c r="H468" s="68">
        <v>3204.0</v>
      </c>
      <c r="I468" s="66">
        <v>4.09316645807259</v>
      </c>
      <c r="J468" s="66">
        <v>118812.15</v>
      </c>
      <c r="K468" s="68">
        <v>23795.0</v>
      </c>
      <c r="L468" s="66">
        <v>7.23934621009018</v>
      </c>
      <c r="M468" s="66">
        <v>494573.74</v>
      </c>
      <c r="N468" s="68">
        <v>66848.0</v>
      </c>
      <c r="O468" s="66">
        <v>11.3478590276025</v>
      </c>
      <c r="P468" s="66">
        <v>58666.13</v>
      </c>
      <c r="Q468" s="68">
        <v>14002.0</v>
      </c>
      <c r="R468" s="69">
        <v>5.79590298360008</v>
      </c>
      <c r="S468" s="55"/>
      <c r="T468" s="56">
        <f t="shared" si="1"/>
        <v>3.781973785</v>
      </c>
      <c r="U468" s="56">
        <f t="shared" si="2"/>
        <v>2.041473159</v>
      </c>
      <c r="V468" s="56">
        <f t="shared" si="3"/>
        <v>4.993156125</v>
      </c>
      <c r="W468" s="56">
        <f t="shared" si="4"/>
        <v>7.398482228</v>
      </c>
      <c r="X468" s="56">
        <f t="shared" si="5"/>
        <v>4.189839309</v>
      </c>
    </row>
    <row r="469" ht="14.25" customHeight="1">
      <c r="A469" s="63">
        <v>31457.0</v>
      </c>
      <c r="B469" s="64" t="s">
        <v>522</v>
      </c>
      <c r="C469" s="65" t="s">
        <v>59</v>
      </c>
      <c r="D469" s="66">
        <v>160138.16</v>
      </c>
      <c r="E469" s="67">
        <v>42282.0</v>
      </c>
      <c r="F469" s="66">
        <v>5.79601722827464</v>
      </c>
      <c r="G469" s="66">
        <v>7099.93</v>
      </c>
      <c r="H469" s="68">
        <v>1310.0</v>
      </c>
      <c r="I469" s="66">
        <v>6.83342637151107</v>
      </c>
      <c r="J469" s="66">
        <v>19028.31</v>
      </c>
      <c r="K469" s="68">
        <v>2923.0</v>
      </c>
      <c r="L469" s="66">
        <v>8.99683687943262</v>
      </c>
      <c r="M469" s="66">
        <v>383309.82</v>
      </c>
      <c r="N469" s="68">
        <v>48306.0</v>
      </c>
      <c r="O469" s="66">
        <v>10.6177064347248</v>
      </c>
      <c r="P469" s="66">
        <v>68325.14</v>
      </c>
      <c r="Q469" s="68">
        <v>9030.0</v>
      </c>
      <c r="R469" s="69">
        <v>9.11731251668001</v>
      </c>
      <c r="S469" s="55"/>
      <c r="T469" s="56">
        <f t="shared" si="1"/>
        <v>3.787383757</v>
      </c>
      <c r="U469" s="56">
        <f t="shared" si="2"/>
        <v>5.419793893</v>
      </c>
      <c r="V469" s="56">
        <f t="shared" si="3"/>
        <v>6.509856312</v>
      </c>
      <c r="W469" s="56">
        <f t="shared" si="4"/>
        <v>7.935035399</v>
      </c>
      <c r="X469" s="56">
        <f t="shared" si="5"/>
        <v>7.566460687</v>
      </c>
    </row>
    <row r="470" ht="14.25" customHeight="1">
      <c r="A470" s="63">
        <v>31503.0</v>
      </c>
      <c r="B470" s="64" t="s">
        <v>523</v>
      </c>
      <c r="C470" s="65" t="s">
        <v>59</v>
      </c>
      <c r="D470" s="66">
        <v>42819.9</v>
      </c>
      <c r="E470" s="67">
        <v>10908.0</v>
      </c>
      <c r="F470" s="66">
        <v>5.47919385796545</v>
      </c>
      <c r="G470" s="66">
        <v>9400.31</v>
      </c>
      <c r="H470" s="68">
        <v>2009.0</v>
      </c>
      <c r="I470" s="66">
        <v>4.90110010427529</v>
      </c>
      <c r="J470" s="66">
        <v>3350.21</v>
      </c>
      <c r="K470" s="68">
        <v>401.0</v>
      </c>
      <c r="L470" s="66">
        <v>9.15357923497268</v>
      </c>
      <c r="M470" s="66">
        <v>358351.53</v>
      </c>
      <c r="N470" s="68">
        <v>43628.0</v>
      </c>
      <c r="O470" s="66">
        <v>12.0970708571043</v>
      </c>
      <c r="P470" s="66">
        <v>664.9</v>
      </c>
      <c r="Q470" s="68">
        <v>134.0</v>
      </c>
      <c r="R470" s="69">
        <v>5.27698412698413</v>
      </c>
      <c r="S470" s="55"/>
      <c r="T470" s="56">
        <f t="shared" si="1"/>
        <v>3.925550055</v>
      </c>
      <c r="U470" s="56">
        <f t="shared" si="2"/>
        <v>4.679099054</v>
      </c>
      <c r="V470" s="56">
        <f t="shared" si="3"/>
        <v>8.354638404</v>
      </c>
      <c r="W470" s="56">
        <f t="shared" si="4"/>
        <v>8.213796874</v>
      </c>
      <c r="X470" s="56">
        <f t="shared" si="5"/>
        <v>4.961940299</v>
      </c>
    </row>
    <row r="471" ht="14.25" customHeight="1">
      <c r="A471" s="63">
        <v>31511.0</v>
      </c>
      <c r="B471" s="64" t="s">
        <v>524</v>
      </c>
      <c r="C471" s="65" t="s">
        <v>59</v>
      </c>
      <c r="D471" s="66">
        <v>37597.99</v>
      </c>
      <c r="E471" s="67">
        <v>8779.0</v>
      </c>
      <c r="F471" s="66">
        <v>5.56430220512062</v>
      </c>
      <c r="G471" s="66">
        <v>404.7</v>
      </c>
      <c r="H471" s="68">
        <v>125.0</v>
      </c>
      <c r="I471" s="66">
        <v>3.61339285714286</v>
      </c>
      <c r="J471" s="66">
        <v>403.03</v>
      </c>
      <c r="K471" s="68">
        <v>105.0</v>
      </c>
      <c r="L471" s="66">
        <v>4.57988636363636</v>
      </c>
      <c r="M471" s="66">
        <v>161591.22</v>
      </c>
      <c r="N471" s="68">
        <v>22504.0</v>
      </c>
      <c r="O471" s="66">
        <v>10.4997543859649</v>
      </c>
      <c r="P471" s="66">
        <v>277.84</v>
      </c>
      <c r="Q471" s="68">
        <v>64.0</v>
      </c>
      <c r="R471" s="69">
        <v>6.04</v>
      </c>
      <c r="S471" s="55"/>
      <c r="T471" s="56">
        <f t="shared" si="1"/>
        <v>4.282718988</v>
      </c>
      <c r="U471" s="56">
        <f t="shared" si="2"/>
        <v>3.2376</v>
      </c>
      <c r="V471" s="56">
        <f t="shared" si="3"/>
        <v>3.838380952</v>
      </c>
      <c r="W471" s="56">
        <f t="shared" si="4"/>
        <v>7.180555457</v>
      </c>
      <c r="X471" s="56">
        <f t="shared" si="5"/>
        <v>4.34125</v>
      </c>
    </row>
    <row r="472" ht="14.25" customHeight="1">
      <c r="A472" s="63">
        <v>31526.0</v>
      </c>
      <c r="B472" s="64" t="s">
        <v>525</v>
      </c>
      <c r="C472" s="65" t="s">
        <v>61</v>
      </c>
      <c r="D472" s="66">
        <v>242.72</v>
      </c>
      <c r="E472" s="67">
        <v>98.0</v>
      </c>
      <c r="F472" s="66">
        <v>2.63826086956522</v>
      </c>
      <c r="G472" s="66">
        <v>291.47</v>
      </c>
      <c r="H472" s="68">
        <v>112.0</v>
      </c>
      <c r="I472" s="66">
        <v>2.82980582524272</v>
      </c>
      <c r="J472" s="66">
        <v>1558.0</v>
      </c>
      <c r="K472" s="68">
        <v>449.0</v>
      </c>
      <c r="L472" s="66">
        <v>4.26849315068493</v>
      </c>
      <c r="M472" s="66">
        <v>1619.18</v>
      </c>
      <c r="N472" s="68">
        <v>458.0</v>
      </c>
      <c r="O472" s="66">
        <v>4.49772222222222</v>
      </c>
      <c r="P472" s="66">
        <v>0.0</v>
      </c>
      <c r="Q472" s="68">
        <v>0.0</v>
      </c>
      <c r="R472" s="69">
        <v>0.0</v>
      </c>
      <c r="S472" s="55"/>
      <c r="T472" s="56">
        <f t="shared" si="1"/>
        <v>2.476734694</v>
      </c>
      <c r="U472" s="56">
        <f t="shared" si="2"/>
        <v>2.602410714</v>
      </c>
      <c r="V472" s="56">
        <f t="shared" si="3"/>
        <v>3.469933185</v>
      </c>
      <c r="W472" s="56">
        <f t="shared" si="4"/>
        <v>3.535327511</v>
      </c>
      <c r="X472" s="56" t="str">
        <f t="shared" si="5"/>
        <v/>
      </c>
    </row>
    <row r="473" ht="14.25" customHeight="1">
      <c r="A473" s="63">
        <v>31562.0</v>
      </c>
      <c r="B473" s="64" t="s">
        <v>526</v>
      </c>
      <c r="C473" s="65" t="s">
        <v>94</v>
      </c>
      <c r="D473" s="66">
        <v>388515.06</v>
      </c>
      <c r="E473" s="67">
        <v>85161.0</v>
      </c>
      <c r="F473" s="66">
        <v>6.74435058848037</v>
      </c>
      <c r="G473" s="66">
        <v>12589.27</v>
      </c>
      <c r="H473" s="68">
        <v>3264.0</v>
      </c>
      <c r="I473" s="66">
        <v>4.45322603466572</v>
      </c>
      <c r="J473" s="66">
        <v>340189.22</v>
      </c>
      <c r="K473" s="68">
        <v>59315.0</v>
      </c>
      <c r="L473" s="66">
        <v>8.51217865632428</v>
      </c>
      <c r="M473" s="66">
        <v>1109190.86</v>
      </c>
      <c r="N473" s="68">
        <v>134774.0</v>
      </c>
      <c r="O473" s="66">
        <v>13.0107312438418</v>
      </c>
      <c r="P473" s="66">
        <v>224735.96</v>
      </c>
      <c r="Q473" s="68">
        <v>31378.0</v>
      </c>
      <c r="R473" s="69">
        <v>9.5656746403337</v>
      </c>
      <c r="S473" s="55"/>
      <c r="T473" s="56">
        <f t="shared" si="1"/>
        <v>4.562124212</v>
      </c>
      <c r="U473" s="56">
        <f t="shared" si="2"/>
        <v>3.85700674</v>
      </c>
      <c r="V473" s="56">
        <f t="shared" si="3"/>
        <v>5.735298323</v>
      </c>
      <c r="W473" s="56">
        <f t="shared" si="4"/>
        <v>8.230006233</v>
      </c>
      <c r="X473" s="56">
        <f t="shared" si="5"/>
        <v>7.16221429</v>
      </c>
    </row>
    <row r="474" ht="14.25" customHeight="1">
      <c r="A474" s="63">
        <v>31708.0</v>
      </c>
      <c r="B474" s="64" t="s">
        <v>527</v>
      </c>
      <c r="C474" s="65" t="s">
        <v>59</v>
      </c>
      <c r="D474" s="66">
        <v>259805.06</v>
      </c>
      <c r="E474" s="67">
        <v>62457.0</v>
      </c>
      <c r="F474" s="66">
        <v>6.19808335520195</v>
      </c>
      <c r="G474" s="66">
        <v>46850.31</v>
      </c>
      <c r="H474" s="68">
        <v>12969.0</v>
      </c>
      <c r="I474" s="66">
        <v>4.56274931827035</v>
      </c>
      <c r="J474" s="66">
        <v>45657.51</v>
      </c>
      <c r="K474" s="68">
        <v>9924.0</v>
      </c>
      <c r="L474" s="66">
        <v>5.74236070934474</v>
      </c>
      <c r="M474" s="66">
        <v>1399823.24</v>
      </c>
      <c r="N474" s="68">
        <v>184545.0</v>
      </c>
      <c r="O474" s="66">
        <v>12.9986371993686</v>
      </c>
      <c r="P474" s="66">
        <v>313164.4</v>
      </c>
      <c r="Q474" s="68">
        <v>47943.0</v>
      </c>
      <c r="R474" s="69">
        <v>8.65334070185134</v>
      </c>
      <c r="S474" s="55"/>
      <c r="T474" s="56">
        <f t="shared" si="1"/>
        <v>4.159742863</v>
      </c>
      <c r="U474" s="56">
        <f t="shared" si="2"/>
        <v>3.612484386</v>
      </c>
      <c r="V474" s="56">
        <f t="shared" si="3"/>
        <v>4.600716445</v>
      </c>
      <c r="W474" s="56">
        <f t="shared" si="4"/>
        <v>7.585267767</v>
      </c>
      <c r="X474" s="56">
        <f t="shared" si="5"/>
        <v>6.532015101</v>
      </c>
    </row>
    <row r="475" ht="14.25" customHeight="1">
      <c r="A475" s="63">
        <v>31732.0</v>
      </c>
      <c r="B475" s="64" t="s">
        <v>528</v>
      </c>
      <c r="C475" s="65" t="s">
        <v>59</v>
      </c>
      <c r="D475" s="66">
        <v>113780.94</v>
      </c>
      <c r="E475" s="67">
        <v>26505.0</v>
      </c>
      <c r="F475" s="66">
        <v>5.92115632805995</v>
      </c>
      <c r="G475" s="66">
        <v>5820.01</v>
      </c>
      <c r="H475" s="68">
        <v>1175.0</v>
      </c>
      <c r="I475" s="66">
        <v>6.1915</v>
      </c>
      <c r="J475" s="66">
        <v>61163.99</v>
      </c>
      <c r="K475" s="68">
        <v>12215.0</v>
      </c>
      <c r="L475" s="66">
        <v>6.69409981394331</v>
      </c>
      <c r="M475" s="66">
        <v>740262.34</v>
      </c>
      <c r="N475" s="68">
        <v>99731.0</v>
      </c>
      <c r="O475" s="66">
        <v>11.559554958697</v>
      </c>
      <c r="P475" s="66">
        <v>131094.28</v>
      </c>
      <c r="Q475" s="68">
        <v>22218.0</v>
      </c>
      <c r="R475" s="69">
        <v>8.21392731829574</v>
      </c>
      <c r="S475" s="55"/>
      <c r="T475" s="56">
        <f t="shared" si="1"/>
        <v>4.292810413</v>
      </c>
      <c r="U475" s="56">
        <f t="shared" si="2"/>
        <v>4.9532</v>
      </c>
      <c r="V475" s="56">
        <f t="shared" si="3"/>
        <v>5.007285305</v>
      </c>
      <c r="W475" s="56">
        <f t="shared" si="4"/>
        <v>7.422590168</v>
      </c>
      <c r="X475" s="56">
        <f t="shared" si="5"/>
        <v>5.900363669</v>
      </c>
    </row>
    <row r="476" ht="14.25" customHeight="1">
      <c r="A476" s="63">
        <v>31821.0</v>
      </c>
      <c r="B476" s="64" t="s">
        <v>529</v>
      </c>
      <c r="C476" s="65" t="s">
        <v>61</v>
      </c>
      <c r="D476" s="66">
        <v>16257.1</v>
      </c>
      <c r="E476" s="67">
        <v>4603.0</v>
      </c>
      <c r="F476" s="66">
        <v>4.32945406125166</v>
      </c>
      <c r="G476" s="66">
        <v>9540.01</v>
      </c>
      <c r="H476" s="68">
        <v>3713.0</v>
      </c>
      <c r="I476" s="66">
        <v>3.38298226950355</v>
      </c>
      <c r="J476" s="66">
        <v>12169.06</v>
      </c>
      <c r="K476" s="68">
        <v>2744.0</v>
      </c>
      <c r="L476" s="66">
        <v>5.7024648547329</v>
      </c>
      <c r="M476" s="66">
        <v>109175.69</v>
      </c>
      <c r="N476" s="68">
        <v>17498.0</v>
      </c>
      <c r="O476" s="66">
        <v>8.89632415254237</v>
      </c>
      <c r="P476" s="66">
        <v>7700.19</v>
      </c>
      <c r="Q476" s="68">
        <v>1875.0</v>
      </c>
      <c r="R476" s="69">
        <v>5.91867025365104</v>
      </c>
      <c r="S476" s="55"/>
      <c r="T476" s="56">
        <f t="shared" si="1"/>
        <v>3.531848794</v>
      </c>
      <c r="U476" s="56">
        <f t="shared" si="2"/>
        <v>2.569353622</v>
      </c>
      <c r="V476" s="56">
        <f t="shared" si="3"/>
        <v>4.43478863</v>
      </c>
      <c r="W476" s="56">
        <f t="shared" si="4"/>
        <v>6.239323923</v>
      </c>
      <c r="X476" s="56">
        <f t="shared" si="5"/>
        <v>4.106768</v>
      </c>
    </row>
    <row r="477" ht="14.25" customHeight="1">
      <c r="A477" s="63">
        <v>31856.0</v>
      </c>
      <c r="B477" s="64" t="s">
        <v>530</v>
      </c>
      <c r="C477" s="65" t="s">
        <v>59</v>
      </c>
      <c r="D477" s="66">
        <v>93425.21</v>
      </c>
      <c r="E477" s="67">
        <v>22259.0</v>
      </c>
      <c r="F477" s="66">
        <v>6.29889495685005</v>
      </c>
      <c r="G477" s="66">
        <v>8802.59</v>
      </c>
      <c r="H477" s="68">
        <v>2446.0</v>
      </c>
      <c r="I477" s="66">
        <v>4.38594419531639</v>
      </c>
      <c r="J477" s="66">
        <v>34805.3</v>
      </c>
      <c r="K477" s="68">
        <v>6400.0</v>
      </c>
      <c r="L477" s="66">
        <v>6.89486925515055</v>
      </c>
      <c r="M477" s="66">
        <v>523499.98</v>
      </c>
      <c r="N477" s="68">
        <v>70858.0</v>
      </c>
      <c r="O477" s="66">
        <v>11.9731029435309</v>
      </c>
      <c r="P477" s="66">
        <v>7908.55</v>
      </c>
      <c r="Q477" s="68">
        <v>1099.0</v>
      </c>
      <c r="R477" s="69">
        <v>8.44028815368196</v>
      </c>
      <c r="S477" s="55"/>
      <c r="T477" s="56">
        <f t="shared" si="1"/>
        <v>4.197188104</v>
      </c>
      <c r="U477" s="56">
        <f t="shared" si="2"/>
        <v>3.598769419</v>
      </c>
      <c r="V477" s="56">
        <f t="shared" si="3"/>
        <v>5.438328125</v>
      </c>
      <c r="W477" s="56">
        <f t="shared" si="4"/>
        <v>7.388015185</v>
      </c>
      <c r="X477" s="56">
        <f t="shared" si="5"/>
        <v>7.196132848</v>
      </c>
    </row>
    <row r="478" ht="14.25" customHeight="1">
      <c r="A478" s="63">
        <v>31864.0</v>
      </c>
      <c r="B478" s="64" t="s">
        <v>531</v>
      </c>
      <c r="C478" s="65" t="s">
        <v>59</v>
      </c>
      <c r="D478" s="66">
        <v>102960.04</v>
      </c>
      <c r="E478" s="67">
        <v>23936.0</v>
      </c>
      <c r="F478" s="66">
        <v>6.05861127456749</v>
      </c>
      <c r="G478" s="66">
        <v>3491.21</v>
      </c>
      <c r="H478" s="68">
        <v>1124.0</v>
      </c>
      <c r="I478" s="66">
        <v>3.77428108108108</v>
      </c>
      <c r="J478" s="66">
        <v>38176.27</v>
      </c>
      <c r="K478" s="68">
        <v>7948.0</v>
      </c>
      <c r="L478" s="66">
        <v>6.71290135396518</v>
      </c>
      <c r="M478" s="66">
        <v>580603.78</v>
      </c>
      <c r="N478" s="68">
        <v>74679.0</v>
      </c>
      <c r="O478" s="66">
        <v>11.9601149448965</v>
      </c>
      <c r="P478" s="66">
        <v>65071.34</v>
      </c>
      <c r="Q478" s="68">
        <v>13863.0</v>
      </c>
      <c r="R478" s="69">
        <v>5.73366287778659</v>
      </c>
      <c r="S478" s="55"/>
      <c r="T478" s="56">
        <f t="shared" si="1"/>
        <v>4.301472259</v>
      </c>
      <c r="U478" s="56">
        <f t="shared" si="2"/>
        <v>3.106058719</v>
      </c>
      <c r="V478" s="56">
        <f t="shared" si="3"/>
        <v>4.803254907</v>
      </c>
      <c r="W478" s="56">
        <f t="shared" si="4"/>
        <v>7.774659275</v>
      </c>
      <c r="X478" s="56">
        <f t="shared" si="5"/>
        <v>4.693885883</v>
      </c>
    </row>
    <row r="479" ht="14.25" customHeight="1">
      <c r="A479" s="63">
        <v>31880.0</v>
      </c>
      <c r="B479" s="64" t="s">
        <v>532</v>
      </c>
      <c r="C479" s="65" t="s">
        <v>59</v>
      </c>
      <c r="D479" s="66">
        <v>73331.02</v>
      </c>
      <c r="E479" s="67">
        <v>19406.0</v>
      </c>
      <c r="F479" s="66">
        <v>5.10590586269322</v>
      </c>
      <c r="G479" s="66">
        <v>5772.15</v>
      </c>
      <c r="H479" s="68">
        <v>2005.0</v>
      </c>
      <c r="I479" s="66">
        <v>3.42764251781473</v>
      </c>
      <c r="J479" s="66">
        <v>14304.28</v>
      </c>
      <c r="K479" s="68">
        <v>3801.0</v>
      </c>
      <c r="L479" s="66">
        <v>4.85055272973889</v>
      </c>
      <c r="M479" s="66">
        <v>545134.47</v>
      </c>
      <c r="N479" s="68">
        <v>78145.0</v>
      </c>
      <c r="O479" s="66">
        <v>11.0453959152247</v>
      </c>
      <c r="P479" s="66">
        <v>10097.48</v>
      </c>
      <c r="Q479" s="68">
        <v>2502.0</v>
      </c>
      <c r="R479" s="69">
        <v>5.31166754339821</v>
      </c>
      <c r="S479" s="55"/>
      <c r="T479" s="56">
        <f t="shared" si="1"/>
        <v>3.778780789</v>
      </c>
      <c r="U479" s="56">
        <f t="shared" si="2"/>
        <v>2.878877805</v>
      </c>
      <c r="V479" s="56">
        <f t="shared" si="3"/>
        <v>3.76329387</v>
      </c>
      <c r="W479" s="56">
        <f t="shared" si="4"/>
        <v>6.975935377</v>
      </c>
      <c r="X479" s="56">
        <f t="shared" si="5"/>
        <v>4.035763389</v>
      </c>
    </row>
    <row r="480" ht="14.25" customHeight="1">
      <c r="A480" s="63">
        <v>31899.0</v>
      </c>
      <c r="B480" s="64" t="s">
        <v>533</v>
      </c>
      <c r="C480" s="65" t="s">
        <v>59</v>
      </c>
      <c r="D480" s="66">
        <v>273423.1</v>
      </c>
      <c r="E480" s="67">
        <v>67260.0</v>
      </c>
      <c r="F480" s="66">
        <v>6.46375026595116</v>
      </c>
      <c r="G480" s="66">
        <v>10898.36</v>
      </c>
      <c r="H480" s="68">
        <v>1808.0</v>
      </c>
      <c r="I480" s="66">
        <v>9.18143218197136</v>
      </c>
      <c r="J480" s="66">
        <v>199426.17</v>
      </c>
      <c r="K480" s="68">
        <v>42197.0</v>
      </c>
      <c r="L480" s="66">
        <v>7.03418468484357</v>
      </c>
      <c r="M480" s="66">
        <v>1329654.72</v>
      </c>
      <c r="N480" s="68">
        <v>195940.0</v>
      </c>
      <c r="O480" s="66">
        <v>12.0392846988945</v>
      </c>
      <c r="P480" s="66">
        <v>102042.43</v>
      </c>
      <c r="Q480" s="68">
        <v>18080.0</v>
      </c>
      <c r="R480" s="69">
        <v>7.66544696514423</v>
      </c>
      <c r="S480" s="55"/>
      <c r="T480" s="56">
        <f t="shared" si="1"/>
        <v>4.065166518</v>
      </c>
      <c r="U480" s="56">
        <f t="shared" si="2"/>
        <v>6.027853982</v>
      </c>
      <c r="V480" s="56">
        <f t="shared" si="3"/>
        <v>4.726074602</v>
      </c>
      <c r="W480" s="56">
        <f t="shared" si="4"/>
        <v>6.786030009</v>
      </c>
      <c r="X480" s="56">
        <f t="shared" si="5"/>
        <v>5.643939712</v>
      </c>
    </row>
    <row r="481" ht="14.25" customHeight="1">
      <c r="A481" s="63">
        <v>31902.0</v>
      </c>
      <c r="B481" s="64" t="s">
        <v>534</v>
      </c>
      <c r="C481" s="65" t="s">
        <v>59</v>
      </c>
      <c r="D481" s="66">
        <v>268212.17</v>
      </c>
      <c r="E481" s="67">
        <v>69462.0</v>
      </c>
      <c r="F481" s="66">
        <v>5.95934343546559</v>
      </c>
      <c r="G481" s="66">
        <v>4553.89</v>
      </c>
      <c r="H481" s="68">
        <v>787.0</v>
      </c>
      <c r="I481" s="66">
        <v>7.30961476725522</v>
      </c>
      <c r="J481" s="66">
        <v>65162.31</v>
      </c>
      <c r="K481" s="68">
        <v>11958.0</v>
      </c>
      <c r="L481" s="66">
        <v>7.27826538590417</v>
      </c>
      <c r="M481" s="66">
        <v>1069185.53</v>
      </c>
      <c r="N481" s="68">
        <v>161146.0</v>
      </c>
      <c r="O481" s="66">
        <v>10.7576923773494</v>
      </c>
      <c r="P481" s="66">
        <v>91988.22</v>
      </c>
      <c r="Q481" s="68">
        <v>16927.0</v>
      </c>
      <c r="R481" s="69">
        <v>6.76085697486403</v>
      </c>
      <c r="S481" s="55"/>
      <c r="T481" s="56">
        <f t="shared" si="1"/>
        <v>3.861279117</v>
      </c>
      <c r="U481" s="56">
        <f t="shared" si="2"/>
        <v>5.78639136</v>
      </c>
      <c r="V481" s="56">
        <f t="shared" si="3"/>
        <v>5.449264927</v>
      </c>
      <c r="W481" s="56">
        <f t="shared" si="4"/>
        <v>6.634887183</v>
      </c>
      <c r="X481" s="56">
        <f t="shared" si="5"/>
        <v>5.434407751</v>
      </c>
    </row>
    <row r="482" ht="14.25" customHeight="1">
      <c r="A482" s="63">
        <v>31910.0</v>
      </c>
      <c r="B482" s="64" t="s">
        <v>535</v>
      </c>
      <c r="C482" s="65" t="s">
        <v>59</v>
      </c>
      <c r="D482" s="66">
        <v>200999.26</v>
      </c>
      <c r="E482" s="67">
        <v>47987.0</v>
      </c>
      <c r="F482" s="66">
        <v>5.88646576465765</v>
      </c>
      <c r="G482" s="66">
        <v>1827.97</v>
      </c>
      <c r="H482" s="68">
        <v>571.0</v>
      </c>
      <c r="I482" s="66">
        <v>3.70034412955466</v>
      </c>
      <c r="J482" s="66">
        <v>7747.28</v>
      </c>
      <c r="K482" s="68">
        <v>1560.0</v>
      </c>
      <c r="L482" s="66">
        <v>6.0243234836703</v>
      </c>
      <c r="M482" s="66">
        <v>870207.72</v>
      </c>
      <c r="N482" s="68">
        <v>138360.0</v>
      </c>
      <c r="O482" s="66">
        <v>11.4221473761583</v>
      </c>
      <c r="P482" s="66">
        <v>144629.66</v>
      </c>
      <c r="Q482" s="68">
        <v>28796.0</v>
      </c>
      <c r="R482" s="69">
        <v>7.49376476683938</v>
      </c>
      <c r="S482" s="55"/>
      <c r="T482" s="56">
        <f t="shared" si="1"/>
        <v>4.188619001</v>
      </c>
      <c r="U482" s="56">
        <f t="shared" si="2"/>
        <v>3.201348511</v>
      </c>
      <c r="V482" s="56">
        <f t="shared" si="3"/>
        <v>4.966205128</v>
      </c>
      <c r="W482" s="56">
        <f t="shared" si="4"/>
        <v>6.289445794</v>
      </c>
      <c r="X482" s="56">
        <f t="shared" si="5"/>
        <v>5.022560772</v>
      </c>
    </row>
    <row r="483" ht="14.25" customHeight="1">
      <c r="A483" s="63">
        <v>31945.0</v>
      </c>
      <c r="B483" s="64" t="s">
        <v>536</v>
      </c>
      <c r="C483" s="65" t="s">
        <v>59</v>
      </c>
      <c r="D483" s="66">
        <v>185348.3</v>
      </c>
      <c r="E483" s="67">
        <v>51224.0</v>
      </c>
      <c r="F483" s="66">
        <v>5.49115067843811</v>
      </c>
      <c r="G483" s="66">
        <v>12172.71</v>
      </c>
      <c r="H483" s="68">
        <v>4403.0</v>
      </c>
      <c r="I483" s="66">
        <v>3.08873636132961</v>
      </c>
      <c r="J483" s="66">
        <v>188327.68</v>
      </c>
      <c r="K483" s="68">
        <v>37353.0</v>
      </c>
      <c r="L483" s="66">
        <v>7.19466992665037</v>
      </c>
      <c r="M483" s="66">
        <v>684011.25</v>
      </c>
      <c r="N483" s="68">
        <v>97664.0</v>
      </c>
      <c r="O483" s="66">
        <v>10.6577009971954</v>
      </c>
      <c r="P483" s="66">
        <v>52381.99</v>
      </c>
      <c r="Q483" s="68">
        <v>10818.0</v>
      </c>
      <c r="R483" s="69">
        <v>6.74070132544074</v>
      </c>
      <c r="S483" s="55"/>
      <c r="T483" s="56">
        <f t="shared" si="1"/>
        <v>3.618387865</v>
      </c>
      <c r="U483" s="56">
        <f t="shared" si="2"/>
        <v>2.764640018</v>
      </c>
      <c r="V483" s="56">
        <f t="shared" si="3"/>
        <v>5.041835462</v>
      </c>
      <c r="W483" s="56">
        <f t="shared" si="4"/>
        <v>7.003719385</v>
      </c>
      <c r="X483" s="56">
        <f t="shared" si="5"/>
        <v>4.842114069</v>
      </c>
    </row>
    <row r="484" ht="14.25" customHeight="1">
      <c r="A484" s="63">
        <v>31961.0</v>
      </c>
      <c r="B484" s="64" t="s">
        <v>537</v>
      </c>
      <c r="C484" s="65" t="s">
        <v>59</v>
      </c>
      <c r="D484" s="66">
        <v>128645.84</v>
      </c>
      <c r="E484" s="67">
        <v>34066.0</v>
      </c>
      <c r="F484" s="66">
        <v>5.42534750337382</v>
      </c>
      <c r="G484" s="66">
        <v>5020.41</v>
      </c>
      <c r="H484" s="68">
        <v>1380.0</v>
      </c>
      <c r="I484" s="66">
        <v>4.12862664473684</v>
      </c>
      <c r="J484" s="66">
        <v>14873.07</v>
      </c>
      <c r="K484" s="68">
        <v>3167.0</v>
      </c>
      <c r="L484" s="66">
        <v>6.04842212281415</v>
      </c>
      <c r="M484" s="66">
        <v>552492.88</v>
      </c>
      <c r="N484" s="68">
        <v>84181.0</v>
      </c>
      <c r="O484" s="66">
        <v>10.5331035403123</v>
      </c>
      <c r="P484" s="66">
        <v>231892.96</v>
      </c>
      <c r="Q484" s="68">
        <v>29217.0</v>
      </c>
      <c r="R484" s="69">
        <v>10.5367575427117</v>
      </c>
      <c r="S484" s="55"/>
      <c r="T484" s="56">
        <f t="shared" si="1"/>
        <v>3.776370575</v>
      </c>
      <c r="U484" s="56">
        <f t="shared" si="2"/>
        <v>3.637978261</v>
      </c>
      <c r="V484" s="56">
        <f t="shared" si="3"/>
        <v>4.696264604</v>
      </c>
      <c r="W484" s="56">
        <f t="shared" si="4"/>
        <v>6.563154156</v>
      </c>
      <c r="X484" s="56">
        <f t="shared" si="5"/>
        <v>7.936918917</v>
      </c>
    </row>
    <row r="485" ht="14.25" customHeight="1">
      <c r="A485" s="63">
        <v>31988.0</v>
      </c>
      <c r="B485" s="64" t="s">
        <v>538</v>
      </c>
      <c r="C485" s="65" t="s">
        <v>61</v>
      </c>
      <c r="D485" s="66">
        <v>10829.43</v>
      </c>
      <c r="E485" s="67">
        <v>3427.0</v>
      </c>
      <c r="F485" s="66">
        <v>3.64872978436658</v>
      </c>
      <c r="G485" s="66">
        <v>3887.57</v>
      </c>
      <c r="H485" s="68">
        <v>1379.0</v>
      </c>
      <c r="I485" s="66">
        <v>3.18392301392301</v>
      </c>
      <c r="J485" s="66">
        <v>5071.14</v>
      </c>
      <c r="K485" s="68">
        <v>1408.0</v>
      </c>
      <c r="L485" s="66">
        <v>4.4561862917399</v>
      </c>
      <c r="M485" s="66">
        <v>39859.22</v>
      </c>
      <c r="N485" s="68">
        <v>8291.0</v>
      </c>
      <c r="O485" s="66">
        <v>6.30185296442688</v>
      </c>
      <c r="P485" s="66">
        <v>7541.89</v>
      </c>
      <c r="Q485" s="68">
        <v>2913.0</v>
      </c>
      <c r="R485" s="69">
        <v>3.45482821804856</v>
      </c>
      <c r="S485" s="55"/>
      <c r="T485" s="56">
        <f t="shared" si="1"/>
        <v>3.160032098</v>
      </c>
      <c r="U485" s="56">
        <f t="shared" si="2"/>
        <v>2.819122553</v>
      </c>
      <c r="V485" s="56">
        <f t="shared" si="3"/>
        <v>3.601661932</v>
      </c>
      <c r="W485" s="56">
        <f t="shared" si="4"/>
        <v>4.807528646</v>
      </c>
      <c r="X485" s="56">
        <f t="shared" si="5"/>
        <v>2.589045657</v>
      </c>
    </row>
    <row r="486" ht="14.25" customHeight="1">
      <c r="A486" s="63">
        <v>32038.0</v>
      </c>
      <c r="B486" s="64" t="s">
        <v>539</v>
      </c>
      <c r="C486" s="65" t="s">
        <v>59</v>
      </c>
      <c r="D486" s="66">
        <v>128926.7</v>
      </c>
      <c r="E486" s="67">
        <v>30976.0</v>
      </c>
      <c r="F486" s="66">
        <v>6.28389628113272</v>
      </c>
      <c r="G486" s="66">
        <v>16918.01</v>
      </c>
      <c r="H486" s="68">
        <v>4502.0</v>
      </c>
      <c r="I486" s="66">
        <v>4.3603118556701</v>
      </c>
      <c r="J486" s="66">
        <v>38911.52</v>
      </c>
      <c r="K486" s="68">
        <v>7772.0</v>
      </c>
      <c r="L486" s="66">
        <v>6.44657388999337</v>
      </c>
      <c r="M486" s="66">
        <v>548292.89</v>
      </c>
      <c r="N486" s="68">
        <v>67901.0</v>
      </c>
      <c r="O486" s="66">
        <v>12.1637432336498</v>
      </c>
      <c r="P486" s="66">
        <v>49555.93</v>
      </c>
      <c r="Q486" s="68">
        <v>11135.0</v>
      </c>
      <c r="R486" s="69">
        <v>5.95695756701527</v>
      </c>
      <c r="S486" s="55"/>
      <c r="T486" s="56">
        <f t="shared" si="1"/>
        <v>4.162148115</v>
      </c>
      <c r="U486" s="56">
        <f t="shared" si="2"/>
        <v>3.757887606</v>
      </c>
      <c r="V486" s="56">
        <f t="shared" si="3"/>
        <v>5.006628924</v>
      </c>
      <c r="W486" s="56">
        <f t="shared" si="4"/>
        <v>8.074886821</v>
      </c>
      <c r="X486" s="56">
        <f t="shared" si="5"/>
        <v>4.4504652</v>
      </c>
    </row>
    <row r="487" ht="14.25" customHeight="1">
      <c r="A487" s="63">
        <v>32046.0</v>
      </c>
      <c r="B487" s="64" t="s">
        <v>540</v>
      </c>
      <c r="C487" s="65" t="s">
        <v>61</v>
      </c>
      <c r="D487" s="66">
        <v>761.58</v>
      </c>
      <c r="E487" s="67">
        <v>275.0</v>
      </c>
      <c r="F487" s="66">
        <v>3.07088709677419</v>
      </c>
      <c r="G487" s="66">
        <v>663.53</v>
      </c>
      <c r="H487" s="68">
        <v>219.0</v>
      </c>
      <c r="I487" s="66">
        <v>3.36817258883249</v>
      </c>
      <c r="J487" s="66">
        <v>3305.17</v>
      </c>
      <c r="K487" s="68">
        <v>901.0</v>
      </c>
      <c r="L487" s="66">
        <v>4.41277703604806</v>
      </c>
      <c r="M487" s="66">
        <v>66.93</v>
      </c>
      <c r="N487" s="68">
        <v>6.0</v>
      </c>
      <c r="O487" s="66">
        <v>22.31</v>
      </c>
      <c r="P487" s="66">
        <v>45.51</v>
      </c>
      <c r="Q487" s="68">
        <v>11.0</v>
      </c>
      <c r="R487" s="69">
        <v>4.13727272727273</v>
      </c>
      <c r="S487" s="55"/>
      <c r="T487" s="56">
        <f t="shared" si="1"/>
        <v>2.769381818</v>
      </c>
      <c r="U487" s="56">
        <f t="shared" si="2"/>
        <v>3.029817352</v>
      </c>
      <c r="V487" s="56">
        <f t="shared" si="3"/>
        <v>3.668335183</v>
      </c>
      <c r="W487" s="56">
        <f t="shared" si="4"/>
        <v>11.155</v>
      </c>
      <c r="X487" s="56">
        <f t="shared" si="5"/>
        <v>4.137272727</v>
      </c>
    </row>
    <row r="488" ht="14.25" customHeight="1">
      <c r="A488" s="63">
        <v>32054.0</v>
      </c>
      <c r="B488" s="64" t="s">
        <v>541</v>
      </c>
      <c r="C488" s="65" t="s">
        <v>59</v>
      </c>
      <c r="D488" s="66">
        <v>40354.51</v>
      </c>
      <c r="E488" s="67">
        <v>10037.0</v>
      </c>
      <c r="F488" s="66">
        <v>4.77003664302601</v>
      </c>
      <c r="G488" s="66">
        <v>4740.16</v>
      </c>
      <c r="H488" s="68">
        <v>1476.0</v>
      </c>
      <c r="I488" s="66">
        <v>3.63230651340996</v>
      </c>
      <c r="J488" s="66">
        <v>137706.21</v>
      </c>
      <c r="K488" s="68">
        <v>30683.0</v>
      </c>
      <c r="L488" s="66">
        <v>6.63548450826386</v>
      </c>
      <c r="M488" s="66">
        <v>1150801.18</v>
      </c>
      <c r="N488" s="68">
        <v>153017.0</v>
      </c>
      <c r="O488" s="66">
        <v>11.9935090461898</v>
      </c>
      <c r="P488" s="66">
        <v>105647.72</v>
      </c>
      <c r="Q488" s="68">
        <v>15299.0</v>
      </c>
      <c r="R488" s="69">
        <v>8.2389238087811</v>
      </c>
      <c r="S488" s="55"/>
      <c r="T488" s="56">
        <f t="shared" si="1"/>
        <v>4.020574873</v>
      </c>
      <c r="U488" s="56">
        <f t="shared" si="2"/>
        <v>3.211490515</v>
      </c>
      <c r="V488" s="56">
        <f t="shared" si="3"/>
        <v>4.488029528</v>
      </c>
      <c r="W488" s="56">
        <f t="shared" si="4"/>
        <v>7.520740702</v>
      </c>
      <c r="X488" s="56">
        <f t="shared" si="5"/>
        <v>6.90553108</v>
      </c>
    </row>
    <row r="489" ht="14.25" customHeight="1">
      <c r="A489" s="63">
        <v>32063.0</v>
      </c>
      <c r="B489" s="64" t="s">
        <v>542</v>
      </c>
      <c r="C489" s="65" t="s">
        <v>59</v>
      </c>
      <c r="D489" s="66">
        <v>227455.64</v>
      </c>
      <c r="E489" s="67">
        <v>55433.0</v>
      </c>
      <c r="F489" s="66">
        <v>6.24534980779791</v>
      </c>
      <c r="G489" s="66">
        <v>9547.08</v>
      </c>
      <c r="H489" s="68">
        <v>2292.0</v>
      </c>
      <c r="I489" s="66">
        <v>5.00633455689565</v>
      </c>
      <c r="J489" s="66">
        <v>12103.47</v>
      </c>
      <c r="K489" s="68">
        <v>3161.0</v>
      </c>
      <c r="L489" s="66">
        <v>4.64090107361963</v>
      </c>
      <c r="M489" s="66">
        <v>843134.85</v>
      </c>
      <c r="N489" s="68">
        <v>131997.0</v>
      </c>
      <c r="O489" s="66">
        <v>11.794240211507</v>
      </c>
      <c r="P489" s="66">
        <v>106892.24</v>
      </c>
      <c r="Q489" s="68">
        <v>22203.0</v>
      </c>
      <c r="R489" s="69">
        <v>7.0203756731906</v>
      </c>
      <c r="S489" s="55"/>
      <c r="T489" s="56">
        <f t="shared" si="1"/>
        <v>4.103253297</v>
      </c>
      <c r="U489" s="56">
        <f t="shared" si="2"/>
        <v>4.16539267</v>
      </c>
      <c r="V489" s="56">
        <f t="shared" si="3"/>
        <v>3.829000316</v>
      </c>
      <c r="W489" s="56">
        <f t="shared" si="4"/>
        <v>6.387530398</v>
      </c>
      <c r="X489" s="56">
        <f t="shared" si="5"/>
        <v>4.814315183</v>
      </c>
    </row>
    <row r="490" ht="14.25" customHeight="1">
      <c r="A490" s="63">
        <v>32064.0</v>
      </c>
      <c r="B490" s="64" t="s">
        <v>543</v>
      </c>
      <c r="C490" s="65" t="s">
        <v>59</v>
      </c>
      <c r="D490" s="66">
        <v>230784.19</v>
      </c>
      <c r="E490" s="67">
        <v>54269.0</v>
      </c>
      <c r="F490" s="66">
        <v>6.21189141903531</v>
      </c>
      <c r="G490" s="66">
        <v>46730.08</v>
      </c>
      <c r="H490" s="68">
        <v>15288.0</v>
      </c>
      <c r="I490" s="66">
        <v>4.0730480257997</v>
      </c>
      <c r="J490" s="66">
        <v>51304.07</v>
      </c>
      <c r="K490" s="68">
        <v>11111.0</v>
      </c>
      <c r="L490" s="66">
        <v>6.09746493938674</v>
      </c>
      <c r="M490" s="66">
        <v>830107.41</v>
      </c>
      <c r="N490" s="68">
        <v>115434.0</v>
      </c>
      <c r="O490" s="66">
        <v>11.2621073696207</v>
      </c>
      <c r="P490" s="66">
        <v>190607.7</v>
      </c>
      <c r="Q490" s="68">
        <v>31026.0</v>
      </c>
      <c r="R490" s="69">
        <v>9.27531386861314</v>
      </c>
      <c r="S490" s="55"/>
      <c r="T490" s="56">
        <f t="shared" si="1"/>
        <v>4.252597063</v>
      </c>
      <c r="U490" s="56">
        <f t="shared" si="2"/>
        <v>3.056650968</v>
      </c>
      <c r="V490" s="56">
        <f t="shared" si="3"/>
        <v>4.617412474</v>
      </c>
      <c r="W490" s="56">
        <f t="shared" si="4"/>
        <v>7.191186392</v>
      </c>
      <c r="X490" s="56">
        <f t="shared" si="5"/>
        <v>6.143482885</v>
      </c>
    </row>
    <row r="491" ht="14.25" customHeight="1">
      <c r="A491" s="63">
        <v>32065.0</v>
      </c>
      <c r="B491" s="64" t="s">
        <v>544</v>
      </c>
      <c r="C491" s="65" t="s">
        <v>59</v>
      </c>
      <c r="D491" s="66">
        <v>28775.03</v>
      </c>
      <c r="E491" s="67">
        <v>7534.0</v>
      </c>
      <c r="F491" s="66">
        <v>4.80866143048128</v>
      </c>
      <c r="G491" s="66">
        <v>15058.64</v>
      </c>
      <c r="H491" s="68">
        <v>4301.0</v>
      </c>
      <c r="I491" s="66">
        <v>4.48173809523809</v>
      </c>
      <c r="J491" s="66">
        <v>16625.12</v>
      </c>
      <c r="K491" s="68">
        <v>3697.0</v>
      </c>
      <c r="L491" s="66">
        <v>5.72490358126722</v>
      </c>
      <c r="M491" s="66">
        <v>205963.16</v>
      </c>
      <c r="N491" s="68">
        <v>28181.0</v>
      </c>
      <c r="O491" s="66">
        <v>10.3275916361631</v>
      </c>
      <c r="P491" s="66">
        <v>106283.35</v>
      </c>
      <c r="Q491" s="68">
        <v>25624.0</v>
      </c>
      <c r="R491" s="69">
        <v>6.69838973971135</v>
      </c>
      <c r="S491" s="55"/>
      <c r="T491" s="56">
        <f t="shared" si="1"/>
        <v>3.819356252</v>
      </c>
      <c r="U491" s="56">
        <f t="shared" si="2"/>
        <v>3.501195071</v>
      </c>
      <c r="V491" s="56">
        <f t="shared" si="3"/>
        <v>4.496921829</v>
      </c>
      <c r="W491" s="56">
        <f t="shared" si="4"/>
        <v>7.308582378</v>
      </c>
      <c r="X491" s="56">
        <f t="shared" si="5"/>
        <v>4.147804792</v>
      </c>
    </row>
    <row r="492" ht="14.25" customHeight="1">
      <c r="A492" s="63">
        <v>32066.0</v>
      </c>
      <c r="B492" s="64" t="s">
        <v>545</v>
      </c>
      <c r="C492" s="65" t="s">
        <v>61</v>
      </c>
      <c r="D492" s="66">
        <v>33218.41</v>
      </c>
      <c r="E492" s="67">
        <v>9810.0</v>
      </c>
      <c r="F492" s="66">
        <v>4.5805860452289</v>
      </c>
      <c r="G492" s="66">
        <v>13462.55</v>
      </c>
      <c r="H492" s="68">
        <v>4711.0</v>
      </c>
      <c r="I492" s="66">
        <v>3.75629185267857</v>
      </c>
      <c r="J492" s="66">
        <v>10232.1</v>
      </c>
      <c r="K492" s="68">
        <v>2062.0</v>
      </c>
      <c r="L492" s="66">
        <v>6.02242495585639</v>
      </c>
      <c r="M492" s="66">
        <v>181936.01</v>
      </c>
      <c r="N492" s="68">
        <v>22009.0</v>
      </c>
      <c r="O492" s="66">
        <v>11.2236896977175</v>
      </c>
      <c r="P492" s="66">
        <v>37011.63</v>
      </c>
      <c r="Q492" s="68">
        <v>9637.0</v>
      </c>
      <c r="R492" s="69">
        <v>6.17993488061446</v>
      </c>
      <c r="S492" s="55"/>
      <c r="T492" s="56">
        <f t="shared" si="1"/>
        <v>3.386178389</v>
      </c>
      <c r="U492" s="56">
        <f t="shared" si="2"/>
        <v>2.857684143</v>
      </c>
      <c r="V492" s="56">
        <f t="shared" si="3"/>
        <v>4.962221145</v>
      </c>
      <c r="W492" s="56">
        <f t="shared" si="4"/>
        <v>8.266436912</v>
      </c>
      <c r="X492" s="56">
        <f t="shared" si="5"/>
        <v>3.840575905</v>
      </c>
    </row>
    <row r="493" ht="14.25" customHeight="1">
      <c r="A493" s="63">
        <v>32067.0</v>
      </c>
      <c r="B493" s="64" t="s">
        <v>546</v>
      </c>
      <c r="C493" s="65" t="s">
        <v>59</v>
      </c>
      <c r="D493" s="66">
        <v>96785.91</v>
      </c>
      <c r="E493" s="67">
        <v>23664.0</v>
      </c>
      <c r="F493" s="66">
        <v>5.88113933280671</v>
      </c>
      <c r="G493" s="66">
        <v>7500.65</v>
      </c>
      <c r="H493" s="68">
        <v>1965.0</v>
      </c>
      <c r="I493" s="66">
        <v>4.45671420083185</v>
      </c>
      <c r="J493" s="66">
        <v>17044.36</v>
      </c>
      <c r="K493" s="68">
        <v>3897.0</v>
      </c>
      <c r="L493" s="66">
        <v>5.38696586599241</v>
      </c>
      <c r="M493" s="66">
        <v>308944.94</v>
      </c>
      <c r="N493" s="68">
        <v>38590.0</v>
      </c>
      <c r="O493" s="66">
        <v>11.5333908239071</v>
      </c>
      <c r="P493" s="66">
        <v>45750.99</v>
      </c>
      <c r="Q493" s="68">
        <v>9933.0</v>
      </c>
      <c r="R493" s="69">
        <v>6.84280436733473</v>
      </c>
      <c r="S493" s="55"/>
      <c r="T493" s="56">
        <f t="shared" si="1"/>
        <v>4.090006339</v>
      </c>
      <c r="U493" s="56">
        <f t="shared" si="2"/>
        <v>3.817124682</v>
      </c>
      <c r="V493" s="56">
        <f t="shared" si="3"/>
        <v>4.373713113</v>
      </c>
      <c r="W493" s="56">
        <f t="shared" si="4"/>
        <v>8.005828971</v>
      </c>
      <c r="X493" s="56">
        <f t="shared" si="5"/>
        <v>4.605958925</v>
      </c>
    </row>
    <row r="494" ht="14.25" customHeight="1">
      <c r="A494" s="63">
        <v>32068.0</v>
      </c>
      <c r="B494" s="64" t="s">
        <v>547</v>
      </c>
      <c r="C494" s="65" t="s">
        <v>59</v>
      </c>
      <c r="D494" s="66">
        <v>67132.27</v>
      </c>
      <c r="E494" s="67">
        <v>15986.0</v>
      </c>
      <c r="F494" s="66">
        <v>5.46323811848958</v>
      </c>
      <c r="G494" s="66">
        <v>6647.52</v>
      </c>
      <c r="H494" s="68">
        <v>1749.0</v>
      </c>
      <c r="I494" s="66">
        <v>4.33911227154047</v>
      </c>
      <c r="J494" s="66">
        <v>16230.14</v>
      </c>
      <c r="K494" s="68">
        <v>2724.0</v>
      </c>
      <c r="L494" s="66">
        <v>6.75411568872243</v>
      </c>
      <c r="M494" s="66">
        <v>547724.98</v>
      </c>
      <c r="N494" s="68">
        <v>66969.0</v>
      </c>
      <c r="O494" s="66">
        <v>12.1925289940565</v>
      </c>
      <c r="P494" s="66">
        <v>55747.51</v>
      </c>
      <c r="Q494" s="68">
        <v>12830.0</v>
      </c>
      <c r="R494" s="69">
        <v>6.71090766823161</v>
      </c>
      <c r="S494" s="55"/>
      <c r="T494" s="56">
        <f t="shared" si="1"/>
        <v>4.199441386</v>
      </c>
      <c r="U494" s="56">
        <f t="shared" si="2"/>
        <v>3.800754717</v>
      </c>
      <c r="V494" s="56">
        <f t="shared" si="3"/>
        <v>5.958201175</v>
      </c>
      <c r="W494" s="56">
        <f t="shared" si="4"/>
        <v>8.178783915</v>
      </c>
      <c r="X494" s="56">
        <f t="shared" si="5"/>
        <v>4.345090413</v>
      </c>
    </row>
    <row r="495" ht="14.25" customHeight="1">
      <c r="A495" s="63">
        <v>32069.0</v>
      </c>
      <c r="B495" s="64" t="s">
        <v>548</v>
      </c>
      <c r="C495" s="65" t="s">
        <v>59</v>
      </c>
      <c r="D495" s="66">
        <v>244706.41</v>
      </c>
      <c r="E495" s="67">
        <v>41180.0</v>
      </c>
      <c r="F495" s="66">
        <v>8.17431888027793</v>
      </c>
      <c r="G495" s="66">
        <v>2640.89</v>
      </c>
      <c r="H495" s="68">
        <v>684.0</v>
      </c>
      <c r="I495" s="66">
        <v>4.41620401337793</v>
      </c>
      <c r="J495" s="66">
        <v>40831.29</v>
      </c>
      <c r="K495" s="68">
        <v>5003.0</v>
      </c>
      <c r="L495" s="66">
        <v>9.21907654097991</v>
      </c>
      <c r="M495" s="66">
        <v>459097.97</v>
      </c>
      <c r="N495" s="68">
        <v>54306.0</v>
      </c>
      <c r="O495" s="66">
        <v>12.0977619963635</v>
      </c>
      <c r="P495" s="66">
        <v>76120.27</v>
      </c>
      <c r="Q495" s="68">
        <v>17309.0</v>
      </c>
      <c r="R495" s="69">
        <v>7.23851939901103</v>
      </c>
      <c r="S495" s="55"/>
      <c r="T495" s="56">
        <f t="shared" si="1"/>
        <v>5.942360612</v>
      </c>
      <c r="U495" s="56">
        <f t="shared" si="2"/>
        <v>3.860950292</v>
      </c>
      <c r="V495" s="56">
        <f t="shared" si="3"/>
        <v>8.161361183</v>
      </c>
      <c r="W495" s="56">
        <f t="shared" si="4"/>
        <v>8.453908776</v>
      </c>
      <c r="X495" s="56">
        <f t="shared" si="5"/>
        <v>4.397727772</v>
      </c>
    </row>
    <row r="496" ht="14.25" customHeight="1">
      <c r="A496" s="63">
        <v>32070.0</v>
      </c>
      <c r="B496" s="64" t="s">
        <v>549</v>
      </c>
      <c r="C496" s="65" t="s">
        <v>59</v>
      </c>
      <c r="D496" s="66">
        <v>166200.18</v>
      </c>
      <c r="E496" s="67">
        <v>41555.0</v>
      </c>
      <c r="F496" s="66">
        <v>6.04540157136622</v>
      </c>
      <c r="G496" s="66">
        <v>12683.79</v>
      </c>
      <c r="H496" s="68">
        <v>4191.0</v>
      </c>
      <c r="I496" s="66">
        <v>3.64162790697674</v>
      </c>
      <c r="J496" s="66">
        <v>208711.55</v>
      </c>
      <c r="K496" s="68">
        <v>41420.0</v>
      </c>
      <c r="L496" s="66">
        <v>7.03016538668822</v>
      </c>
      <c r="M496" s="66">
        <v>807532.71</v>
      </c>
      <c r="N496" s="68">
        <v>117250.0</v>
      </c>
      <c r="O496" s="66">
        <v>11.7093121148409</v>
      </c>
      <c r="P496" s="66">
        <v>72340.17</v>
      </c>
      <c r="Q496" s="68">
        <v>13593.0</v>
      </c>
      <c r="R496" s="69">
        <v>7.16878109206223</v>
      </c>
      <c r="S496" s="55"/>
      <c r="T496" s="56">
        <f t="shared" si="1"/>
        <v>3.999523042</v>
      </c>
      <c r="U496" s="56">
        <f t="shared" si="2"/>
        <v>3.026435218</v>
      </c>
      <c r="V496" s="56">
        <f t="shared" si="3"/>
        <v>5.038907533</v>
      </c>
      <c r="W496" s="56">
        <f t="shared" si="4"/>
        <v>6.88727258</v>
      </c>
      <c r="X496" s="56">
        <f t="shared" si="5"/>
        <v>5.321869345</v>
      </c>
    </row>
    <row r="497" ht="14.25" customHeight="1">
      <c r="A497" s="63">
        <v>32071.0</v>
      </c>
      <c r="B497" s="64" t="s">
        <v>550</v>
      </c>
      <c r="C497" s="65" t="s">
        <v>61</v>
      </c>
      <c r="D497" s="66">
        <v>34447.03</v>
      </c>
      <c r="E497" s="67">
        <v>8811.0</v>
      </c>
      <c r="F497" s="66">
        <v>5.38908479349186</v>
      </c>
      <c r="G497" s="66">
        <v>4260.59</v>
      </c>
      <c r="H497" s="68">
        <v>1354.0</v>
      </c>
      <c r="I497" s="66">
        <v>3.73408413672217</v>
      </c>
      <c r="J497" s="66">
        <v>8248.94</v>
      </c>
      <c r="K497" s="68">
        <v>2151.0</v>
      </c>
      <c r="L497" s="66">
        <v>4.71907322654462</v>
      </c>
      <c r="M497" s="66">
        <v>171049.89</v>
      </c>
      <c r="N497" s="68">
        <v>24873.0</v>
      </c>
      <c r="O497" s="66">
        <v>10.6321413475883</v>
      </c>
      <c r="P497" s="66">
        <v>30003.32</v>
      </c>
      <c r="Q497" s="68">
        <v>8038.0</v>
      </c>
      <c r="R497" s="69">
        <v>5.83268273716952</v>
      </c>
      <c r="S497" s="55"/>
      <c r="T497" s="56">
        <f t="shared" si="1"/>
        <v>3.909548292</v>
      </c>
      <c r="U497" s="56">
        <f t="shared" si="2"/>
        <v>3.146669129</v>
      </c>
      <c r="V497" s="56">
        <f t="shared" si="3"/>
        <v>3.834932589</v>
      </c>
      <c r="W497" s="56">
        <f t="shared" si="4"/>
        <v>6.876930406</v>
      </c>
      <c r="X497" s="56">
        <f t="shared" si="5"/>
        <v>3.732684747</v>
      </c>
    </row>
    <row r="498" ht="14.25" customHeight="1">
      <c r="A498" s="63">
        <v>32072.0</v>
      </c>
      <c r="B498" s="64" t="s">
        <v>551</v>
      </c>
      <c r="C498" s="65" t="s">
        <v>59</v>
      </c>
      <c r="D498" s="66">
        <v>111041.23</v>
      </c>
      <c r="E498" s="67">
        <v>26131.0</v>
      </c>
      <c r="F498" s="66">
        <v>6.37911357499856</v>
      </c>
      <c r="G498" s="66">
        <v>1734.05</v>
      </c>
      <c r="H498" s="68">
        <v>554.0</v>
      </c>
      <c r="I498" s="66">
        <v>3.51022267206478</v>
      </c>
      <c r="J498" s="66">
        <v>6422.02</v>
      </c>
      <c r="K498" s="68">
        <v>1650.0</v>
      </c>
      <c r="L498" s="66">
        <v>4.86516666666667</v>
      </c>
      <c r="M498" s="66">
        <v>287215.84</v>
      </c>
      <c r="N498" s="68">
        <v>45684.0</v>
      </c>
      <c r="O498" s="66">
        <v>8.89598711515827</v>
      </c>
      <c r="P498" s="66">
        <v>49975.57</v>
      </c>
      <c r="Q498" s="68">
        <v>10547.0</v>
      </c>
      <c r="R498" s="69">
        <v>6.95263912075682</v>
      </c>
      <c r="S498" s="55"/>
      <c r="T498" s="56">
        <f t="shared" si="1"/>
        <v>4.249406069</v>
      </c>
      <c r="U498" s="56">
        <f t="shared" si="2"/>
        <v>3.130054152</v>
      </c>
      <c r="V498" s="56">
        <f t="shared" si="3"/>
        <v>3.892133333</v>
      </c>
      <c r="W498" s="56">
        <f t="shared" si="4"/>
        <v>6.287011645</v>
      </c>
      <c r="X498" s="56">
        <f t="shared" si="5"/>
        <v>4.738368256</v>
      </c>
    </row>
    <row r="499" ht="14.25" customHeight="1">
      <c r="A499" s="63">
        <v>32073.0</v>
      </c>
      <c r="B499" s="64" t="s">
        <v>552</v>
      </c>
      <c r="C499" s="65" t="s">
        <v>61</v>
      </c>
      <c r="D499" s="66">
        <v>65285.11</v>
      </c>
      <c r="E499" s="67">
        <v>15210.0</v>
      </c>
      <c r="F499" s="66">
        <v>6.22711846623426</v>
      </c>
      <c r="G499" s="66">
        <v>1370.61</v>
      </c>
      <c r="H499" s="68">
        <v>130.0</v>
      </c>
      <c r="I499" s="66">
        <v>22.8435</v>
      </c>
      <c r="J499" s="66">
        <v>14535.58</v>
      </c>
      <c r="K499" s="68">
        <v>2053.0</v>
      </c>
      <c r="L499" s="66">
        <v>10.5713309090909</v>
      </c>
      <c r="M499" s="66">
        <v>301782.99</v>
      </c>
      <c r="N499" s="68">
        <v>41202.0</v>
      </c>
      <c r="O499" s="66">
        <v>11.4776933023999</v>
      </c>
      <c r="P499" s="66">
        <v>5753.57</v>
      </c>
      <c r="Q499" s="68">
        <v>393.0</v>
      </c>
      <c r="R499" s="69">
        <v>18.0362695924765</v>
      </c>
      <c r="S499" s="55"/>
      <c r="T499" s="56">
        <f t="shared" si="1"/>
        <v>4.292249178</v>
      </c>
      <c r="U499" s="56">
        <f t="shared" si="2"/>
        <v>10.54315385</v>
      </c>
      <c r="V499" s="56">
        <f t="shared" si="3"/>
        <v>7.080165611</v>
      </c>
      <c r="W499" s="56">
        <f t="shared" si="4"/>
        <v>7.324474297</v>
      </c>
      <c r="X499" s="56">
        <f t="shared" si="5"/>
        <v>14.64012723</v>
      </c>
    </row>
    <row r="500" ht="14.25" customHeight="1">
      <c r="A500" s="63">
        <v>32074.0</v>
      </c>
      <c r="B500" s="64" t="s">
        <v>553</v>
      </c>
      <c r="C500" s="65" t="s">
        <v>59</v>
      </c>
      <c r="D500" s="66">
        <v>65715.13</v>
      </c>
      <c r="E500" s="67">
        <v>16545.0</v>
      </c>
      <c r="F500" s="66">
        <v>5.67880487383339</v>
      </c>
      <c r="G500" s="66">
        <v>4185.31</v>
      </c>
      <c r="H500" s="68">
        <v>967.0</v>
      </c>
      <c r="I500" s="66">
        <v>4.90657678780774</v>
      </c>
      <c r="J500" s="66">
        <v>28457.61</v>
      </c>
      <c r="K500" s="68">
        <v>3750.0</v>
      </c>
      <c r="L500" s="66">
        <v>8.74542409342348</v>
      </c>
      <c r="M500" s="66">
        <v>328296.24</v>
      </c>
      <c r="N500" s="68">
        <v>41510.0</v>
      </c>
      <c r="O500" s="66">
        <v>11.5207832678271</v>
      </c>
      <c r="P500" s="66">
        <v>75498.97</v>
      </c>
      <c r="Q500" s="68">
        <v>16832.0</v>
      </c>
      <c r="R500" s="69">
        <v>6.61053935732423</v>
      </c>
      <c r="S500" s="55"/>
      <c r="T500" s="56">
        <f t="shared" si="1"/>
        <v>3.97190269</v>
      </c>
      <c r="U500" s="56">
        <f t="shared" si="2"/>
        <v>4.328138573</v>
      </c>
      <c r="V500" s="56">
        <f t="shared" si="3"/>
        <v>7.588696</v>
      </c>
      <c r="W500" s="56">
        <f t="shared" si="4"/>
        <v>7.908847025</v>
      </c>
      <c r="X500" s="56">
        <f t="shared" si="5"/>
        <v>4.485442609</v>
      </c>
    </row>
    <row r="501" ht="14.25" customHeight="1">
      <c r="A501" s="63">
        <v>32075.0</v>
      </c>
      <c r="B501" s="64" t="s">
        <v>554</v>
      </c>
      <c r="C501" s="65" t="s">
        <v>59</v>
      </c>
      <c r="D501" s="66">
        <v>94815.92</v>
      </c>
      <c r="E501" s="67">
        <v>24299.0</v>
      </c>
      <c r="F501" s="66">
        <v>4.79425190878293</v>
      </c>
      <c r="G501" s="66">
        <v>2344.55</v>
      </c>
      <c r="H501" s="68">
        <v>604.0</v>
      </c>
      <c r="I501" s="66">
        <v>4.44043560606061</v>
      </c>
      <c r="J501" s="66">
        <v>5524.13</v>
      </c>
      <c r="K501" s="68">
        <v>1374.0</v>
      </c>
      <c r="L501" s="66">
        <v>4.57295529801325</v>
      </c>
      <c r="M501" s="66">
        <v>352459.14</v>
      </c>
      <c r="N501" s="68">
        <v>61830.0</v>
      </c>
      <c r="O501" s="66">
        <v>8.31016763728102</v>
      </c>
      <c r="P501" s="66">
        <v>89605.91</v>
      </c>
      <c r="Q501" s="68">
        <v>16787.0</v>
      </c>
      <c r="R501" s="69">
        <v>6.96509211037699</v>
      </c>
      <c r="S501" s="55"/>
      <c r="T501" s="56">
        <f t="shared" si="1"/>
        <v>3.90205029</v>
      </c>
      <c r="U501" s="56">
        <f t="shared" si="2"/>
        <v>3.881705298</v>
      </c>
      <c r="V501" s="56">
        <f t="shared" si="3"/>
        <v>4.020473071</v>
      </c>
      <c r="W501" s="56">
        <f t="shared" si="4"/>
        <v>5.700455119</v>
      </c>
      <c r="X501" s="56">
        <f t="shared" si="5"/>
        <v>5.337815572</v>
      </c>
    </row>
    <row r="502" ht="14.25" customHeight="1">
      <c r="A502" s="63">
        <v>32076.0</v>
      </c>
      <c r="B502" s="64" t="s">
        <v>555</v>
      </c>
      <c r="C502" s="65" t="s">
        <v>59</v>
      </c>
      <c r="D502" s="66">
        <v>130815.81</v>
      </c>
      <c r="E502" s="67">
        <v>32444.0</v>
      </c>
      <c r="F502" s="66">
        <v>5.88968574129936</v>
      </c>
      <c r="G502" s="66">
        <v>10853.55</v>
      </c>
      <c r="H502" s="68">
        <v>2677.0</v>
      </c>
      <c r="I502" s="66">
        <v>4.36060666934512</v>
      </c>
      <c r="J502" s="66">
        <v>46784.35</v>
      </c>
      <c r="K502" s="68">
        <v>6308.0</v>
      </c>
      <c r="L502" s="66">
        <v>8.14348999129678</v>
      </c>
      <c r="M502" s="66">
        <v>652724.2</v>
      </c>
      <c r="N502" s="68">
        <v>69853.0</v>
      </c>
      <c r="O502" s="66">
        <v>13.6248189199908</v>
      </c>
      <c r="P502" s="66">
        <v>19326.41</v>
      </c>
      <c r="Q502" s="68">
        <v>4275.0</v>
      </c>
      <c r="R502" s="69">
        <v>5.84055908129344</v>
      </c>
      <c r="S502" s="55"/>
      <c r="T502" s="56">
        <f t="shared" si="1"/>
        <v>4.032049377</v>
      </c>
      <c r="U502" s="56">
        <f t="shared" si="2"/>
        <v>4.054370564</v>
      </c>
      <c r="V502" s="56">
        <f t="shared" si="3"/>
        <v>7.416669309</v>
      </c>
      <c r="W502" s="56">
        <f t="shared" si="4"/>
        <v>9.344254363</v>
      </c>
      <c r="X502" s="56">
        <f t="shared" si="5"/>
        <v>4.520797661</v>
      </c>
    </row>
    <row r="503" ht="14.25" customHeight="1">
      <c r="A503" s="63">
        <v>32077.0</v>
      </c>
      <c r="B503" s="64" t="s">
        <v>556</v>
      </c>
      <c r="C503" s="65" t="s">
        <v>61</v>
      </c>
      <c r="D503" s="66">
        <v>2277.51</v>
      </c>
      <c r="E503" s="67">
        <v>851.0</v>
      </c>
      <c r="F503" s="66">
        <v>3.17644351464435</v>
      </c>
      <c r="G503" s="66">
        <v>19376.8</v>
      </c>
      <c r="H503" s="68">
        <v>5248.0</v>
      </c>
      <c r="I503" s="66">
        <v>4.56892242395661</v>
      </c>
      <c r="J503" s="66">
        <v>13385.34</v>
      </c>
      <c r="K503" s="68">
        <v>4317.0</v>
      </c>
      <c r="L503" s="66">
        <v>3.97781277860327</v>
      </c>
      <c r="M503" s="66">
        <v>155920.63</v>
      </c>
      <c r="N503" s="68">
        <v>25222.0</v>
      </c>
      <c r="O503" s="66">
        <v>9.92050836673666</v>
      </c>
      <c r="P503" s="66">
        <v>42566.16</v>
      </c>
      <c r="Q503" s="68">
        <v>10239.0</v>
      </c>
      <c r="R503" s="69">
        <v>6.15651721145502</v>
      </c>
      <c r="S503" s="55"/>
      <c r="T503" s="56">
        <f t="shared" si="1"/>
        <v>2.676274971</v>
      </c>
      <c r="U503" s="56">
        <f t="shared" si="2"/>
        <v>3.69222561</v>
      </c>
      <c r="V503" s="56">
        <f t="shared" si="3"/>
        <v>3.100611536</v>
      </c>
      <c r="W503" s="56">
        <f t="shared" si="4"/>
        <v>6.181929665</v>
      </c>
      <c r="X503" s="56">
        <f t="shared" si="5"/>
        <v>4.157257545</v>
      </c>
    </row>
    <row r="504" ht="14.25" customHeight="1">
      <c r="A504" s="63">
        <v>32078.0</v>
      </c>
      <c r="B504" s="64" t="s">
        <v>557</v>
      </c>
      <c r="C504" s="65" t="s">
        <v>59</v>
      </c>
      <c r="D504" s="66">
        <v>55130.89</v>
      </c>
      <c r="E504" s="67">
        <v>16547.0</v>
      </c>
      <c r="F504" s="66">
        <v>4.91275084655142</v>
      </c>
      <c r="G504" s="66">
        <v>6948.11</v>
      </c>
      <c r="H504" s="68">
        <v>2138.0</v>
      </c>
      <c r="I504" s="66">
        <v>4.06322222222222</v>
      </c>
      <c r="J504" s="66">
        <v>34110.24</v>
      </c>
      <c r="K504" s="68">
        <v>5001.0</v>
      </c>
      <c r="L504" s="66">
        <v>8.31957073170732</v>
      </c>
      <c r="M504" s="66">
        <v>412108.84</v>
      </c>
      <c r="N504" s="68">
        <v>48439.0</v>
      </c>
      <c r="O504" s="66">
        <v>12.2323787474028</v>
      </c>
      <c r="P504" s="66">
        <v>48527.59</v>
      </c>
      <c r="Q504" s="68">
        <v>10212.0</v>
      </c>
      <c r="R504" s="69">
        <v>7.3470991672975</v>
      </c>
      <c r="S504" s="55"/>
      <c r="T504" s="56">
        <f t="shared" si="1"/>
        <v>3.331775548</v>
      </c>
      <c r="U504" s="56">
        <f t="shared" si="2"/>
        <v>3.249817587</v>
      </c>
      <c r="V504" s="56">
        <f t="shared" si="3"/>
        <v>6.820683863</v>
      </c>
      <c r="W504" s="56">
        <f t="shared" si="4"/>
        <v>8.507790004</v>
      </c>
      <c r="X504" s="56">
        <f t="shared" si="5"/>
        <v>4.752016255</v>
      </c>
    </row>
    <row r="505" ht="14.25" customHeight="1">
      <c r="A505" s="63">
        <v>32079.0</v>
      </c>
      <c r="B505" s="64" t="s">
        <v>558</v>
      </c>
      <c r="C505" s="65" t="s">
        <v>59</v>
      </c>
      <c r="D505" s="66">
        <v>28993.02</v>
      </c>
      <c r="E505" s="67">
        <v>6161.0</v>
      </c>
      <c r="F505" s="66">
        <v>6.02139563862928</v>
      </c>
      <c r="G505" s="66">
        <v>3454.61</v>
      </c>
      <c r="H505" s="68">
        <v>862.0</v>
      </c>
      <c r="I505" s="66">
        <v>4.56958994708995</v>
      </c>
      <c r="J505" s="66">
        <v>11076.8</v>
      </c>
      <c r="K505" s="68">
        <v>2769.0</v>
      </c>
      <c r="L505" s="66">
        <v>4.92740213523132</v>
      </c>
      <c r="M505" s="66">
        <v>256850.91</v>
      </c>
      <c r="N505" s="68">
        <v>37182.0</v>
      </c>
      <c r="O505" s="66">
        <v>11.2044542837201</v>
      </c>
      <c r="P505" s="66">
        <v>96319.62</v>
      </c>
      <c r="Q505" s="68">
        <v>21624.0</v>
      </c>
      <c r="R505" s="69">
        <v>6.83505676979847</v>
      </c>
      <c r="S505" s="55"/>
      <c r="T505" s="56">
        <f t="shared" si="1"/>
        <v>4.705895147</v>
      </c>
      <c r="U505" s="56">
        <f t="shared" si="2"/>
        <v>4.007668213</v>
      </c>
      <c r="V505" s="56">
        <f t="shared" si="3"/>
        <v>4.000288913</v>
      </c>
      <c r="W505" s="56">
        <f t="shared" si="4"/>
        <v>6.907936905</v>
      </c>
      <c r="X505" s="56">
        <f t="shared" si="5"/>
        <v>4.454292453</v>
      </c>
    </row>
    <row r="506" ht="14.25" customHeight="1">
      <c r="A506" s="63">
        <v>32080.0</v>
      </c>
      <c r="B506" s="64" t="s">
        <v>559</v>
      </c>
      <c r="C506" s="65" t="s">
        <v>61</v>
      </c>
      <c r="D506" s="66">
        <v>6196.53</v>
      </c>
      <c r="E506" s="67">
        <v>1647.0</v>
      </c>
      <c r="F506" s="66">
        <v>4.51971553610503</v>
      </c>
      <c r="G506" s="66">
        <v>758.36</v>
      </c>
      <c r="H506" s="68">
        <v>233.0</v>
      </c>
      <c r="I506" s="66">
        <v>3.73576354679803</v>
      </c>
      <c r="J506" s="66">
        <v>2112.72</v>
      </c>
      <c r="K506" s="68">
        <v>480.0</v>
      </c>
      <c r="L506" s="66">
        <v>5.03028571428571</v>
      </c>
      <c r="M506" s="66">
        <v>51884.94</v>
      </c>
      <c r="N506" s="68">
        <v>8421.0</v>
      </c>
      <c r="O506" s="66">
        <v>8.78214962762356</v>
      </c>
      <c r="P506" s="66">
        <v>7407.79</v>
      </c>
      <c r="Q506" s="68">
        <v>919.0</v>
      </c>
      <c r="R506" s="69">
        <v>9.5955829015544</v>
      </c>
      <c r="S506" s="55"/>
      <c r="T506" s="56">
        <f t="shared" si="1"/>
        <v>3.762313297</v>
      </c>
      <c r="U506" s="56">
        <f t="shared" si="2"/>
        <v>3.254763948</v>
      </c>
      <c r="V506" s="56">
        <f t="shared" si="3"/>
        <v>4.4015</v>
      </c>
      <c r="W506" s="56">
        <f t="shared" si="4"/>
        <v>6.161375134</v>
      </c>
      <c r="X506" s="56">
        <f t="shared" si="5"/>
        <v>8.060707291</v>
      </c>
    </row>
    <row r="507" ht="14.25" customHeight="1">
      <c r="A507" s="63">
        <v>32081.0</v>
      </c>
      <c r="B507" s="64" t="s">
        <v>560</v>
      </c>
      <c r="C507" s="65" t="s">
        <v>59</v>
      </c>
      <c r="D507" s="66">
        <v>43297.31</v>
      </c>
      <c r="E507" s="67">
        <v>10538.0</v>
      </c>
      <c r="F507" s="66">
        <v>5.17910406698565</v>
      </c>
      <c r="G507" s="66">
        <v>2333.58</v>
      </c>
      <c r="H507" s="68">
        <v>734.0</v>
      </c>
      <c r="I507" s="66">
        <v>3.58460829493088</v>
      </c>
      <c r="J507" s="66">
        <v>6588.44</v>
      </c>
      <c r="K507" s="68">
        <v>2194.0</v>
      </c>
      <c r="L507" s="66">
        <v>3.44043864229765</v>
      </c>
      <c r="M507" s="66">
        <v>183680.49</v>
      </c>
      <c r="N507" s="68">
        <v>33354.0</v>
      </c>
      <c r="O507" s="66">
        <v>8.39567099369229</v>
      </c>
      <c r="P507" s="66">
        <v>28407.44</v>
      </c>
      <c r="Q507" s="68">
        <v>6795.0</v>
      </c>
      <c r="R507" s="69">
        <v>5.5375126705653</v>
      </c>
      <c r="S507" s="55"/>
      <c r="T507" s="56">
        <f t="shared" si="1"/>
        <v>4.108683811</v>
      </c>
      <c r="U507" s="56">
        <f t="shared" si="2"/>
        <v>3.179264305</v>
      </c>
      <c r="V507" s="56">
        <f t="shared" si="3"/>
        <v>3.002935278</v>
      </c>
      <c r="W507" s="56">
        <f t="shared" si="4"/>
        <v>5.50700036</v>
      </c>
      <c r="X507" s="56">
        <f t="shared" si="5"/>
        <v>4.180638705</v>
      </c>
    </row>
    <row r="508" ht="14.25" customHeight="1">
      <c r="A508" s="63">
        <v>32082.0</v>
      </c>
      <c r="B508" s="64" t="s">
        <v>561</v>
      </c>
      <c r="C508" s="65" t="s">
        <v>59</v>
      </c>
      <c r="D508" s="66">
        <v>169186.23</v>
      </c>
      <c r="E508" s="67">
        <v>41037.0</v>
      </c>
      <c r="F508" s="66">
        <v>5.19039851515523</v>
      </c>
      <c r="G508" s="66">
        <v>5482.15</v>
      </c>
      <c r="H508" s="68">
        <v>1094.0</v>
      </c>
      <c r="I508" s="66">
        <v>6.40438084112149</v>
      </c>
      <c r="J508" s="66">
        <v>51684.0</v>
      </c>
      <c r="K508" s="68">
        <v>7690.0</v>
      </c>
      <c r="L508" s="66">
        <v>7.83922341877749</v>
      </c>
      <c r="M508" s="66">
        <v>367014.27</v>
      </c>
      <c r="N508" s="68">
        <v>47781.0</v>
      </c>
      <c r="O508" s="66">
        <v>9.98596767610807</v>
      </c>
      <c r="P508" s="66">
        <v>82351.14</v>
      </c>
      <c r="Q508" s="68">
        <v>18964.0</v>
      </c>
      <c r="R508" s="69">
        <v>5.95495986694627</v>
      </c>
      <c r="S508" s="55"/>
      <c r="T508" s="56">
        <f t="shared" si="1"/>
        <v>4.122772864</v>
      </c>
      <c r="U508" s="56">
        <f t="shared" si="2"/>
        <v>5.011106033</v>
      </c>
      <c r="V508" s="56">
        <f t="shared" si="3"/>
        <v>6.720936281</v>
      </c>
      <c r="W508" s="56">
        <f t="shared" si="4"/>
        <v>7.68117599</v>
      </c>
      <c r="X508" s="56">
        <f t="shared" si="5"/>
        <v>4.342498418</v>
      </c>
    </row>
    <row r="509" ht="14.25" customHeight="1">
      <c r="A509" s="63">
        <v>32083.0</v>
      </c>
      <c r="B509" s="64" t="s">
        <v>562</v>
      </c>
      <c r="C509" s="65" t="s">
        <v>59</v>
      </c>
      <c r="D509" s="66">
        <v>35434.82</v>
      </c>
      <c r="E509" s="67">
        <v>8389.0</v>
      </c>
      <c r="F509" s="66">
        <v>4.95591888111888</v>
      </c>
      <c r="G509" s="66">
        <v>18622.52</v>
      </c>
      <c r="H509" s="68">
        <v>4490.0</v>
      </c>
      <c r="I509" s="66">
        <v>4.54097049500122</v>
      </c>
      <c r="J509" s="66">
        <v>13707.25</v>
      </c>
      <c r="K509" s="68">
        <v>3200.0</v>
      </c>
      <c r="L509" s="66">
        <v>5.07487967419474</v>
      </c>
      <c r="M509" s="66">
        <v>329331.84</v>
      </c>
      <c r="N509" s="68">
        <v>48912.0</v>
      </c>
      <c r="O509" s="66">
        <v>9.61328273687898</v>
      </c>
      <c r="P509" s="66">
        <v>32078.01</v>
      </c>
      <c r="Q509" s="68">
        <v>7595.0</v>
      </c>
      <c r="R509" s="69">
        <v>5.93927235697093</v>
      </c>
      <c r="S509" s="55"/>
      <c r="T509" s="56">
        <f t="shared" si="1"/>
        <v>4.223962332</v>
      </c>
      <c r="U509" s="56">
        <f t="shared" si="2"/>
        <v>4.147554566</v>
      </c>
      <c r="V509" s="56">
        <f t="shared" si="3"/>
        <v>4.283515625</v>
      </c>
      <c r="W509" s="56">
        <f t="shared" si="4"/>
        <v>6.733150147</v>
      </c>
      <c r="X509" s="56">
        <f t="shared" si="5"/>
        <v>4.223569454</v>
      </c>
    </row>
    <row r="510" ht="14.25" customHeight="1">
      <c r="A510" s="63">
        <v>32084.0</v>
      </c>
      <c r="B510" s="64" t="s">
        <v>563</v>
      </c>
      <c r="C510" s="65" t="s">
        <v>59</v>
      </c>
      <c r="D510" s="66">
        <v>218060.24</v>
      </c>
      <c r="E510" s="67">
        <v>49037.0</v>
      </c>
      <c r="F510" s="66">
        <v>6.88234566342634</v>
      </c>
      <c r="G510" s="66">
        <v>6979.15</v>
      </c>
      <c r="H510" s="68">
        <v>1896.0</v>
      </c>
      <c r="I510" s="66">
        <v>4.22722592368262</v>
      </c>
      <c r="J510" s="66">
        <v>35637.11</v>
      </c>
      <c r="K510" s="68">
        <v>6989.0</v>
      </c>
      <c r="L510" s="66">
        <v>6.35582486177992</v>
      </c>
      <c r="M510" s="66">
        <v>468044.0</v>
      </c>
      <c r="N510" s="68">
        <v>66378.0</v>
      </c>
      <c r="O510" s="66">
        <v>10.7921326292974</v>
      </c>
      <c r="P510" s="66">
        <v>75004.68</v>
      </c>
      <c r="Q510" s="68">
        <v>15208.0</v>
      </c>
      <c r="R510" s="69">
        <v>7.06192260615761</v>
      </c>
      <c r="S510" s="55"/>
      <c r="T510" s="56">
        <f t="shared" si="1"/>
        <v>4.446851153</v>
      </c>
      <c r="U510" s="56">
        <f t="shared" si="2"/>
        <v>3.680986287</v>
      </c>
      <c r="V510" s="56">
        <f t="shared" si="3"/>
        <v>5.099028473</v>
      </c>
      <c r="W510" s="56">
        <f t="shared" si="4"/>
        <v>7.05119166</v>
      </c>
      <c r="X510" s="56">
        <f t="shared" si="5"/>
        <v>4.931922672</v>
      </c>
    </row>
    <row r="511" ht="14.25" customHeight="1">
      <c r="A511" s="63">
        <v>32085.0</v>
      </c>
      <c r="B511" s="64" t="s">
        <v>564</v>
      </c>
      <c r="C511" s="65" t="s">
        <v>59</v>
      </c>
      <c r="D511" s="66">
        <v>146688.18</v>
      </c>
      <c r="E511" s="67">
        <v>34995.0</v>
      </c>
      <c r="F511" s="66">
        <v>5.66494863674983</v>
      </c>
      <c r="G511" s="66">
        <v>3114.93</v>
      </c>
      <c r="H511" s="68">
        <v>974.0</v>
      </c>
      <c r="I511" s="66">
        <v>3.79406820950061</v>
      </c>
      <c r="J511" s="66">
        <v>15159.64</v>
      </c>
      <c r="K511" s="68">
        <v>2701.0</v>
      </c>
      <c r="L511" s="66">
        <v>6.6489649122807</v>
      </c>
      <c r="M511" s="66">
        <v>409828.87</v>
      </c>
      <c r="N511" s="68">
        <v>66313.0</v>
      </c>
      <c r="O511" s="66">
        <v>9.00920795779292</v>
      </c>
      <c r="P511" s="66">
        <v>139900.16</v>
      </c>
      <c r="Q511" s="68">
        <v>33458.0</v>
      </c>
      <c r="R511" s="69">
        <v>6.18616670351537</v>
      </c>
      <c r="S511" s="55"/>
      <c r="T511" s="56">
        <f t="shared" si="1"/>
        <v>4.19168967</v>
      </c>
      <c r="U511" s="56">
        <f t="shared" si="2"/>
        <v>3.198080082</v>
      </c>
      <c r="V511" s="56">
        <f t="shared" si="3"/>
        <v>5.61260274</v>
      </c>
      <c r="W511" s="56">
        <f t="shared" si="4"/>
        <v>6.180219112</v>
      </c>
      <c r="X511" s="56">
        <f t="shared" si="5"/>
        <v>4.181366489</v>
      </c>
    </row>
    <row r="512" ht="14.25" customHeight="1">
      <c r="A512" s="63">
        <v>32086.0</v>
      </c>
      <c r="B512" s="64" t="s">
        <v>565</v>
      </c>
      <c r="C512" s="65" t="s">
        <v>59</v>
      </c>
      <c r="D512" s="66">
        <v>168102.48</v>
      </c>
      <c r="E512" s="67">
        <v>42491.0</v>
      </c>
      <c r="F512" s="66">
        <v>5.90351115013169</v>
      </c>
      <c r="G512" s="66">
        <v>7582.91</v>
      </c>
      <c r="H512" s="68">
        <v>2212.0</v>
      </c>
      <c r="I512" s="66">
        <v>4.21272777777778</v>
      </c>
      <c r="J512" s="66">
        <v>11477.2</v>
      </c>
      <c r="K512" s="68">
        <v>2582.0</v>
      </c>
      <c r="L512" s="66">
        <v>5.37070659803463</v>
      </c>
      <c r="M512" s="66">
        <v>385235.39</v>
      </c>
      <c r="N512" s="68">
        <v>49441.0</v>
      </c>
      <c r="O512" s="66">
        <v>11.2783731006821</v>
      </c>
      <c r="P512" s="66">
        <v>33935.13</v>
      </c>
      <c r="Q512" s="68">
        <v>3856.0</v>
      </c>
      <c r="R512" s="69">
        <v>10.1632614555256</v>
      </c>
      <c r="S512" s="55"/>
      <c r="T512" s="56">
        <f t="shared" si="1"/>
        <v>3.956190252</v>
      </c>
      <c r="U512" s="56">
        <f t="shared" si="2"/>
        <v>3.428078662</v>
      </c>
      <c r="V512" s="56">
        <f t="shared" si="3"/>
        <v>4.445081332</v>
      </c>
      <c r="W512" s="56">
        <f t="shared" si="4"/>
        <v>7.791820352</v>
      </c>
      <c r="X512" s="56">
        <f t="shared" si="5"/>
        <v>8.800604253</v>
      </c>
    </row>
    <row r="513" ht="14.25" customHeight="1">
      <c r="A513" s="63">
        <v>32087.0</v>
      </c>
      <c r="B513" s="64" t="s">
        <v>566</v>
      </c>
      <c r="C513" s="65" t="s">
        <v>59</v>
      </c>
      <c r="D513" s="66">
        <v>72031.63</v>
      </c>
      <c r="E513" s="67">
        <v>21251.0</v>
      </c>
      <c r="F513" s="66">
        <v>4.83596038939241</v>
      </c>
      <c r="G513" s="66">
        <v>6034.84</v>
      </c>
      <c r="H513" s="68">
        <v>1619.0</v>
      </c>
      <c r="I513" s="66">
        <v>4.26792079207921</v>
      </c>
      <c r="J513" s="66">
        <v>14205.91</v>
      </c>
      <c r="K513" s="68">
        <v>2967.0</v>
      </c>
      <c r="L513" s="66">
        <v>5.68009196321471</v>
      </c>
      <c r="M513" s="66">
        <v>528387.91</v>
      </c>
      <c r="N513" s="68">
        <v>68567.0</v>
      </c>
      <c r="O513" s="66">
        <v>11.7026845474076</v>
      </c>
      <c r="P513" s="66">
        <v>32435.12</v>
      </c>
      <c r="Q513" s="68">
        <v>7051.0</v>
      </c>
      <c r="R513" s="69">
        <v>6.3898975571316</v>
      </c>
      <c r="S513" s="55"/>
      <c r="T513" s="56">
        <f t="shared" si="1"/>
        <v>3.389564256</v>
      </c>
      <c r="U513" s="56">
        <f t="shared" si="2"/>
        <v>3.727510809</v>
      </c>
      <c r="V513" s="56">
        <f t="shared" si="3"/>
        <v>4.787971014</v>
      </c>
      <c r="W513" s="56">
        <f t="shared" si="4"/>
        <v>7.70615471</v>
      </c>
      <c r="X513" s="56">
        <f t="shared" si="5"/>
        <v>4.600073748</v>
      </c>
    </row>
    <row r="514" ht="14.25" customHeight="1">
      <c r="A514" s="63">
        <v>32088.0</v>
      </c>
      <c r="B514" s="64" t="s">
        <v>567</v>
      </c>
      <c r="C514" s="65" t="s">
        <v>59</v>
      </c>
      <c r="D514" s="66" t="s">
        <v>66</v>
      </c>
      <c r="E514" s="67" t="s">
        <v>66</v>
      </c>
      <c r="F514" s="66" t="s">
        <v>66</v>
      </c>
      <c r="G514" s="66" t="s">
        <v>66</v>
      </c>
      <c r="H514" s="68" t="s">
        <v>66</v>
      </c>
      <c r="I514" s="66" t="s">
        <v>66</v>
      </c>
      <c r="J514" s="66" t="s">
        <v>66</v>
      </c>
      <c r="K514" s="68" t="s">
        <v>66</v>
      </c>
      <c r="L514" s="66" t="s">
        <v>66</v>
      </c>
      <c r="M514" s="66" t="s">
        <v>66</v>
      </c>
      <c r="N514" s="68" t="s">
        <v>66</v>
      </c>
      <c r="O514" s="66" t="s">
        <v>66</v>
      </c>
      <c r="P514" s="66" t="s">
        <v>66</v>
      </c>
      <c r="Q514" s="68" t="s">
        <v>66</v>
      </c>
      <c r="R514" s="69" t="s">
        <v>66</v>
      </c>
      <c r="S514" s="55"/>
      <c r="T514" s="56" t="str">
        <f t="shared" si="1"/>
        <v/>
      </c>
      <c r="U514" s="56" t="str">
        <f t="shared" si="2"/>
        <v/>
      </c>
      <c r="V514" s="56" t="str">
        <f t="shared" si="3"/>
        <v/>
      </c>
      <c r="W514" s="56" t="str">
        <f t="shared" si="4"/>
        <v/>
      </c>
      <c r="X514" s="56" t="str">
        <f t="shared" si="5"/>
        <v/>
      </c>
    </row>
    <row r="515" ht="14.25" customHeight="1">
      <c r="A515" s="63">
        <v>32089.0</v>
      </c>
      <c r="B515" s="64" t="s">
        <v>380</v>
      </c>
      <c r="C515" s="65" t="s">
        <v>59</v>
      </c>
      <c r="D515" s="66">
        <v>275453.45</v>
      </c>
      <c r="E515" s="67">
        <v>80748.0</v>
      </c>
      <c r="F515" s="66">
        <v>5.38657821147115</v>
      </c>
      <c r="G515" s="66">
        <v>14652.64</v>
      </c>
      <c r="H515" s="68">
        <v>4457.0</v>
      </c>
      <c r="I515" s="66">
        <v>4.07130869686024</v>
      </c>
      <c r="J515" s="66">
        <v>218022.53</v>
      </c>
      <c r="K515" s="68">
        <v>40998.0</v>
      </c>
      <c r="L515" s="66">
        <v>7.68415500652028</v>
      </c>
      <c r="M515" s="66">
        <v>1082283.26</v>
      </c>
      <c r="N515" s="68">
        <v>154057.0</v>
      </c>
      <c r="O515" s="66">
        <v>11.4809188696058</v>
      </c>
      <c r="P515" s="66">
        <v>136870.93</v>
      </c>
      <c r="Q515" s="68">
        <v>22384.0</v>
      </c>
      <c r="R515" s="69">
        <v>7.91573246197444</v>
      </c>
      <c r="S515" s="55"/>
      <c r="T515" s="56">
        <f t="shared" si="1"/>
        <v>3.411272725</v>
      </c>
      <c r="U515" s="56">
        <f t="shared" si="2"/>
        <v>3.287556652</v>
      </c>
      <c r="V515" s="56">
        <f t="shared" si="3"/>
        <v>5.317882092</v>
      </c>
      <c r="W515" s="56">
        <f t="shared" si="4"/>
        <v>7.025213135</v>
      </c>
      <c r="X515" s="56">
        <f t="shared" si="5"/>
        <v>6.114677001</v>
      </c>
    </row>
    <row r="516" ht="14.25" customHeight="1">
      <c r="A516" s="63">
        <v>32097.0</v>
      </c>
      <c r="B516" s="64" t="s">
        <v>568</v>
      </c>
      <c r="C516" s="65" t="s">
        <v>59</v>
      </c>
      <c r="D516" s="66">
        <v>102892.1</v>
      </c>
      <c r="E516" s="67">
        <v>27574.0</v>
      </c>
      <c r="F516" s="66">
        <v>6.17081084322898</v>
      </c>
      <c r="G516" s="66">
        <v>786.62</v>
      </c>
      <c r="H516" s="68">
        <v>233.0</v>
      </c>
      <c r="I516" s="66">
        <v>3.69305164319249</v>
      </c>
      <c r="J516" s="66">
        <v>39137.78</v>
      </c>
      <c r="K516" s="68">
        <v>7548.0</v>
      </c>
      <c r="L516" s="66">
        <v>7.75312599049128</v>
      </c>
      <c r="M516" s="66">
        <v>521412.47</v>
      </c>
      <c r="N516" s="68">
        <v>61222.0</v>
      </c>
      <c r="O516" s="66">
        <v>12.6213320584818</v>
      </c>
      <c r="P516" s="66">
        <v>53442.66</v>
      </c>
      <c r="Q516" s="68">
        <v>11005.0</v>
      </c>
      <c r="R516" s="69">
        <v>6.70547804265998</v>
      </c>
      <c r="S516" s="55"/>
      <c r="T516" s="56">
        <f t="shared" si="1"/>
        <v>3.731489809</v>
      </c>
      <c r="U516" s="56">
        <f t="shared" si="2"/>
        <v>3.376051502</v>
      </c>
      <c r="V516" s="56">
        <f t="shared" si="3"/>
        <v>5.18518548</v>
      </c>
      <c r="W516" s="56">
        <f t="shared" si="4"/>
        <v>8.516750025</v>
      </c>
      <c r="X516" s="56">
        <f t="shared" si="5"/>
        <v>4.856216265</v>
      </c>
    </row>
    <row r="517" ht="14.25" customHeight="1">
      <c r="A517" s="63">
        <v>32100.0</v>
      </c>
      <c r="B517" s="64" t="s">
        <v>569</v>
      </c>
      <c r="C517" s="65" t="s">
        <v>59</v>
      </c>
      <c r="D517" s="66">
        <v>50937.74</v>
      </c>
      <c r="E517" s="67">
        <v>12679.0</v>
      </c>
      <c r="F517" s="66">
        <v>5.06138116057234</v>
      </c>
      <c r="G517" s="66">
        <v>5194.39</v>
      </c>
      <c r="H517" s="68">
        <v>1203.0</v>
      </c>
      <c r="I517" s="66">
        <v>4.60087688219663</v>
      </c>
      <c r="J517" s="66">
        <v>57126.7</v>
      </c>
      <c r="K517" s="68">
        <v>7887.0</v>
      </c>
      <c r="L517" s="66">
        <v>9.79035132819194</v>
      </c>
      <c r="M517" s="66">
        <v>812798.98</v>
      </c>
      <c r="N517" s="68">
        <v>110335.0</v>
      </c>
      <c r="O517" s="66">
        <v>11.3059907359753</v>
      </c>
      <c r="P517" s="66">
        <v>38886.15</v>
      </c>
      <c r="Q517" s="68">
        <v>7923.0</v>
      </c>
      <c r="R517" s="69">
        <v>6.44557434112382</v>
      </c>
      <c r="S517" s="55"/>
      <c r="T517" s="56">
        <f t="shared" si="1"/>
        <v>4.017488761</v>
      </c>
      <c r="U517" s="56">
        <f t="shared" si="2"/>
        <v>4.317863674</v>
      </c>
      <c r="V517" s="56">
        <f t="shared" si="3"/>
        <v>7.243146951</v>
      </c>
      <c r="W517" s="56">
        <f t="shared" si="4"/>
        <v>7.366646848</v>
      </c>
      <c r="X517" s="56">
        <f t="shared" si="5"/>
        <v>4.90800833</v>
      </c>
    </row>
    <row r="518" ht="14.25" customHeight="1">
      <c r="A518" s="63">
        <v>32119.0</v>
      </c>
      <c r="B518" s="64" t="s">
        <v>570</v>
      </c>
      <c r="C518" s="65" t="s">
        <v>61</v>
      </c>
      <c r="D518" s="66">
        <v>1910.87</v>
      </c>
      <c r="E518" s="67">
        <v>623.0</v>
      </c>
      <c r="F518" s="66">
        <v>3.46172101449275</v>
      </c>
      <c r="G518" s="66">
        <v>1919.59</v>
      </c>
      <c r="H518" s="68">
        <v>593.0</v>
      </c>
      <c r="I518" s="66">
        <v>3.6287145557656</v>
      </c>
      <c r="J518" s="66">
        <v>7050.11</v>
      </c>
      <c r="K518" s="68">
        <v>1712.0</v>
      </c>
      <c r="L518" s="66">
        <v>4.77003382949932</v>
      </c>
      <c r="M518" s="66">
        <v>53.48</v>
      </c>
      <c r="N518" s="68">
        <v>8.0</v>
      </c>
      <c r="O518" s="66">
        <v>8.91333333333333</v>
      </c>
      <c r="P518" s="66">
        <v>228.6</v>
      </c>
      <c r="Q518" s="68">
        <v>40.0</v>
      </c>
      <c r="R518" s="69">
        <v>6.17837837837838</v>
      </c>
      <c r="S518" s="55"/>
      <c r="T518" s="56">
        <f t="shared" si="1"/>
        <v>3.067207063</v>
      </c>
      <c r="U518" s="56">
        <f t="shared" si="2"/>
        <v>3.237082631</v>
      </c>
      <c r="V518" s="56">
        <f t="shared" si="3"/>
        <v>4.118054907</v>
      </c>
      <c r="W518" s="56">
        <f t="shared" si="4"/>
        <v>6.685</v>
      </c>
      <c r="X518" s="56">
        <f t="shared" si="5"/>
        <v>5.715</v>
      </c>
    </row>
    <row r="519" ht="14.25" customHeight="1">
      <c r="A519" s="63">
        <v>32127.0</v>
      </c>
      <c r="B519" s="64" t="s">
        <v>571</v>
      </c>
      <c r="C519" s="65" t="s">
        <v>59</v>
      </c>
      <c r="D519" s="66">
        <v>327125.9</v>
      </c>
      <c r="E519" s="67">
        <v>88340.0</v>
      </c>
      <c r="F519" s="66">
        <v>5.19891135056101</v>
      </c>
      <c r="G519" s="66">
        <v>7088.11</v>
      </c>
      <c r="H519" s="68">
        <v>2059.0</v>
      </c>
      <c r="I519" s="66">
        <v>3.79855841371919</v>
      </c>
      <c r="J519" s="66">
        <v>77319.07</v>
      </c>
      <c r="K519" s="68">
        <v>19007.0</v>
      </c>
      <c r="L519" s="66">
        <v>4.98671847791035</v>
      </c>
      <c r="M519" s="66">
        <v>365132.15</v>
      </c>
      <c r="N519" s="68">
        <v>57724.0</v>
      </c>
      <c r="O519" s="66">
        <v>8.55491085026124</v>
      </c>
      <c r="P519" s="66">
        <v>199958.79</v>
      </c>
      <c r="Q519" s="68">
        <v>43358.0</v>
      </c>
      <c r="R519" s="69">
        <v>6.7978510963794</v>
      </c>
      <c r="S519" s="55"/>
      <c r="T519" s="56">
        <f t="shared" si="1"/>
        <v>3.703032601</v>
      </c>
      <c r="U519" s="56">
        <f t="shared" si="2"/>
        <v>3.442501214</v>
      </c>
      <c r="V519" s="56">
        <f t="shared" si="3"/>
        <v>4.067926027</v>
      </c>
      <c r="W519" s="56">
        <f t="shared" si="4"/>
        <v>6.325482468</v>
      </c>
      <c r="X519" s="56">
        <f t="shared" si="5"/>
        <v>4.611808432</v>
      </c>
    </row>
    <row r="520" ht="14.25" customHeight="1">
      <c r="A520" s="63">
        <v>32135.0</v>
      </c>
      <c r="B520" s="64" t="s">
        <v>572</v>
      </c>
      <c r="C520" s="65" t="s">
        <v>61</v>
      </c>
      <c r="D520" s="66">
        <v>3810.78</v>
      </c>
      <c r="E520" s="67">
        <v>1270.0</v>
      </c>
      <c r="F520" s="66">
        <v>3.6431931166348</v>
      </c>
      <c r="G520" s="66">
        <v>3356.1</v>
      </c>
      <c r="H520" s="68">
        <v>1057.0</v>
      </c>
      <c r="I520" s="66">
        <v>3.60870967741935</v>
      </c>
      <c r="J520" s="66">
        <v>24263.75</v>
      </c>
      <c r="K520" s="68">
        <v>5403.0</v>
      </c>
      <c r="L520" s="66">
        <v>5.4907784566644</v>
      </c>
      <c r="M520" s="66">
        <v>42584.9</v>
      </c>
      <c r="N520" s="68">
        <v>11100.0</v>
      </c>
      <c r="O520" s="66">
        <v>6.05071042909918</v>
      </c>
      <c r="P520" s="66">
        <v>29923.54</v>
      </c>
      <c r="Q520" s="68">
        <v>9795.0</v>
      </c>
      <c r="R520" s="69">
        <v>4.49707544334235</v>
      </c>
      <c r="S520" s="55"/>
      <c r="T520" s="56">
        <f t="shared" si="1"/>
        <v>3.000614173</v>
      </c>
      <c r="U520" s="56">
        <f t="shared" si="2"/>
        <v>3.175118259</v>
      </c>
      <c r="V520" s="56">
        <f t="shared" si="3"/>
        <v>4.490792153</v>
      </c>
      <c r="W520" s="56">
        <f t="shared" si="4"/>
        <v>3.836477477</v>
      </c>
      <c r="X520" s="56">
        <f t="shared" si="5"/>
        <v>3.054981113</v>
      </c>
    </row>
    <row r="521" ht="14.25" customHeight="1">
      <c r="A521" s="63">
        <v>32151.0</v>
      </c>
      <c r="B521" s="64" t="s">
        <v>573</v>
      </c>
      <c r="C521" s="65" t="s">
        <v>59</v>
      </c>
      <c r="D521" s="66">
        <v>8643.43</v>
      </c>
      <c r="E521" s="67">
        <v>2649.0</v>
      </c>
      <c r="F521" s="66">
        <v>3.98314746543779</v>
      </c>
      <c r="G521" s="66">
        <v>1067.54</v>
      </c>
      <c r="H521" s="68">
        <v>385.0</v>
      </c>
      <c r="I521" s="66">
        <v>3.09431884057971</v>
      </c>
      <c r="J521" s="66">
        <v>2813.01</v>
      </c>
      <c r="K521" s="68">
        <v>724.0</v>
      </c>
      <c r="L521" s="66">
        <v>4.62666118421053</v>
      </c>
      <c r="M521" s="66">
        <v>272322.54</v>
      </c>
      <c r="N521" s="68">
        <v>40131.0</v>
      </c>
      <c r="O521" s="66">
        <v>10.1378356041992</v>
      </c>
      <c r="P521" s="66">
        <v>797.87</v>
      </c>
      <c r="Q521" s="68">
        <v>78.0</v>
      </c>
      <c r="R521" s="69">
        <v>13.0798360655738</v>
      </c>
      <c r="S521" s="55"/>
      <c r="T521" s="56">
        <f t="shared" si="1"/>
        <v>3.262902982</v>
      </c>
      <c r="U521" s="56">
        <f t="shared" si="2"/>
        <v>2.772831169</v>
      </c>
      <c r="V521" s="56">
        <f t="shared" si="3"/>
        <v>3.885372928</v>
      </c>
      <c r="W521" s="56">
        <f t="shared" si="4"/>
        <v>6.785839874</v>
      </c>
      <c r="X521" s="56">
        <f t="shared" si="5"/>
        <v>10.22910256</v>
      </c>
    </row>
    <row r="522" ht="14.25" customHeight="1">
      <c r="A522" s="63">
        <v>32178.0</v>
      </c>
      <c r="B522" s="64" t="s">
        <v>574</v>
      </c>
      <c r="C522" s="65" t="s">
        <v>94</v>
      </c>
      <c r="D522" s="66">
        <v>418169.94</v>
      </c>
      <c r="E522" s="67">
        <v>104504.0</v>
      </c>
      <c r="F522" s="66">
        <v>5.65056334031484</v>
      </c>
      <c r="G522" s="66">
        <v>58212.87</v>
      </c>
      <c r="H522" s="68">
        <v>14029.0</v>
      </c>
      <c r="I522" s="66">
        <v>5.21620698924731</v>
      </c>
      <c r="J522" s="66">
        <v>363734.41</v>
      </c>
      <c r="K522" s="68">
        <v>81890.0</v>
      </c>
      <c r="L522" s="66">
        <v>6.40219681768578</v>
      </c>
      <c r="M522" s="66">
        <v>2006586.13</v>
      </c>
      <c r="N522" s="68">
        <v>253452.0</v>
      </c>
      <c r="O522" s="66">
        <v>12.5468093767195</v>
      </c>
      <c r="P522" s="66">
        <v>515575.51</v>
      </c>
      <c r="Q522" s="68">
        <v>78693.0</v>
      </c>
      <c r="R522" s="69">
        <v>9.38775509832484</v>
      </c>
      <c r="S522" s="55"/>
      <c r="T522" s="56">
        <f t="shared" si="1"/>
        <v>4.001473054</v>
      </c>
      <c r="U522" s="56">
        <f t="shared" si="2"/>
        <v>4.149466819</v>
      </c>
      <c r="V522" s="56">
        <f t="shared" si="3"/>
        <v>4.441743925</v>
      </c>
      <c r="W522" s="56">
        <f t="shared" si="4"/>
        <v>7.917026222</v>
      </c>
      <c r="X522" s="56">
        <f t="shared" si="5"/>
        <v>6.55173281</v>
      </c>
    </row>
    <row r="523" ht="14.25" customHeight="1">
      <c r="A523" s="63">
        <v>32186.0</v>
      </c>
      <c r="B523" s="64" t="s">
        <v>575</v>
      </c>
      <c r="C523" s="65" t="s">
        <v>59</v>
      </c>
      <c r="D523" s="66">
        <v>44360.96</v>
      </c>
      <c r="E523" s="67">
        <v>13147.0</v>
      </c>
      <c r="F523" s="66">
        <v>4.75822803818513</v>
      </c>
      <c r="G523" s="66">
        <v>7160.89</v>
      </c>
      <c r="H523" s="68">
        <v>1484.0</v>
      </c>
      <c r="I523" s="66">
        <v>5.34394776119403</v>
      </c>
      <c r="J523" s="66">
        <v>16991.98</v>
      </c>
      <c r="K523" s="68">
        <v>3197.0</v>
      </c>
      <c r="L523" s="66">
        <v>6.82134885588117</v>
      </c>
      <c r="M523" s="66">
        <v>405932.32</v>
      </c>
      <c r="N523" s="68">
        <v>56199.0</v>
      </c>
      <c r="O523" s="66">
        <v>11.1532124409276</v>
      </c>
      <c r="P523" s="66">
        <v>47383.94</v>
      </c>
      <c r="Q523" s="68">
        <v>9045.0</v>
      </c>
      <c r="R523" s="69">
        <v>8.20217067682188</v>
      </c>
      <c r="S523" s="55"/>
      <c r="T523" s="56">
        <f t="shared" si="1"/>
        <v>3.37422682</v>
      </c>
      <c r="U523" s="56">
        <f t="shared" si="2"/>
        <v>4.825397574</v>
      </c>
      <c r="V523" s="56">
        <f t="shared" si="3"/>
        <v>5.314976541</v>
      </c>
      <c r="W523" s="56">
        <f t="shared" si="4"/>
        <v>7.223123543</v>
      </c>
      <c r="X523" s="56">
        <f t="shared" si="5"/>
        <v>5.238688778</v>
      </c>
    </row>
    <row r="524" ht="14.25" customHeight="1">
      <c r="A524" s="63">
        <v>32194.0</v>
      </c>
      <c r="B524" s="64" t="s">
        <v>576</v>
      </c>
      <c r="C524" s="65" t="s">
        <v>94</v>
      </c>
      <c r="D524" s="66" t="s">
        <v>66</v>
      </c>
      <c r="E524" s="67" t="s">
        <v>66</v>
      </c>
      <c r="F524" s="66" t="s">
        <v>66</v>
      </c>
      <c r="G524" s="66" t="s">
        <v>66</v>
      </c>
      <c r="H524" s="68" t="s">
        <v>66</v>
      </c>
      <c r="I524" s="66" t="s">
        <v>66</v>
      </c>
      <c r="J524" s="66" t="s">
        <v>66</v>
      </c>
      <c r="K524" s="68" t="s">
        <v>66</v>
      </c>
      <c r="L524" s="66" t="s">
        <v>66</v>
      </c>
      <c r="M524" s="66" t="s">
        <v>66</v>
      </c>
      <c r="N524" s="68" t="s">
        <v>66</v>
      </c>
      <c r="O524" s="66" t="s">
        <v>66</v>
      </c>
      <c r="P524" s="66" t="s">
        <v>66</v>
      </c>
      <c r="Q524" s="68" t="s">
        <v>66</v>
      </c>
      <c r="R524" s="69" t="s">
        <v>66</v>
      </c>
      <c r="S524" s="55"/>
      <c r="T524" s="56" t="str">
        <f t="shared" si="1"/>
        <v/>
      </c>
      <c r="U524" s="56" t="str">
        <f t="shared" si="2"/>
        <v/>
      </c>
      <c r="V524" s="56" t="str">
        <f t="shared" si="3"/>
        <v/>
      </c>
      <c r="W524" s="56" t="str">
        <f t="shared" si="4"/>
        <v/>
      </c>
      <c r="X524" s="56" t="str">
        <f t="shared" si="5"/>
        <v/>
      </c>
    </row>
    <row r="525" ht="14.25" customHeight="1">
      <c r="A525" s="63">
        <v>32216.0</v>
      </c>
      <c r="B525" s="64" t="s">
        <v>577</v>
      </c>
      <c r="C525" s="65" t="s">
        <v>59</v>
      </c>
      <c r="D525" s="66">
        <v>63231.88</v>
      </c>
      <c r="E525" s="67">
        <v>14754.0</v>
      </c>
      <c r="F525" s="66">
        <v>5.50992331822935</v>
      </c>
      <c r="G525" s="66">
        <v>6835.38</v>
      </c>
      <c r="H525" s="68">
        <v>1878.0</v>
      </c>
      <c r="I525" s="66">
        <v>4.18578077158604</v>
      </c>
      <c r="J525" s="66">
        <v>9693.1</v>
      </c>
      <c r="K525" s="68">
        <v>2472.0</v>
      </c>
      <c r="L525" s="66">
        <v>4.90541497975709</v>
      </c>
      <c r="M525" s="66">
        <v>134404.2</v>
      </c>
      <c r="N525" s="68">
        <v>20156.0</v>
      </c>
      <c r="O525" s="66">
        <v>9.20324568611339</v>
      </c>
      <c r="P525" s="66">
        <v>2803.05</v>
      </c>
      <c r="Q525" s="68">
        <v>550.0</v>
      </c>
      <c r="R525" s="69">
        <v>7.49478609625668</v>
      </c>
      <c r="S525" s="55"/>
      <c r="T525" s="56">
        <f t="shared" si="1"/>
        <v>4.285744883</v>
      </c>
      <c r="U525" s="56">
        <f t="shared" si="2"/>
        <v>3.63971246</v>
      </c>
      <c r="V525" s="56">
        <f t="shared" si="3"/>
        <v>3.921156958</v>
      </c>
      <c r="W525" s="56">
        <f t="shared" si="4"/>
        <v>6.668198055</v>
      </c>
      <c r="X525" s="56">
        <f t="shared" si="5"/>
        <v>5.096454545</v>
      </c>
    </row>
    <row r="526" ht="14.25" customHeight="1">
      <c r="A526" s="63">
        <v>32224.0</v>
      </c>
      <c r="B526" s="64" t="s">
        <v>578</v>
      </c>
      <c r="C526" s="65" t="s">
        <v>59</v>
      </c>
      <c r="D526" s="66">
        <v>191576.57</v>
      </c>
      <c r="E526" s="67">
        <v>54547.0</v>
      </c>
      <c r="F526" s="66">
        <v>5.22804742931994</v>
      </c>
      <c r="G526" s="66">
        <v>3818.02</v>
      </c>
      <c r="H526" s="68">
        <v>1291.0</v>
      </c>
      <c r="I526" s="66">
        <v>3.43656165616562</v>
      </c>
      <c r="J526" s="66">
        <v>35392.93</v>
      </c>
      <c r="K526" s="68">
        <v>6743.0</v>
      </c>
      <c r="L526" s="66">
        <v>6.69813209689629</v>
      </c>
      <c r="M526" s="66">
        <v>709303.16</v>
      </c>
      <c r="N526" s="68">
        <v>110554.0</v>
      </c>
      <c r="O526" s="66">
        <v>10.7254042611102</v>
      </c>
      <c r="P526" s="66">
        <v>67468.96</v>
      </c>
      <c r="Q526" s="68">
        <v>17258.0</v>
      </c>
      <c r="R526" s="69">
        <v>5.68782330129826</v>
      </c>
      <c r="S526" s="55"/>
      <c r="T526" s="56">
        <f t="shared" si="1"/>
        <v>3.512137606</v>
      </c>
      <c r="U526" s="56">
        <f t="shared" si="2"/>
        <v>2.957412858</v>
      </c>
      <c r="V526" s="56">
        <f t="shared" si="3"/>
        <v>5.248840279</v>
      </c>
      <c r="W526" s="56">
        <f t="shared" si="4"/>
        <v>6.415897751</v>
      </c>
      <c r="X526" s="56">
        <f t="shared" si="5"/>
        <v>3.909430989</v>
      </c>
    </row>
    <row r="527" ht="14.25" customHeight="1">
      <c r="A527" s="63">
        <v>32240.0</v>
      </c>
      <c r="B527" s="64" t="s">
        <v>579</v>
      </c>
      <c r="C527" s="65" t="s">
        <v>59</v>
      </c>
      <c r="D527" s="66">
        <v>115522.57</v>
      </c>
      <c r="E527" s="67">
        <v>31493.0</v>
      </c>
      <c r="F527" s="66">
        <v>5.13388009954671</v>
      </c>
      <c r="G527" s="66">
        <v>7676.14</v>
      </c>
      <c r="H527" s="68">
        <v>2297.0</v>
      </c>
      <c r="I527" s="66">
        <v>4.01681841967556</v>
      </c>
      <c r="J527" s="66">
        <v>27367.81</v>
      </c>
      <c r="K527" s="68">
        <v>8606.0</v>
      </c>
      <c r="L527" s="66">
        <v>3.99180425904317</v>
      </c>
      <c r="M527" s="66">
        <v>327732.81</v>
      </c>
      <c r="N527" s="68">
        <v>49250.0</v>
      </c>
      <c r="O527" s="66">
        <v>9.58647468335917</v>
      </c>
      <c r="P527" s="66">
        <v>12502.49</v>
      </c>
      <c r="Q527" s="68">
        <v>4121.0</v>
      </c>
      <c r="R527" s="69">
        <v>4.55132508190754</v>
      </c>
      <c r="S527" s="55"/>
      <c r="T527" s="56">
        <f t="shared" si="1"/>
        <v>3.66819833</v>
      </c>
      <c r="U527" s="56">
        <f t="shared" si="2"/>
        <v>3.341811058</v>
      </c>
      <c r="V527" s="56">
        <f t="shared" si="3"/>
        <v>3.180084825</v>
      </c>
      <c r="W527" s="56">
        <f t="shared" si="4"/>
        <v>6.654473299</v>
      </c>
      <c r="X527" s="56">
        <f t="shared" si="5"/>
        <v>3.03384858</v>
      </c>
    </row>
    <row r="528" ht="14.25" customHeight="1">
      <c r="A528" s="63">
        <v>32267.0</v>
      </c>
      <c r="B528" s="64" t="s">
        <v>580</v>
      </c>
      <c r="C528" s="65" t="s">
        <v>59</v>
      </c>
      <c r="D528" s="66">
        <v>117512.2</v>
      </c>
      <c r="E528" s="67">
        <v>27097.0</v>
      </c>
      <c r="F528" s="66">
        <v>5.88826978002706</v>
      </c>
      <c r="G528" s="66">
        <v>6279.28</v>
      </c>
      <c r="H528" s="68">
        <v>1356.0</v>
      </c>
      <c r="I528" s="66">
        <v>6.51377593360996</v>
      </c>
      <c r="J528" s="66">
        <v>116525.41</v>
      </c>
      <c r="K528" s="68">
        <v>19292.0</v>
      </c>
      <c r="L528" s="66">
        <v>9.66614765657404</v>
      </c>
      <c r="M528" s="66">
        <v>714865.35</v>
      </c>
      <c r="N528" s="68">
        <v>106230.0</v>
      </c>
      <c r="O528" s="66">
        <v>11.722563215375</v>
      </c>
      <c r="P528" s="66">
        <v>63967.14</v>
      </c>
      <c r="Q528" s="68">
        <v>15208.0</v>
      </c>
      <c r="R528" s="69">
        <v>7.00779360210342</v>
      </c>
      <c r="S528" s="55"/>
      <c r="T528" s="56">
        <f t="shared" si="1"/>
        <v>4.336723623</v>
      </c>
      <c r="U528" s="56">
        <f t="shared" si="2"/>
        <v>4.630737463</v>
      </c>
      <c r="V528" s="56">
        <f t="shared" si="3"/>
        <v>6.040089674</v>
      </c>
      <c r="W528" s="56">
        <f t="shared" si="4"/>
        <v>6.729411183</v>
      </c>
      <c r="X528" s="56">
        <f t="shared" si="5"/>
        <v>4.20615071</v>
      </c>
    </row>
    <row r="529" ht="14.25" customHeight="1">
      <c r="A529" s="63">
        <v>32275.0</v>
      </c>
      <c r="B529" s="64" t="s">
        <v>581</v>
      </c>
      <c r="C529" s="65" t="s">
        <v>59</v>
      </c>
      <c r="D529" s="66">
        <v>132536.85</v>
      </c>
      <c r="E529" s="67">
        <v>39136.0</v>
      </c>
      <c r="F529" s="66">
        <v>5.32340643451018</v>
      </c>
      <c r="G529" s="66">
        <v>17080.02</v>
      </c>
      <c r="H529" s="68">
        <v>5839.0</v>
      </c>
      <c r="I529" s="66">
        <v>4.22772772277228</v>
      </c>
      <c r="J529" s="66">
        <v>119750.42</v>
      </c>
      <c r="K529" s="68">
        <v>24184.0</v>
      </c>
      <c r="L529" s="66">
        <v>6.83000171105915</v>
      </c>
      <c r="M529" s="66">
        <v>421734.54</v>
      </c>
      <c r="N529" s="68">
        <v>58212.0</v>
      </c>
      <c r="O529" s="66">
        <v>10.3080815388752</v>
      </c>
      <c r="P529" s="66">
        <v>63139.58</v>
      </c>
      <c r="Q529" s="68">
        <v>16437.0</v>
      </c>
      <c r="R529" s="69">
        <v>6.02879595149432</v>
      </c>
      <c r="S529" s="55"/>
      <c r="T529" s="56">
        <f t="shared" si="1"/>
        <v>3.386571188</v>
      </c>
      <c r="U529" s="56">
        <f t="shared" si="2"/>
        <v>2.925161843</v>
      </c>
      <c r="V529" s="56">
        <f t="shared" si="3"/>
        <v>4.951638273</v>
      </c>
      <c r="W529" s="56">
        <f t="shared" si="4"/>
        <v>7.244804164</v>
      </c>
      <c r="X529" s="56">
        <f t="shared" si="5"/>
        <v>3.841308025</v>
      </c>
    </row>
    <row r="530" ht="14.25" customHeight="1">
      <c r="A530" s="63">
        <v>32313.0</v>
      </c>
      <c r="B530" s="64" t="s">
        <v>582</v>
      </c>
      <c r="C530" s="65" t="s">
        <v>59</v>
      </c>
      <c r="D530" s="66">
        <v>271464.51</v>
      </c>
      <c r="E530" s="67">
        <v>67808.0</v>
      </c>
      <c r="F530" s="66">
        <v>5.10271635338346</v>
      </c>
      <c r="G530" s="66">
        <v>17358.35</v>
      </c>
      <c r="H530" s="68">
        <v>5836.0</v>
      </c>
      <c r="I530" s="66">
        <v>3.68934112646121</v>
      </c>
      <c r="J530" s="66">
        <v>83288.4</v>
      </c>
      <c r="K530" s="68">
        <v>19579.0</v>
      </c>
      <c r="L530" s="66">
        <v>5.88111848608953</v>
      </c>
      <c r="M530" s="66">
        <v>720905.72</v>
      </c>
      <c r="N530" s="68">
        <v>117952.0</v>
      </c>
      <c r="O530" s="66">
        <v>9.10590913109929</v>
      </c>
      <c r="P530" s="66">
        <v>161895.38</v>
      </c>
      <c r="Q530" s="68">
        <v>30952.0</v>
      </c>
      <c r="R530" s="69">
        <v>6.5031283390239</v>
      </c>
      <c r="S530" s="55"/>
      <c r="T530" s="56">
        <f t="shared" si="1"/>
        <v>4.003428946</v>
      </c>
      <c r="U530" s="56">
        <f t="shared" si="2"/>
        <v>2.974357437</v>
      </c>
      <c r="V530" s="56">
        <f t="shared" si="3"/>
        <v>4.253965984</v>
      </c>
      <c r="W530" s="56">
        <f t="shared" si="4"/>
        <v>6.111856687</v>
      </c>
      <c r="X530" s="56">
        <f t="shared" si="5"/>
        <v>5.230530499</v>
      </c>
    </row>
    <row r="531" ht="14.25" customHeight="1">
      <c r="A531" s="63">
        <v>32348.0</v>
      </c>
      <c r="B531" s="64" t="s">
        <v>583</v>
      </c>
      <c r="C531" s="65" t="s">
        <v>59</v>
      </c>
      <c r="D531" s="66">
        <v>30903.67</v>
      </c>
      <c r="E531" s="67">
        <v>7550.0</v>
      </c>
      <c r="F531" s="66">
        <v>4.75002612972641</v>
      </c>
      <c r="G531" s="66">
        <v>4053.13</v>
      </c>
      <c r="H531" s="68">
        <v>1236.0</v>
      </c>
      <c r="I531" s="66">
        <v>3.92364956437561</v>
      </c>
      <c r="J531" s="66">
        <v>9916.49</v>
      </c>
      <c r="K531" s="68">
        <v>2672.0</v>
      </c>
      <c r="L531" s="66">
        <v>4.21082377919321</v>
      </c>
      <c r="M531" s="66">
        <v>437550.79</v>
      </c>
      <c r="N531" s="68">
        <v>65565.0</v>
      </c>
      <c r="O531" s="66">
        <v>10.2231492990654</v>
      </c>
      <c r="P531" s="66">
        <v>2766.71</v>
      </c>
      <c r="Q531" s="68">
        <v>543.0</v>
      </c>
      <c r="R531" s="69">
        <v>8.20982195845697</v>
      </c>
      <c r="S531" s="55"/>
      <c r="T531" s="56">
        <f t="shared" si="1"/>
        <v>4.093201325</v>
      </c>
      <c r="U531" s="56">
        <f t="shared" si="2"/>
        <v>3.279231392</v>
      </c>
      <c r="V531" s="56">
        <f t="shared" si="3"/>
        <v>3.711261228</v>
      </c>
      <c r="W531" s="56">
        <f t="shared" si="4"/>
        <v>6.673542134</v>
      </c>
      <c r="X531" s="56">
        <f t="shared" si="5"/>
        <v>5.095230203</v>
      </c>
    </row>
    <row r="532" ht="14.25" customHeight="1">
      <c r="A532" s="63">
        <v>32356.0</v>
      </c>
      <c r="B532" s="64" t="s">
        <v>584</v>
      </c>
      <c r="C532" s="65" t="s">
        <v>59</v>
      </c>
      <c r="D532" s="66">
        <v>420040.08</v>
      </c>
      <c r="E532" s="67">
        <v>98876.0</v>
      </c>
      <c r="F532" s="66">
        <v>6.11777159585779</v>
      </c>
      <c r="G532" s="66">
        <v>16859.62</v>
      </c>
      <c r="H532" s="68">
        <v>4910.0</v>
      </c>
      <c r="I532" s="66">
        <v>4.03533269506941</v>
      </c>
      <c r="J532" s="66">
        <v>69933.32</v>
      </c>
      <c r="K532" s="68">
        <v>15734.0</v>
      </c>
      <c r="L532" s="66">
        <v>5.64296941821996</v>
      </c>
      <c r="M532" s="66">
        <v>865424.53</v>
      </c>
      <c r="N532" s="68">
        <v>107928.0</v>
      </c>
      <c r="O532" s="66">
        <v>11.6362729754077</v>
      </c>
      <c r="P532" s="66">
        <v>140016.36</v>
      </c>
      <c r="Q532" s="68">
        <v>22653.0</v>
      </c>
      <c r="R532" s="69">
        <v>8.23819486938103</v>
      </c>
      <c r="S532" s="55"/>
      <c r="T532" s="56">
        <f t="shared" si="1"/>
        <v>4.248150006</v>
      </c>
      <c r="U532" s="56">
        <f t="shared" si="2"/>
        <v>3.433731161</v>
      </c>
      <c r="V532" s="56">
        <f t="shared" si="3"/>
        <v>4.444726071</v>
      </c>
      <c r="W532" s="56">
        <f t="shared" si="4"/>
        <v>8.018535783</v>
      </c>
      <c r="X532" s="56">
        <f t="shared" si="5"/>
        <v>6.180919084</v>
      </c>
    </row>
    <row r="533" ht="14.25" customHeight="1">
      <c r="A533" s="63">
        <v>32372.0</v>
      </c>
      <c r="B533" s="64" t="s">
        <v>585</v>
      </c>
      <c r="C533" s="65" t="s">
        <v>94</v>
      </c>
      <c r="D533" s="66">
        <v>307955.31</v>
      </c>
      <c r="E533" s="67">
        <v>79469.0</v>
      </c>
      <c r="F533" s="66">
        <v>5.6866586032426</v>
      </c>
      <c r="G533" s="66">
        <v>1696.1</v>
      </c>
      <c r="H533" s="68">
        <v>519.0</v>
      </c>
      <c r="I533" s="66">
        <v>3.75243362831858</v>
      </c>
      <c r="J533" s="66">
        <v>95572.5</v>
      </c>
      <c r="K533" s="68">
        <v>18780.0</v>
      </c>
      <c r="L533" s="66">
        <v>6.74756424738774</v>
      </c>
      <c r="M533" s="66">
        <v>1004275.34</v>
      </c>
      <c r="N533" s="68">
        <v>142752.0</v>
      </c>
      <c r="O533" s="66">
        <v>10.5124496503789</v>
      </c>
      <c r="P533" s="66">
        <v>151116.4</v>
      </c>
      <c r="Q533" s="68">
        <v>28303.0</v>
      </c>
      <c r="R533" s="69">
        <v>6.77469739083655</v>
      </c>
      <c r="S533" s="55"/>
      <c r="T533" s="56">
        <f t="shared" si="1"/>
        <v>3.875162768</v>
      </c>
      <c r="U533" s="56">
        <f t="shared" si="2"/>
        <v>3.268015414</v>
      </c>
      <c r="V533" s="56">
        <f t="shared" si="3"/>
        <v>5.089057508</v>
      </c>
      <c r="W533" s="56">
        <f t="shared" si="4"/>
        <v>7.035105217</v>
      </c>
      <c r="X533" s="56">
        <f t="shared" si="5"/>
        <v>5.339236123</v>
      </c>
    </row>
    <row r="534" ht="14.25" customHeight="1">
      <c r="A534" s="63">
        <v>32399.0</v>
      </c>
      <c r="B534" s="64" t="s">
        <v>586</v>
      </c>
      <c r="C534" s="65" t="s">
        <v>61</v>
      </c>
      <c r="D534" s="66" t="s">
        <v>66</v>
      </c>
      <c r="E534" s="67" t="s">
        <v>66</v>
      </c>
      <c r="F534" s="66" t="s">
        <v>66</v>
      </c>
      <c r="G534" s="66" t="s">
        <v>66</v>
      </c>
      <c r="H534" s="68" t="s">
        <v>66</v>
      </c>
      <c r="I534" s="66" t="s">
        <v>66</v>
      </c>
      <c r="J534" s="66" t="s">
        <v>66</v>
      </c>
      <c r="K534" s="68" t="s">
        <v>66</v>
      </c>
      <c r="L534" s="66" t="s">
        <v>66</v>
      </c>
      <c r="M534" s="66" t="s">
        <v>66</v>
      </c>
      <c r="N534" s="68" t="s">
        <v>66</v>
      </c>
      <c r="O534" s="66" t="s">
        <v>66</v>
      </c>
      <c r="P534" s="66" t="s">
        <v>66</v>
      </c>
      <c r="Q534" s="68" t="s">
        <v>66</v>
      </c>
      <c r="R534" s="69" t="s">
        <v>66</v>
      </c>
      <c r="S534" s="55"/>
      <c r="T534" s="56" t="str">
        <f t="shared" si="1"/>
        <v/>
      </c>
      <c r="U534" s="56" t="str">
        <f t="shared" si="2"/>
        <v/>
      </c>
      <c r="V534" s="56" t="str">
        <f t="shared" si="3"/>
        <v/>
      </c>
      <c r="W534" s="56" t="str">
        <f t="shared" si="4"/>
        <v/>
      </c>
      <c r="X534" s="56" t="str">
        <f t="shared" si="5"/>
        <v/>
      </c>
    </row>
    <row r="535" ht="14.25" customHeight="1">
      <c r="A535" s="63">
        <v>32402.0</v>
      </c>
      <c r="B535" s="64" t="s">
        <v>587</v>
      </c>
      <c r="C535" s="65" t="s">
        <v>59</v>
      </c>
      <c r="D535" s="66">
        <v>101197.18</v>
      </c>
      <c r="E535" s="67">
        <v>24491.0</v>
      </c>
      <c r="F535" s="66">
        <v>5.72803418803419</v>
      </c>
      <c r="G535" s="66">
        <v>22641.63</v>
      </c>
      <c r="H535" s="68">
        <v>5719.0</v>
      </c>
      <c r="I535" s="66">
        <v>4.4870451843044</v>
      </c>
      <c r="J535" s="66">
        <v>44153.09</v>
      </c>
      <c r="K535" s="68">
        <v>8461.0</v>
      </c>
      <c r="L535" s="66">
        <v>6.63756614552014</v>
      </c>
      <c r="M535" s="66">
        <v>569696.32</v>
      </c>
      <c r="N535" s="68">
        <v>74595.0</v>
      </c>
      <c r="O535" s="66">
        <v>11.1578267852246</v>
      </c>
      <c r="P535" s="66">
        <v>38873.67</v>
      </c>
      <c r="Q535" s="68">
        <v>8141.0</v>
      </c>
      <c r="R535" s="69">
        <v>6.14215041870754</v>
      </c>
      <c r="S535" s="55"/>
      <c r="T535" s="56">
        <f t="shared" si="1"/>
        <v>4.132015026</v>
      </c>
      <c r="U535" s="56">
        <f t="shared" si="2"/>
        <v>3.959019059</v>
      </c>
      <c r="V535" s="56">
        <f t="shared" si="3"/>
        <v>5.218424536</v>
      </c>
      <c r="W535" s="56">
        <f t="shared" si="4"/>
        <v>7.637191769</v>
      </c>
      <c r="X535" s="56">
        <f t="shared" si="5"/>
        <v>4.77504852</v>
      </c>
    </row>
    <row r="536" ht="14.25" customHeight="1">
      <c r="A536" s="63">
        <v>32410.0</v>
      </c>
      <c r="B536" s="64" t="s">
        <v>588</v>
      </c>
      <c r="C536" s="65" t="s">
        <v>59</v>
      </c>
      <c r="D536" s="66">
        <v>99820.68</v>
      </c>
      <c r="E536" s="67">
        <v>25067.0</v>
      </c>
      <c r="F536" s="66">
        <v>5.31300191611667</v>
      </c>
      <c r="G536" s="66">
        <v>1557.44</v>
      </c>
      <c r="H536" s="68">
        <v>479.0</v>
      </c>
      <c r="I536" s="66">
        <v>3.63039627039627</v>
      </c>
      <c r="J536" s="66">
        <v>27756.0</v>
      </c>
      <c r="K536" s="68">
        <v>4475.0</v>
      </c>
      <c r="L536" s="66">
        <v>7.69503742722484</v>
      </c>
      <c r="M536" s="66">
        <v>451516.11</v>
      </c>
      <c r="N536" s="68">
        <v>64959.0</v>
      </c>
      <c r="O536" s="66">
        <v>9.66968154366728</v>
      </c>
      <c r="P536" s="66">
        <v>141784.24</v>
      </c>
      <c r="Q536" s="68">
        <v>33458.0</v>
      </c>
      <c r="R536" s="69">
        <v>6.74873815983626</v>
      </c>
      <c r="S536" s="55"/>
      <c r="T536" s="56">
        <f t="shared" si="1"/>
        <v>3.982155025</v>
      </c>
      <c r="U536" s="56">
        <f t="shared" si="2"/>
        <v>3.251440501</v>
      </c>
      <c r="V536" s="56">
        <f t="shared" si="3"/>
        <v>6.202458101</v>
      </c>
      <c r="W536" s="56">
        <f t="shared" si="4"/>
        <v>6.950786034</v>
      </c>
      <c r="X536" s="56">
        <f t="shared" si="5"/>
        <v>4.237678283</v>
      </c>
    </row>
    <row r="537" ht="14.25" customHeight="1">
      <c r="A537" s="63">
        <v>32429.0</v>
      </c>
      <c r="B537" s="64" t="s">
        <v>589</v>
      </c>
      <c r="C537" s="65" t="s">
        <v>59</v>
      </c>
      <c r="D537" s="66">
        <v>61486.17</v>
      </c>
      <c r="E537" s="67">
        <v>17944.0</v>
      </c>
      <c r="F537" s="66">
        <v>4.99643832276938</v>
      </c>
      <c r="G537" s="66">
        <v>3962.01</v>
      </c>
      <c r="H537" s="68">
        <v>1332.0</v>
      </c>
      <c r="I537" s="66">
        <v>3.63153987167736</v>
      </c>
      <c r="J537" s="66">
        <v>36895.43</v>
      </c>
      <c r="K537" s="68">
        <v>7362.0</v>
      </c>
      <c r="L537" s="66">
        <v>7.15860108653473</v>
      </c>
      <c r="M537" s="66">
        <v>346996.87</v>
      </c>
      <c r="N537" s="68">
        <v>51346.0</v>
      </c>
      <c r="O537" s="66">
        <v>10.2704336115551</v>
      </c>
      <c r="P537" s="66">
        <v>19921.23</v>
      </c>
      <c r="Q537" s="68">
        <v>6173.0</v>
      </c>
      <c r="R537" s="69">
        <v>5.72613682092555</v>
      </c>
      <c r="S537" s="55"/>
      <c r="T537" s="56">
        <f t="shared" si="1"/>
        <v>3.426558738</v>
      </c>
      <c r="U537" s="56">
        <f t="shared" si="2"/>
        <v>2.974481982</v>
      </c>
      <c r="V537" s="56">
        <f t="shared" si="3"/>
        <v>5.011604184</v>
      </c>
      <c r="W537" s="56">
        <f t="shared" si="4"/>
        <v>6.758011724</v>
      </c>
      <c r="X537" s="56">
        <f t="shared" si="5"/>
        <v>3.227155354</v>
      </c>
    </row>
    <row r="538" ht="14.25" customHeight="1">
      <c r="A538" s="63">
        <v>32445.0</v>
      </c>
      <c r="B538" s="64" t="s">
        <v>590</v>
      </c>
      <c r="C538" s="65" t="s">
        <v>59</v>
      </c>
      <c r="D538" s="66">
        <v>175727.26</v>
      </c>
      <c r="E538" s="67">
        <v>51549.0</v>
      </c>
      <c r="F538" s="66">
        <v>5.0953160519601</v>
      </c>
      <c r="G538" s="66">
        <v>27518.77</v>
      </c>
      <c r="H538" s="68">
        <v>9605.0</v>
      </c>
      <c r="I538" s="66">
        <v>3.50156126733681</v>
      </c>
      <c r="J538" s="66">
        <v>61479.3</v>
      </c>
      <c r="K538" s="68">
        <v>12334.0</v>
      </c>
      <c r="L538" s="66">
        <v>6.80306517649663</v>
      </c>
      <c r="M538" s="66">
        <v>632043.84</v>
      </c>
      <c r="N538" s="68">
        <v>90381.0</v>
      </c>
      <c r="O538" s="66">
        <v>10.4215116739216</v>
      </c>
      <c r="P538" s="66">
        <v>184867.65</v>
      </c>
      <c r="Q538" s="68">
        <v>35526.0</v>
      </c>
      <c r="R538" s="69">
        <v>7.0931070866746</v>
      </c>
      <c r="S538" s="55"/>
      <c r="T538" s="56">
        <f t="shared" si="1"/>
        <v>3.408936352</v>
      </c>
      <c r="U538" s="56">
        <f t="shared" si="2"/>
        <v>2.86504633</v>
      </c>
      <c r="V538" s="56">
        <f t="shared" si="3"/>
        <v>4.984538674</v>
      </c>
      <c r="W538" s="56">
        <f t="shared" si="4"/>
        <v>6.993105188</v>
      </c>
      <c r="X538" s="56">
        <f t="shared" si="5"/>
        <v>5.203728255</v>
      </c>
    </row>
    <row r="539" ht="14.25" customHeight="1">
      <c r="A539" s="63">
        <v>32461.0</v>
      </c>
      <c r="B539" s="64" t="s">
        <v>591</v>
      </c>
      <c r="C539" s="65" t="s">
        <v>61</v>
      </c>
      <c r="D539" s="66">
        <v>39939.65</v>
      </c>
      <c r="E539" s="67">
        <v>11747.0</v>
      </c>
      <c r="F539" s="66">
        <v>4.24438363443146</v>
      </c>
      <c r="G539" s="66">
        <v>23714.44</v>
      </c>
      <c r="H539" s="68">
        <v>9676.0</v>
      </c>
      <c r="I539" s="66">
        <v>3.0785979488511</v>
      </c>
      <c r="J539" s="66">
        <v>59120.66</v>
      </c>
      <c r="K539" s="68">
        <v>14475.0</v>
      </c>
      <c r="L539" s="66">
        <v>5.02427636610861</v>
      </c>
      <c r="M539" s="66">
        <v>391.68</v>
      </c>
      <c r="N539" s="68">
        <v>50.0</v>
      </c>
      <c r="O539" s="66">
        <v>8.90181818181818</v>
      </c>
      <c r="P539" s="66">
        <v>0.0</v>
      </c>
      <c r="Q539" s="68">
        <v>0.0</v>
      </c>
      <c r="R539" s="69">
        <v>0.0</v>
      </c>
      <c r="S539" s="55"/>
      <c r="T539" s="56">
        <f t="shared" si="1"/>
        <v>3.399987231</v>
      </c>
      <c r="U539" s="56">
        <f t="shared" si="2"/>
        <v>2.450851592</v>
      </c>
      <c r="V539" s="56">
        <f t="shared" si="3"/>
        <v>4.084328843</v>
      </c>
      <c r="W539" s="56">
        <f t="shared" si="4"/>
        <v>7.8336</v>
      </c>
      <c r="X539" s="56" t="str">
        <f t="shared" si="5"/>
        <v/>
      </c>
    </row>
    <row r="540" ht="14.25" customHeight="1">
      <c r="A540" s="63">
        <v>32496.0</v>
      </c>
      <c r="B540" s="64" t="s">
        <v>592</v>
      </c>
      <c r="C540" s="65" t="s">
        <v>61</v>
      </c>
      <c r="D540" s="66">
        <v>25224.88</v>
      </c>
      <c r="E540" s="67">
        <v>7000.0</v>
      </c>
      <c r="F540" s="66">
        <v>4.51330828412954</v>
      </c>
      <c r="G540" s="66">
        <v>5748.92</v>
      </c>
      <c r="H540" s="68">
        <v>1488.0</v>
      </c>
      <c r="I540" s="66">
        <v>4.61390048154093</v>
      </c>
      <c r="J540" s="66">
        <v>14089.55</v>
      </c>
      <c r="K540" s="68">
        <v>3844.0</v>
      </c>
      <c r="L540" s="66">
        <v>4.47713695583095</v>
      </c>
      <c r="M540" s="66">
        <v>353169.11</v>
      </c>
      <c r="N540" s="68">
        <v>54860.0</v>
      </c>
      <c r="O540" s="66">
        <v>10.1113464841961</v>
      </c>
      <c r="P540" s="66">
        <v>77353.58</v>
      </c>
      <c r="Q540" s="68">
        <v>21642.0</v>
      </c>
      <c r="R540" s="69">
        <v>5.8610077284437</v>
      </c>
      <c r="S540" s="55"/>
      <c r="T540" s="56">
        <f t="shared" si="1"/>
        <v>3.603554286</v>
      </c>
      <c r="U540" s="56">
        <f t="shared" si="2"/>
        <v>3.863521505</v>
      </c>
      <c r="V540" s="56">
        <f t="shared" si="3"/>
        <v>3.665335588</v>
      </c>
      <c r="W540" s="56">
        <f t="shared" si="4"/>
        <v>6.437643274</v>
      </c>
      <c r="X540" s="56">
        <f t="shared" si="5"/>
        <v>3.574234359</v>
      </c>
    </row>
    <row r="541" ht="14.25" customHeight="1">
      <c r="A541" s="63">
        <v>32518.0</v>
      </c>
      <c r="B541" s="64" t="s">
        <v>593</v>
      </c>
      <c r="C541" s="65" t="s">
        <v>59</v>
      </c>
      <c r="D541" s="66">
        <v>104258.44</v>
      </c>
      <c r="E541" s="67">
        <v>26077.0</v>
      </c>
      <c r="F541" s="66">
        <v>5.87536996336996</v>
      </c>
      <c r="G541" s="66">
        <v>5859.56</v>
      </c>
      <c r="H541" s="68">
        <v>1501.0</v>
      </c>
      <c r="I541" s="66">
        <v>4.23991316931983</v>
      </c>
      <c r="J541" s="66">
        <v>61396.78</v>
      </c>
      <c r="K541" s="68">
        <v>10228.0</v>
      </c>
      <c r="L541" s="66">
        <v>8.22021421877092</v>
      </c>
      <c r="M541" s="66">
        <v>1199171.12</v>
      </c>
      <c r="N541" s="68">
        <v>130420.0</v>
      </c>
      <c r="O541" s="66">
        <v>15.3929338673239</v>
      </c>
      <c r="P541" s="66">
        <v>61384.58</v>
      </c>
      <c r="Q541" s="68">
        <v>9533.0</v>
      </c>
      <c r="R541" s="69">
        <v>7.89410751028807</v>
      </c>
      <c r="S541" s="55"/>
      <c r="T541" s="56">
        <f t="shared" si="1"/>
        <v>3.998099475</v>
      </c>
      <c r="U541" s="56">
        <f t="shared" si="2"/>
        <v>3.903770819</v>
      </c>
      <c r="V541" s="56">
        <f t="shared" si="3"/>
        <v>6.002813844</v>
      </c>
      <c r="W541" s="56">
        <f t="shared" si="4"/>
        <v>9.194687318</v>
      </c>
      <c r="X541" s="56">
        <f t="shared" si="5"/>
        <v>6.439167104</v>
      </c>
    </row>
    <row r="542" ht="14.25" customHeight="1">
      <c r="A542" s="63">
        <v>32542.0</v>
      </c>
      <c r="B542" s="64" t="s">
        <v>594</v>
      </c>
      <c r="C542" s="65" t="s">
        <v>61</v>
      </c>
      <c r="D542" s="66">
        <v>83689.47</v>
      </c>
      <c r="E542" s="67">
        <v>19963.0</v>
      </c>
      <c r="F542" s="66">
        <v>5.3764274701272</v>
      </c>
      <c r="G542" s="66">
        <v>11653.72</v>
      </c>
      <c r="H542" s="68">
        <v>3781.0</v>
      </c>
      <c r="I542" s="66">
        <v>3.42655689503087</v>
      </c>
      <c r="J542" s="66">
        <v>54606.0</v>
      </c>
      <c r="K542" s="68">
        <v>7535.0</v>
      </c>
      <c r="L542" s="66">
        <v>8.59125235997483</v>
      </c>
      <c r="M542" s="66">
        <v>119305.65</v>
      </c>
      <c r="N542" s="68">
        <v>19539.0</v>
      </c>
      <c r="O542" s="66">
        <v>8.28108905393212</v>
      </c>
      <c r="P542" s="66">
        <v>598.61</v>
      </c>
      <c r="Q542" s="68">
        <v>127.0</v>
      </c>
      <c r="R542" s="69">
        <v>5.6472641509434</v>
      </c>
      <c r="S542" s="55"/>
      <c r="T542" s="56">
        <f t="shared" si="1"/>
        <v>4.192229124</v>
      </c>
      <c r="U542" s="56">
        <f t="shared" si="2"/>
        <v>3.082179318</v>
      </c>
      <c r="V542" s="56">
        <f t="shared" si="3"/>
        <v>7.246980756</v>
      </c>
      <c r="W542" s="56">
        <f t="shared" si="4"/>
        <v>6.106026409</v>
      </c>
      <c r="X542" s="56">
        <f t="shared" si="5"/>
        <v>4.713464567</v>
      </c>
    </row>
    <row r="543" ht="14.25" customHeight="1">
      <c r="A543" s="63">
        <v>32569.0</v>
      </c>
      <c r="B543" s="64" t="s">
        <v>595</v>
      </c>
      <c r="C543" s="65" t="s">
        <v>59</v>
      </c>
      <c r="D543" s="66">
        <v>358109.56</v>
      </c>
      <c r="E543" s="67">
        <v>75101.0</v>
      </c>
      <c r="F543" s="66">
        <v>7.06065892466334</v>
      </c>
      <c r="G543" s="66">
        <v>8139.76</v>
      </c>
      <c r="H543" s="68">
        <v>2825.0</v>
      </c>
      <c r="I543" s="66">
        <v>3.61767111111111</v>
      </c>
      <c r="J543" s="66">
        <v>212130.66</v>
      </c>
      <c r="K543" s="68">
        <v>44874.0</v>
      </c>
      <c r="L543" s="66">
        <v>7.06960807838432</v>
      </c>
      <c r="M543" s="66">
        <v>1208682.91</v>
      </c>
      <c r="N543" s="68">
        <v>155197.0</v>
      </c>
      <c r="O543" s="66">
        <v>13.0681137624201</v>
      </c>
      <c r="P543" s="66">
        <v>194414.87</v>
      </c>
      <c r="Q543" s="68">
        <v>32802.0</v>
      </c>
      <c r="R543" s="69">
        <v>8.63567138986363</v>
      </c>
      <c r="S543" s="55"/>
      <c r="T543" s="56">
        <f t="shared" si="1"/>
        <v>4.768372725</v>
      </c>
      <c r="U543" s="56">
        <f t="shared" si="2"/>
        <v>2.881330973</v>
      </c>
      <c r="V543" s="56">
        <f t="shared" si="3"/>
        <v>4.727250969</v>
      </c>
      <c r="W543" s="56">
        <f t="shared" si="4"/>
        <v>7.78805589</v>
      </c>
      <c r="X543" s="56">
        <f t="shared" si="5"/>
        <v>5.926921224</v>
      </c>
    </row>
    <row r="544" ht="14.25" customHeight="1">
      <c r="A544" s="63">
        <v>32577.0</v>
      </c>
      <c r="B544" s="64" t="s">
        <v>596</v>
      </c>
      <c r="C544" s="65" t="s">
        <v>59</v>
      </c>
      <c r="D544" s="66">
        <v>83813.97</v>
      </c>
      <c r="E544" s="67">
        <v>23550.0</v>
      </c>
      <c r="F544" s="66">
        <v>5.11653562053599</v>
      </c>
      <c r="G544" s="66">
        <v>5778.5</v>
      </c>
      <c r="H544" s="68">
        <v>1293.0</v>
      </c>
      <c r="I544" s="66">
        <v>5.59390125847047</v>
      </c>
      <c r="J544" s="66">
        <v>18815.63</v>
      </c>
      <c r="K544" s="68">
        <v>4322.0</v>
      </c>
      <c r="L544" s="66">
        <v>5.77875614250614</v>
      </c>
      <c r="M544" s="66">
        <v>433402.36</v>
      </c>
      <c r="N544" s="68">
        <v>60540.0</v>
      </c>
      <c r="O544" s="66">
        <v>10.676775798783</v>
      </c>
      <c r="P544" s="66">
        <v>82663.59</v>
      </c>
      <c r="Q544" s="68">
        <v>15504.0</v>
      </c>
      <c r="R544" s="69">
        <v>7.09863374838987</v>
      </c>
      <c r="S544" s="55"/>
      <c r="T544" s="56">
        <f t="shared" si="1"/>
        <v>3.558979618</v>
      </c>
      <c r="U544" s="56">
        <f t="shared" si="2"/>
        <v>4.469064192</v>
      </c>
      <c r="V544" s="56">
        <f t="shared" si="3"/>
        <v>4.353454419</v>
      </c>
      <c r="W544" s="56">
        <f t="shared" si="4"/>
        <v>7.158942187</v>
      </c>
      <c r="X544" s="56">
        <f t="shared" si="5"/>
        <v>5.331758901</v>
      </c>
    </row>
    <row r="545" ht="14.25" customHeight="1">
      <c r="A545" s="63">
        <v>32585.0</v>
      </c>
      <c r="B545" s="64" t="s">
        <v>597</v>
      </c>
      <c r="C545" s="65" t="s">
        <v>59</v>
      </c>
      <c r="D545" s="66">
        <v>289335.47</v>
      </c>
      <c r="E545" s="67">
        <v>76095.0</v>
      </c>
      <c r="F545" s="66">
        <v>5.86982613811572</v>
      </c>
      <c r="G545" s="66">
        <v>7456.32</v>
      </c>
      <c r="H545" s="68">
        <v>2240.0</v>
      </c>
      <c r="I545" s="66">
        <v>3.94305658381809</v>
      </c>
      <c r="J545" s="66">
        <v>218100.13</v>
      </c>
      <c r="K545" s="68">
        <v>41850.0</v>
      </c>
      <c r="L545" s="66">
        <v>7.86768623065546</v>
      </c>
      <c r="M545" s="66">
        <v>1273214.45</v>
      </c>
      <c r="N545" s="68">
        <v>180409.0</v>
      </c>
      <c r="O545" s="66">
        <v>11.5315906023856</v>
      </c>
      <c r="P545" s="66">
        <v>96152.43</v>
      </c>
      <c r="Q545" s="68">
        <v>14718.0</v>
      </c>
      <c r="R545" s="69">
        <v>8.41302213666987</v>
      </c>
      <c r="S545" s="55"/>
      <c r="T545" s="56">
        <f t="shared" si="1"/>
        <v>3.802292792</v>
      </c>
      <c r="U545" s="56">
        <f t="shared" si="2"/>
        <v>3.328714286</v>
      </c>
      <c r="V545" s="56">
        <f t="shared" si="3"/>
        <v>5.21147264</v>
      </c>
      <c r="W545" s="56">
        <f t="shared" si="4"/>
        <v>7.057377681</v>
      </c>
      <c r="X545" s="56">
        <f t="shared" si="5"/>
        <v>6.532982063</v>
      </c>
    </row>
    <row r="546" ht="14.25" customHeight="1">
      <c r="A546" s="63">
        <v>32593.0</v>
      </c>
      <c r="B546" s="64" t="s">
        <v>598</v>
      </c>
      <c r="C546" s="65" t="s">
        <v>59</v>
      </c>
      <c r="D546" s="66">
        <v>237069.01</v>
      </c>
      <c r="E546" s="67">
        <v>52823.0</v>
      </c>
      <c r="F546" s="66">
        <v>6.3617069636388</v>
      </c>
      <c r="G546" s="66">
        <v>11121.67</v>
      </c>
      <c r="H546" s="68">
        <v>2822.0</v>
      </c>
      <c r="I546" s="66">
        <v>4.52284261895079</v>
      </c>
      <c r="J546" s="66">
        <v>49785.35</v>
      </c>
      <c r="K546" s="68">
        <v>9892.0</v>
      </c>
      <c r="L546" s="66">
        <v>7.12236766809728</v>
      </c>
      <c r="M546" s="66">
        <v>1134201.03</v>
      </c>
      <c r="N546" s="68">
        <v>130010.0</v>
      </c>
      <c r="O546" s="66">
        <v>13.3352266233995</v>
      </c>
      <c r="P546" s="66">
        <v>156452.88</v>
      </c>
      <c r="Q546" s="68">
        <v>25005.0</v>
      </c>
      <c r="R546" s="69">
        <v>7.76364033346566</v>
      </c>
      <c r="S546" s="55"/>
      <c r="T546" s="56">
        <f t="shared" si="1"/>
        <v>4.487988376</v>
      </c>
      <c r="U546" s="56">
        <f t="shared" si="2"/>
        <v>3.941059532</v>
      </c>
      <c r="V546" s="56">
        <f t="shared" si="3"/>
        <v>5.032890214</v>
      </c>
      <c r="W546" s="56">
        <f t="shared" si="4"/>
        <v>8.723952234</v>
      </c>
      <c r="X546" s="56">
        <f t="shared" si="5"/>
        <v>6.256863827</v>
      </c>
    </row>
    <row r="547" ht="14.25" customHeight="1">
      <c r="A547" s="63">
        <v>32615.0</v>
      </c>
      <c r="B547" s="64" t="s">
        <v>599</v>
      </c>
      <c r="C547" s="65" t="s">
        <v>59</v>
      </c>
      <c r="D547" s="66">
        <v>63365.89</v>
      </c>
      <c r="E547" s="67">
        <v>18620.0</v>
      </c>
      <c r="F547" s="66">
        <v>4.86643806159281</v>
      </c>
      <c r="G547" s="66">
        <v>12525.22</v>
      </c>
      <c r="H547" s="68">
        <v>4247.0</v>
      </c>
      <c r="I547" s="66">
        <v>3.57454908675799</v>
      </c>
      <c r="J547" s="66">
        <v>29004.94</v>
      </c>
      <c r="K547" s="68">
        <v>6758.0</v>
      </c>
      <c r="L547" s="66">
        <v>5.40330476900149</v>
      </c>
      <c r="M547" s="66">
        <v>315546.33</v>
      </c>
      <c r="N547" s="68">
        <v>42504.0</v>
      </c>
      <c r="O547" s="66">
        <v>10.8752827847665</v>
      </c>
      <c r="P547" s="66">
        <v>619.52</v>
      </c>
      <c r="Q547" s="68">
        <v>117.0</v>
      </c>
      <c r="R547" s="69">
        <v>6.07372549019608</v>
      </c>
      <c r="S547" s="55"/>
      <c r="T547" s="56">
        <f t="shared" si="1"/>
        <v>3.403109023</v>
      </c>
      <c r="U547" s="56">
        <f t="shared" si="2"/>
        <v>2.949192371</v>
      </c>
      <c r="V547" s="56">
        <f t="shared" si="3"/>
        <v>4.291941403</v>
      </c>
      <c r="W547" s="56">
        <f t="shared" si="4"/>
        <v>7.423920807</v>
      </c>
      <c r="X547" s="56">
        <f t="shared" si="5"/>
        <v>5.295042735</v>
      </c>
    </row>
    <row r="548" ht="14.25" customHeight="1">
      <c r="A548" s="63">
        <v>32631.0</v>
      </c>
      <c r="B548" s="64" t="s">
        <v>600</v>
      </c>
      <c r="C548" s="65" t="s">
        <v>59</v>
      </c>
      <c r="D548" s="66">
        <v>91249.31</v>
      </c>
      <c r="E548" s="67">
        <v>22642.0</v>
      </c>
      <c r="F548" s="66">
        <v>5.43992547990938</v>
      </c>
      <c r="G548" s="66">
        <v>13899.26</v>
      </c>
      <c r="H548" s="68">
        <v>4037.0</v>
      </c>
      <c r="I548" s="66">
        <v>4.26226924256363</v>
      </c>
      <c r="J548" s="66">
        <v>48664.69</v>
      </c>
      <c r="K548" s="68">
        <v>10614.0</v>
      </c>
      <c r="L548" s="66">
        <v>6.14298030800303</v>
      </c>
      <c r="M548" s="66">
        <v>606160.67</v>
      </c>
      <c r="N548" s="68">
        <v>85133.0</v>
      </c>
      <c r="O548" s="66">
        <v>10.7932670358434</v>
      </c>
      <c r="P548" s="66">
        <v>77550.66</v>
      </c>
      <c r="Q548" s="68">
        <v>15754.0</v>
      </c>
      <c r="R548" s="69">
        <v>6.7394333883723</v>
      </c>
      <c r="S548" s="55"/>
      <c r="T548" s="56">
        <f t="shared" si="1"/>
        <v>4.03009054</v>
      </c>
      <c r="U548" s="56">
        <f t="shared" si="2"/>
        <v>3.44296755</v>
      </c>
      <c r="V548" s="56">
        <f t="shared" si="3"/>
        <v>4.584952892</v>
      </c>
      <c r="W548" s="56">
        <f t="shared" si="4"/>
        <v>7.120161042</v>
      </c>
      <c r="X548" s="56">
        <f t="shared" si="5"/>
        <v>4.922601244</v>
      </c>
    </row>
    <row r="549" ht="14.25" customHeight="1">
      <c r="A549" s="63">
        <v>32658.0</v>
      </c>
      <c r="B549" s="64" t="s">
        <v>601</v>
      </c>
      <c r="C549" s="65" t="s">
        <v>59</v>
      </c>
      <c r="D549" s="66">
        <v>76379.47</v>
      </c>
      <c r="E549" s="67">
        <v>19638.0</v>
      </c>
      <c r="F549" s="66">
        <v>5.44905971320539</v>
      </c>
      <c r="G549" s="66">
        <v>4266.15</v>
      </c>
      <c r="H549" s="68">
        <v>1532.0</v>
      </c>
      <c r="I549" s="66">
        <v>3.13918322295806</v>
      </c>
      <c r="J549" s="66">
        <v>10150.46</v>
      </c>
      <c r="K549" s="68">
        <v>2365.0</v>
      </c>
      <c r="L549" s="66">
        <v>5.79364155251142</v>
      </c>
      <c r="M549" s="66">
        <v>393596.41</v>
      </c>
      <c r="N549" s="68">
        <v>61143.0</v>
      </c>
      <c r="O549" s="66">
        <v>10.151825075443</v>
      </c>
      <c r="P549" s="66">
        <v>50291.14</v>
      </c>
      <c r="Q549" s="68">
        <v>7439.0</v>
      </c>
      <c r="R549" s="69">
        <v>8.63960487888679</v>
      </c>
      <c r="S549" s="55"/>
      <c r="T549" s="56">
        <f t="shared" si="1"/>
        <v>3.889371117</v>
      </c>
      <c r="U549" s="56">
        <f t="shared" si="2"/>
        <v>2.784693211</v>
      </c>
      <c r="V549" s="56">
        <f t="shared" si="3"/>
        <v>4.29194926</v>
      </c>
      <c r="W549" s="56">
        <f t="shared" si="4"/>
        <v>6.437309422</v>
      </c>
      <c r="X549" s="56">
        <f t="shared" si="5"/>
        <v>6.760470493</v>
      </c>
    </row>
    <row r="550" ht="14.25" customHeight="1">
      <c r="A550" s="63">
        <v>32682.0</v>
      </c>
      <c r="B550" s="64" t="s">
        <v>602</v>
      </c>
      <c r="C550" s="65" t="s">
        <v>59</v>
      </c>
      <c r="D550" s="66">
        <v>90121.83</v>
      </c>
      <c r="E550" s="67">
        <v>19155.0</v>
      </c>
      <c r="F550" s="66">
        <v>6.64566256175798</v>
      </c>
      <c r="G550" s="66">
        <v>10444.24</v>
      </c>
      <c r="H550" s="68">
        <v>2932.0</v>
      </c>
      <c r="I550" s="66">
        <v>4.27867267513314</v>
      </c>
      <c r="J550" s="66">
        <v>15046.43</v>
      </c>
      <c r="K550" s="68">
        <v>3288.0</v>
      </c>
      <c r="L550" s="66">
        <v>5.6736161387632</v>
      </c>
      <c r="M550" s="66">
        <v>415006.21</v>
      </c>
      <c r="N550" s="68">
        <v>65852.0</v>
      </c>
      <c r="O550" s="66">
        <v>10.3171214418894</v>
      </c>
      <c r="P550" s="66">
        <v>57998.17</v>
      </c>
      <c r="Q550" s="68">
        <v>12004.0</v>
      </c>
      <c r="R550" s="69">
        <v>6.57054152033533</v>
      </c>
      <c r="S550" s="55"/>
      <c r="T550" s="56">
        <f t="shared" si="1"/>
        <v>4.704872357</v>
      </c>
      <c r="U550" s="56">
        <f t="shared" si="2"/>
        <v>3.562155525</v>
      </c>
      <c r="V550" s="56">
        <f t="shared" si="3"/>
        <v>4.576164842</v>
      </c>
      <c r="W550" s="56">
        <f t="shared" si="4"/>
        <v>6.302104872</v>
      </c>
      <c r="X550" s="56">
        <f t="shared" si="5"/>
        <v>4.83157031</v>
      </c>
    </row>
    <row r="551" ht="14.25" customHeight="1">
      <c r="A551" s="63">
        <v>32690.0</v>
      </c>
      <c r="B551" s="64" t="s">
        <v>603</v>
      </c>
      <c r="C551" s="65" t="s">
        <v>59</v>
      </c>
      <c r="D551" s="66">
        <v>64831.39</v>
      </c>
      <c r="E551" s="67">
        <v>17797.0</v>
      </c>
      <c r="F551" s="66">
        <v>4.91929509067456</v>
      </c>
      <c r="G551" s="66">
        <v>9331.12</v>
      </c>
      <c r="H551" s="68">
        <v>2476.0</v>
      </c>
      <c r="I551" s="66">
        <v>4.79502569373073</v>
      </c>
      <c r="J551" s="66">
        <v>83519.24</v>
      </c>
      <c r="K551" s="68">
        <v>19386.0</v>
      </c>
      <c r="L551" s="66">
        <v>6.21238024397501</v>
      </c>
      <c r="M551" s="66">
        <v>696270.89</v>
      </c>
      <c r="N551" s="68">
        <v>93729.0</v>
      </c>
      <c r="O551" s="66">
        <v>11.458042852206</v>
      </c>
      <c r="P551" s="66">
        <v>60205.81</v>
      </c>
      <c r="Q551" s="68">
        <v>12620.0</v>
      </c>
      <c r="R551" s="69">
        <v>6.56194114441417</v>
      </c>
      <c r="S551" s="55"/>
      <c r="T551" s="56">
        <f t="shared" si="1"/>
        <v>3.642826881</v>
      </c>
      <c r="U551" s="56">
        <f t="shared" si="2"/>
        <v>3.768626817</v>
      </c>
      <c r="V551" s="56">
        <f t="shared" si="3"/>
        <v>4.308224492</v>
      </c>
      <c r="W551" s="56">
        <f t="shared" si="4"/>
        <v>7.428553489</v>
      </c>
      <c r="X551" s="56">
        <f t="shared" si="5"/>
        <v>4.770666403</v>
      </c>
    </row>
    <row r="552" ht="14.25" customHeight="1">
      <c r="A552" s="63">
        <v>32704.0</v>
      </c>
      <c r="B552" s="64" t="s">
        <v>604</v>
      </c>
      <c r="C552" s="65" t="s">
        <v>59</v>
      </c>
      <c r="D552" s="66">
        <v>98804.07</v>
      </c>
      <c r="E552" s="67">
        <v>29096.0</v>
      </c>
      <c r="F552" s="66">
        <v>4.96902383826192</v>
      </c>
      <c r="G552" s="66">
        <v>12364.71</v>
      </c>
      <c r="H552" s="68">
        <v>2254.0</v>
      </c>
      <c r="I552" s="66">
        <v>7.77654716981132</v>
      </c>
      <c r="J552" s="66">
        <v>87679.94</v>
      </c>
      <c r="K552" s="68">
        <v>14307.0</v>
      </c>
      <c r="L552" s="66">
        <v>8.20051814440703</v>
      </c>
      <c r="M552" s="66">
        <v>613633.66</v>
      </c>
      <c r="N552" s="68">
        <v>79718.0</v>
      </c>
      <c r="O552" s="66">
        <v>11.1371312933319</v>
      </c>
      <c r="P552" s="66">
        <v>50955.36</v>
      </c>
      <c r="Q552" s="68">
        <v>10278.0</v>
      </c>
      <c r="R552" s="69">
        <v>6.51186709265176</v>
      </c>
      <c r="S552" s="55"/>
      <c r="T552" s="56">
        <f t="shared" si="1"/>
        <v>3.395795642</v>
      </c>
      <c r="U552" s="56">
        <f t="shared" si="2"/>
        <v>5.485674357</v>
      </c>
      <c r="V552" s="56">
        <f t="shared" si="3"/>
        <v>6.128464388</v>
      </c>
      <c r="W552" s="56">
        <f t="shared" si="4"/>
        <v>7.69755463</v>
      </c>
      <c r="X552" s="56">
        <f t="shared" si="5"/>
        <v>4.957711617</v>
      </c>
    </row>
    <row r="553" ht="14.25" customHeight="1">
      <c r="A553" s="63">
        <v>32712.0</v>
      </c>
      <c r="B553" s="64" t="s">
        <v>605</v>
      </c>
      <c r="C553" s="65" t="s">
        <v>59</v>
      </c>
      <c r="D553" s="66">
        <v>106530.35</v>
      </c>
      <c r="E553" s="67">
        <v>36031.0</v>
      </c>
      <c r="F553" s="66">
        <v>4.30756338199021</v>
      </c>
      <c r="G553" s="66">
        <v>1186.45</v>
      </c>
      <c r="H553" s="68">
        <v>426.0</v>
      </c>
      <c r="I553" s="66">
        <v>3.08971354166667</v>
      </c>
      <c r="J553" s="66">
        <v>20787.96</v>
      </c>
      <c r="K553" s="68">
        <v>5738.0</v>
      </c>
      <c r="L553" s="66">
        <v>4.31823016202742</v>
      </c>
      <c r="M553" s="66">
        <v>425317.88</v>
      </c>
      <c r="N553" s="68">
        <v>78969.0</v>
      </c>
      <c r="O553" s="66">
        <v>8.01156344183243</v>
      </c>
      <c r="P553" s="66">
        <v>798.66</v>
      </c>
      <c r="Q553" s="68">
        <v>160.0</v>
      </c>
      <c r="R553" s="69">
        <v>4.991625</v>
      </c>
      <c r="S553" s="55"/>
      <c r="T553" s="56">
        <f t="shared" si="1"/>
        <v>2.956630402</v>
      </c>
      <c r="U553" s="56">
        <f t="shared" si="2"/>
        <v>2.785093897</v>
      </c>
      <c r="V553" s="56">
        <f t="shared" si="3"/>
        <v>3.622858139</v>
      </c>
      <c r="W553" s="56">
        <f t="shared" si="4"/>
        <v>5.385884081</v>
      </c>
      <c r="X553" s="56">
        <f t="shared" si="5"/>
        <v>4.991625</v>
      </c>
    </row>
    <row r="554" ht="14.25" customHeight="1">
      <c r="A554" s="63">
        <v>32739.0</v>
      </c>
      <c r="B554" s="64" t="s">
        <v>606</v>
      </c>
      <c r="C554" s="65" t="s">
        <v>59</v>
      </c>
      <c r="D554" s="66">
        <v>233909.74</v>
      </c>
      <c r="E554" s="67">
        <v>72286.0</v>
      </c>
      <c r="F554" s="66">
        <v>4.58376915539878</v>
      </c>
      <c r="G554" s="66">
        <v>18200.11</v>
      </c>
      <c r="H554" s="68">
        <v>3763.0</v>
      </c>
      <c r="I554" s="66">
        <v>5.09378953260565</v>
      </c>
      <c r="J554" s="66">
        <v>66699.96</v>
      </c>
      <c r="K554" s="68">
        <v>16959.0</v>
      </c>
      <c r="L554" s="66">
        <v>5.41483682415977</v>
      </c>
      <c r="M554" s="66">
        <v>642041.34</v>
      </c>
      <c r="N554" s="68">
        <v>91349.0</v>
      </c>
      <c r="O554" s="66">
        <v>10.12859234252</v>
      </c>
      <c r="P554" s="66">
        <v>85037.32</v>
      </c>
      <c r="Q554" s="68">
        <v>17420.0</v>
      </c>
      <c r="R554" s="69">
        <v>7.31629699733288</v>
      </c>
      <c r="S554" s="55"/>
      <c r="T554" s="56">
        <f t="shared" si="1"/>
        <v>3.235892704</v>
      </c>
      <c r="U554" s="56">
        <f t="shared" si="2"/>
        <v>4.836595801</v>
      </c>
      <c r="V554" s="56">
        <f t="shared" si="3"/>
        <v>3.93301256</v>
      </c>
      <c r="W554" s="56">
        <f t="shared" si="4"/>
        <v>7.028444099</v>
      </c>
      <c r="X554" s="56">
        <f t="shared" si="5"/>
        <v>4.881591274</v>
      </c>
    </row>
    <row r="555" ht="14.25" customHeight="1">
      <c r="A555" s="63">
        <v>32771.0</v>
      </c>
      <c r="B555" s="64" t="s">
        <v>607</v>
      </c>
      <c r="C555" s="65" t="s">
        <v>59</v>
      </c>
      <c r="D555" s="66">
        <v>89576.39</v>
      </c>
      <c r="E555" s="67">
        <v>25811.0</v>
      </c>
      <c r="F555" s="66">
        <v>5.603777916797</v>
      </c>
      <c r="G555" s="66">
        <v>5475.68</v>
      </c>
      <c r="H555" s="68">
        <v>1575.0</v>
      </c>
      <c r="I555" s="66">
        <v>3.93650611071172</v>
      </c>
      <c r="J555" s="66">
        <v>24988.46</v>
      </c>
      <c r="K555" s="68">
        <v>4532.0</v>
      </c>
      <c r="L555" s="66">
        <v>7.81133479212254</v>
      </c>
      <c r="M555" s="66">
        <v>395557.14</v>
      </c>
      <c r="N555" s="68">
        <v>53346.0</v>
      </c>
      <c r="O555" s="66">
        <v>11.4128261057734</v>
      </c>
      <c r="P555" s="66">
        <v>8154.76</v>
      </c>
      <c r="Q555" s="68">
        <v>1717.0</v>
      </c>
      <c r="R555" s="69">
        <v>6.33625485625486</v>
      </c>
      <c r="S555" s="55"/>
      <c r="T555" s="56">
        <f t="shared" si="1"/>
        <v>3.470473442</v>
      </c>
      <c r="U555" s="56">
        <f t="shared" si="2"/>
        <v>3.476622222</v>
      </c>
      <c r="V555" s="56">
        <f t="shared" si="3"/>
        <v>5.513781995</v>
      </c>
      <c r="W555" s="56">
        <f t="shared" si="4"/>
        <v>7.414935328</v>
      </c>
      <c r="X555" s="56">
        <f t="shared" si="5"/>
        <v>4.749423413</v>
      </c>
    </row>
    <row r="556" ht="14.25" customHeight="1">
      <c r="A556" s="63">
        <v>32784.0</v>
      </c>
      <c r="B556" s="64" t="s">
        <v>608</v>
      </c>
      <c r="C556" s="65" t="s">
        <v>59</v>
      </c>
      <c r="D556" s="66">
        <v>16776.11</v>
      </c>
      <c r="E556" s="67">
        <v>4250.0</v>
      </c>
      <c r="F556" s="66">
        <v>4.8082860418458</v>
      </c>
      <c r="G556" s="66">
        <v>13251.14</v>
      </c>
      <c r="H556" s="68">
        <v>3299.0</v>
      </c>
      <c r="I556" s="66">
        <v>4.49648456057007</v>
      </c>
      <c r="J556" s="66">
        <v>25391.91</v>
      </c>
      <c r="K556" s="68">
        <v>4983.0</v>
      </c>
      <c r="L556" s="66">
        <v>14.0054660783232</v>
      </c>
      <c r="M556" s="66">
        <v>716467.96</v>
      </c>
      <c r="N556" s="68">
        <v>96816.0</v>
      </c>
      <c r="O556" s="66">
        <v>12.7977272077736</v>
      </c>
      <c r="P556" s="66">
        <v>15255.14</v>
      </c>
      <c r="Q556" s="68">
        <v>3923.0</v>
      </c>
      <c r="R556" s="69">
        <v>5.42887544483986</v>
      </c>
      <c r="S556" s="55"/>
      <c r="T556" s="56">
        <f t="shared" si="1"/>
        <v>3.94732</v>
      </c>
      <c r="U556" s="56">
        <f t="shared" si="2"/>
        <v>4.016714156</v>
      </c>
      <c r="V556" s="56">
        <f t="shared" si="3"/>
        <v>5.095707405</v>
      </c>
      <c r="W556" s="56">
        <f t="shared" si="4"/>
        <v>7.400305321</v>
      </c>
      <c r="X556" s="56">
        <f t="shared" si="5"/>
        <v>3.888641346</v>
      </c>
    </row>
    <row r="557" ht="14.25" customHeight="1">
      <c r="A557" s="63">
        <v>32799.0</v>
      </c>
      <c r="B557" s="64" t="s">
        <v>609</v>
      </c>
      <c r="C557" s="65" t="s">
        <v>94</v>
      </c>
      <c r="D557" s="66" t="s">
        <v>66</v>
      </c>
      <c r="E557" s="67" t="s">
        <v>66</v>
      </c>
      <c r="F557" s="66" t="s">
        <v>66</v>
      </c>
      <c r="G557" s="66" t="s">
        <v>66</v>
      </c>
      <c r="H557" s="68" t="s">
        <v>66</v>
      </c>
      <c r="I557" s="66" t="s">
        <v>66</v>
      </c>
      <c r="J557" s="66" t="s">
        <v>66</v>
      </c>
      <c r="K557" s="68" t="s">
        <v>66</v>
      </c>
      <c r="L557" s="66" t="s">
        <v>66</v>
      </c>
      <c r="M557" s="66" t="s">
        <v>66</v>
      </c>
      <c r="N557" s="68" t="s">
        <v>66</v>
      </c>
      <c r="O557" s="66" t="s">
        <v>66</v>
      </c>
      <c r="P557" s="66" t="s">
        <v>66</v>
      </c>
      <c r="Q557" s="68" t="s">
        <v>66</v>
      </c>
      <c r="R557" s="69" t="s">
        <v>66</v>
      </c>
      <c r="S557" s="55"/>
      <c r="T557" s="56" t="str">
        <f t="shared" si="1"/>
        <v/>
      </c>
      <c r="U557" s="56" t="str">
        <f t="shared" si="2"/>
        <v/>
      </c>
      <c r="V557" s="56" t="str">
        <f t="shared" si="3"/>
        <v/>
      </c>
      <c r="W557" s="56" t="str">
        <f t="shared" si="4"/>
        <v/>
      </c>
      <c r="X557" s="56" t="str">
        <f t="shared" si="5"/>
        <v/>
      </c>
    </row>
    <row r="558" ht="14.25" customHeight="1">
      <c r="A558" s="63">
        <v>32801.0</v>
      </c>
      <c r="B558" s="64" t="s">
        <v>610</v>
      </c>
      <c r="C558" s="65" t="s">
        <v>59</v>
      </c>
      <c r="D558" s="66">
        <v>259358.03</v>
      </c>
      <c r="E558" s="67">
        <v>58504.0</v>
      </c>
      <c r="F558" s="66">
        <v>7.13090181738198</v>
      </c>
      <c r="G558" s="66">
        <v>149072.29</v>
      </c>
      <c r="H558" s="68">
        <v>41598.0</v>
      </c>
      <c r="I558" s="66">
        <v>5.00074773565917</v>
      </c>
      <c r="J558" s="66">
        <v>87957.65</v>
      </c>
      <c r="K558" s="68">
        <v>18772.0</v>
      </c>
      <c r="L558" s="66">
        <v>6.31426058865757</v>
      </c>
      <c r="M558" s="66">
        <v>974947.24</v>
      </c>
      <c r="N558" s="68">
        <v>117587.0</v>
      </c>
      <c r="O558" s="66">
        <v>12.6688918342949</v>
      </c>
      <c r="P558" s="66">
        <v>38141.74</v>
      </c>
      <c r="Q558" s="68">
        <v>8166.0</v>
      </c>
      <c r="R558" s="69">
        <v>5.94942130712837</v>
      </c>
      <c r="S558" s="55"/>
      <c r="T558" s="56">
        <f t="shared" si="1"/>
        <v>4.433167476</v>
      </c>
      <c r="U558" s="56">
        <f t="shared" si="2"/>
        <v>3.5836408</v>
      </c>
      <c r="V558" s="56">
        <f t="shared" si="3"/>
        <v>4.685576923</v>
      </c>
      <c r="W558" s="56">
        <f t="shared" si="4"/>
        <v>8.291284241</v>
      </c>
      <c r="X558" s="56">
        <f t="shared" si="5"/>
        <v>4.670798433</v>
      </c>
    </row>
    <row r="559" ht="14.25" customHeight="1">
      <c r="A559" s="63">
        <v>32828.0</v>
      </c>
      <c r="B559" s="64" t="s">
        <v>611</v>
      </c>
      <c r="C559" s="65" t="s">
        <v>59</v>
      </c>
      <c r="D559" s="66">
        <v>216906.37</v>
      </c>
      <c r="E559" s="67">
        <v>54857.0</v>
      </c>
      <c r="F559" s="66">
        <v>5.87296916037148</v>
      </c>
      <c r="G559" s="66">
        <v>8206.34</v>
      </c>
      <c r="H559" s="68">
        <v>2386.0</v>
      </c>
      <c r="I559" s="66">
        <v>3.97209099709584</v>
      </c>
      <c r="J559" s="66">
        <v>137506.3</v>
      </c>
      <c r="K559" s="68">
        <v>25779.0</v>
      </c>
      <c r="L559" s="66">
        <v>7.63203085974357</v>
      </c>
      <c r="M559" s="66">
        <v>1067168.14</v>
      </c>
      <c r="N559" s="68">
        <v>149021.0</v>
      </c>
      <c r="O559" s="66">
        <v>11.9392741349026</v>
      </c>
      <c r="P559" s="66">
        <v>138585.87</v>
      </c>
      <c r="Q559" s="68">
        <v>22710.0</v>
      </c>
      <c r="R559" s="69">
        <v>7.96150226920205</v>
      </c>
      <c r="S559" s="55"/>
      <c r="T559" s="56">
        <f t="shared" si="1"/>
        <v>3.954032667</v>
      </c>
      <c r="U559" s="56">
        <f t="shared" si="2"/>
        <v>3.439371333</v>
      </c>
      <c r="V559" s="56">
        <f t="shared" si="3"/>
        <v>5.334043213</v>
      </c>
      <c r="W559" s="56">
        <f t="shared" si="4"/>
        <v>7.161192986</v>
      </c>
      <c r="X559" s="56">
        <f t="shared" si="5"/>
        <v>6.102416116</v>
      </c>
    </row>
    <row r="560" ht="14.25" customHeight="1">
      <c r="A560" s="63">
        <v>32836.0</v>
      </c>
      <c r="B560" s="64" t="s">
        <v>612</v>
      </c>
      <c r="C560" s="65" t="s">
        <v>94</v>
      </c>
      <c r="D560" s="66">
        <v>416498.58</v>
      </c>
      <c r="E560" s="67">
        <v>98428.0</v>
      </c>
      <c r="F560" s="66">
        <v>6.53710514337733</v>
      </c>
      <c r="G560" s="66">
        <v>161.78</v>
      </c>
      <c r="H560" s="68">
        <v>47.0</v>
      </c>
      <c r="I560" s="66">
        <v>3.67681818181818</v>
      </c>
      <c r="J560" s="66">
        <v>75642.76</v>
      </c>
      <c r="K560" s="68">
        <v>10850.0</v>
      </c>
      <c r="L560" s="66">
        <v>10.1479420445398</v>
      </c>
      <c r="M560" s="66">
        <v>1313931.34</v>
      </c>
      <c r="N560" s="68">
        <v>171382.0</v>
      </c>
      <c r="O560" s="66">
        <v>11.9062972561528</v>
      </c>
      <c r="P560" s="66">
        <v>143345.12</v>
      </c>
      <c r="Q560" s="68">
        <v>21608.0</v>
      </c>
      <c r="R560" s="69">
        <v>8.17340175618657</v>
      </c>
      <c r="S560" s="55"/>
      <c r="T560" s="56">
        <f t="shared" si="1"/>
        <v>4.23150506</v>
      </c>
      <c r="U560" s="56">
        <f t="shared" si="2"/>
        <v>3.44212766</v>
      </c>
      <c r="V560" s="56">
        <f t="shared" si="3"/>
        <v>6.971682949</v>
      </c>
      <c r="W560" s="56">
        <f t="shared" si="4"/>
        <v>7.666682265</v>
      </c>
      <c r="X560" s="56">
        <f t="shared" si="5"/>
        <v>6.633891151</v>
      </c>
    </row>
    <row r="561" ht="14.25" customHeight="1">
      <c r="A561" s="63">
        <v>32844.0</v>
      </c>
      <c r="B561" s="64" t="s">
        <v>613</v>
      </c>
      <c r="C561" s="65" t="s">
        <v>94</v>
      </c>
      <c r="D561" s="66">
        <v>493273.45</v>
      </c>
      <c r="E561" s="67">
        <v>116606.0</v>
      </c>
      <c r="F561" s="66">
        <v>6.75541228995193</v>
      </c>
      <c r="G561" s="66">
        <v>12230.26</v>
      </c>
      <c r="H561" s="68">
        <v>2687.0</v>
      </c>
      <c r="I561" s="66">
        <v>5.36179745725559</v>
      </c>
      <c r="J561" s="66">
        <v>117844.01</v>
      </c>
      <c r="K561" s="68">
        <v>24316.0</v>
      </c>
      <c r="L561" s="66">
        <v>6.50066251103266</v>
      </c>
      <c r="M561" s="66">
        <v>1458961.72</v>
      </c>
      <c r="N561" s="68">
        <v>169526.0</v>
      </c>
      <c r="O561" s="66">
        <v>12.9518551200675</v>
      </c>
      <c r="P561" s="66">
        <v>156877.11</v>
      </c>
      <c r="Q561" s="68">
        <v>22225.0</v>
      </c>
      <c r="R561" s="69">
        <v>8.48948049136858</v>
      </c>
      <c r="S561" s="55"/>
      <c r="T561" s="56">
        <f t="shared" si="1"/>
        <v>4.230257877</v>
      </c>
      <c r="U561" s="56">
        <f t="shared" si="2"/>
        <v>4.551641236</v>
      </c>
      <c r="V561" s="56">
        <f t="shared" si="3"/>
        <v>4.84635672</v>
      </c>
      <c r="W561" s="56">
        <f t="shared" si="4"/>
        <v>8.606123662</v>
      </c>
      <c r="X561" s="56">
        <f t="shared" si="5"/>
        <v>7.058587627</v>
      </c>
    </row>
    <row r="562" ht="14.25" customHeight="1">
      <c r="A562" s="63">
        <v>32852.0</v>
      </c>
      <c r="B562" s="64" t="s">
        <v>614</v>
      </c>
      <c r="C562" s="65" t="s">
        <v>59</v>
      </c>
      <c r="D562" s="66">
        <v>104127.22</v>
      </c>
      <c r="E562" s="67">
        <v>30228.0</v>
      </c>
      <c r="F562" s="66">
        <v>4.72918612044691</v>
      </c>
      <c r="G562" s="66">
        <v>4724.49</v>
      </c>
      <c r="H562" s="68">
        <v>721.0</v>
      </c>
      <c r="I562" s="66">
        <v>10.3607236842105</v>
      </c>
      <c r="J562" s="66">
        <v>8116.57</v>
      </c>
      <c r="K562" s="68">
        <v>1889.0</v>
      </c>
      <c r="L562" s="66">
        <v>5.63650694444444</v>
      </c>
      <c r="M562" s="66">
        <v>854096.96</v>
      </c>
      <c r="N562" s="68">
        <v>105660.0</v>
      </c>
      <c r="O562" s="66">
        <v>12.3988816142847</v>
      </c>
      <c r="P562" s="66">
        <v>223035.07</v>
      </c>
      <c r="Q562" s="68">
        <v>42358.0</v>
      </c>
      <c r="R562" s="69">
        <v>8.02284424460432</v>
      </c>
      <c r="S562" s="55"/>
      <c r="T562" s="56">
        <f t="shared" si="1"/>
        <v>3.444727405</v>
      </c>
      <c r="U562" s="56">
        <f t="shared" si="2"/>
        <v>6.552690707</v>
      </c>
      <c r="V562" s="56">
        <f t="shared" si="3"/>
        <v>4.296754897</v>
      </c>
      <c r="W562" s="56">
        <f t="shared" si="4"/>
        <v>8.083446527</v>
      </c>
      <c r="X562" s="56">
        <f t="shared" si="5"/>
        <v>5.265476887</v>
      </c>
    </row>
    <row r="563" ht="14.25" customHeight="1">
      <c r="A563" s="63">
        <v>32879.0</v>
      </c>
      <c r="B563" s="64" t="s">
        <v>615</v>
      </c>
      <c r="C563" s="65" t="s">
        <v>59</v>
      </c>
      <c r="D563" s="66">
        <v>394742.31</v>
      </c>
      <c r="E563" s="67">
        <v>98348.0</v>
      </c>
      <c r="F563" s="66">
        <v>5.97994743300359</v>
      </c>
      <c r="G563" s="66">
        <v>982.12</v>
      </c>
      <c r="H563" s="68">
        <v>254.0</v>
      </c>
      <c r="I563" s="66">
        <v>4.04164609053498</v>
      </c>
      <c r="J563" s="66">
        <v>77259.26</v>
      </c>
      <c r="K563" s="68">
        <v>19937.0</v>
      </c>
      <c r="L563" s="66">
        <v>4.84444820667168</v>
      </c>
      <c r="M563" s="66">
        <v>657997.1</v>
      </c>
      <c r="N563" s="68">
        <v>121203.0</v>
      </c>
      <c r="O563" s="66">
        <v>8.20957080474111</v>
      </c>
      <c r="P563" s="66">
        <v>259141.38</v>
      </c>
      <c r="Q563" s="68">
        <v>60933.0</v>
      </c>
      <c r="R563" s="69">
        <v>5.93666536849099</v>
      </c>
      <c r="S563" s="55"/>
      <c r="T563" s="56">
        <f t="shared" si="1"/>
        <v>4.013729918</v>
      </c>
      <c r="U563" s="56">
        <f t="shared" si="2"/>
        <v>3.866614173</v>
      </c>
      <c r="V563" s="56">
        <f t="shared" si="3"/>
        <v>3.875169785</v>
      </c>
      <c r="W563" s="56">
        <f t="shared" si="4"/>
        <v>5.428884599</v>
      </c>
      <c r="X563" s="56">
        <f t="shared" si="5"/>
        <v>4.252890552</v>
      </c>
    </row>
    <row r="564" ht="14.25" customHeight="1">
      <c r="A564" s="63">
        <v>32887.0</v>
      </c>
      <c r="B564" s="64" t="s">
        <v>616</v>
      </c>
      <c r="C564" s="65" t="s">
        <v>59</v>
      </c>
      <c r="D564" s="66">
        <v>409621.3</v>
      </c>
      <c r="E564" s="67">
        <v>81507.0</v>
      </c>
      <c r="F564" s="66">
        <v>7.07426730912043</v>
      </c>
      <c r="G564" s="66">
        <v>2367.82</v>
      </c>
      <c r="H564" s="68">
        <v>498.0</v>
      </c>
      <c r="I564" s="66">
        <v>4.9227027027027</v>
      </c>
      <c r="J564" s="66">
        <v>39857.12</v>
      </c>
      <c r="K564" s="68">
        <v>6145.0</v>
      </c>
      <c r="L564" s="66">
        <v>8.67968641114983</v>
      </c>
      <c r="M564" s="66">
        <v>732573.78</v>
      </c>
      <c r="N564" s="68">
        <v>103251.0</v>
      </c>
      <c r="O564" s="66">
        <v>10.3435809894951</v>
      </c>
      <c r="P564" s="66">
        <v>142478.99</v>
      </c>
      <c r="Q564" s="68">
        <v>23544.0</v>
      </c>
      <c r="R564" s="69">
        <v>7.85224524662441</v>
      </c>
      <c r="S564" s="55"/>
      <c r="T564" s="56">
        <f t="shared" si="1"/>
        <v>5.025596575</v>
      </c>
      <c r="U564" s="56">
        <f t="shared" si="2"/>
        <v>4.754658635</v>
      </c>
      <c r="V564" s="56">
        <f t="shared" si="3"/>
        <v>6.486105777</v>
      </c>
      <c r="W564" s="56">
        <f t="shared" si="4"/>
        <v>7.095076852</v>
      </c>
      <c r="X564" s="56">
        <f t="shared" si="5"/>
        <v>6.05160508</v>
      </c>
    </row>
    <row r="565" ht="14.25" customHeight="1">
      <c r="A565" s="63">
        <v>32895.0</v>
      </c>
      <c r="B565" s="64" t="s">
        <v>617</v>
      </c>
      <c r="C565" s="65" t="s">
        <v>59</v>
      </c>
      <c r="D565" s="66">
        <v>336361.22</v>
      </c>
      <c r="E565" s="67">
        <v>82758.0</v>
      </c>
      <c r="F565" s="66">
        <v>6.00409160686873</v>
      </c>
      <c r="G565" s="66">
        <v>17915.69</v>
      </c>
      <c r="H565" s="68">
        <v>5006.0</v>
      </c>
      <c r="I565" s="66">
        <v>4.33374213836478</v>
      </c>
      <c r="J565" s="66">
        <v>43635.74</v>
      </c>
      <c r="K565" s="68">
        <v>7534.0</v>
      </c>
      <c r="L565" s="66">
        <v>6.72146333949476</v>
      </c>
      <c r="M565" s="66">
        <v>969662.67</v>
      </c>
      <c r="N565" s="68">
        <v>134048.0</v>
      </c>
      <c r="O565" s="66">
        <v>11.412092434799</v>
      </c>
      <c r="P565" s="66">
        <v>19139.12</v>
      </c>
      <c r="Q565" s="68">
        <v>4212.0</v>
      </c>
      <c r="R565" s="69">
        <v>6.24033909357679</v>
      </c>
      <c r="S565" s="55"/>
      <c r="T565" s="56">
        <f t="shared" si="1"/>
        <v>4.064395225</v>
      </c>
      <c r="U565" s="56">
        <f t="shared" si="2"/>
        <v>3.578843388</v>
      </c>
      <c r="V565" s="56">
        <f t="shared" si="3"/>
        <v>5.791842315</v>
      </c>
      <c r="W565" s="56">
        <f t="shared" si="4"/>
        <v>7.233697407</v>
      </c>
      <c r="X565" s="56">
        <f t="shared" si="5"/>
        <v>4.543950617</v>
      </c>
    </row>
    <row r="566" ht="14.25" customHeight="1">
      <c r="A566" s="63">
        <v>32909.0</v>
      </c>
      <c r="B566" s="64" t="s">
        <v>618</v>
      </c>
      <c r="C566" s="65" t="s">
        <v>61</v>
      </c>
      <c r="D566" s="66">
        <v>4026.51</v>
      </c>
      <c r="E566" s="67">
        <v>841.0</v>
      </c>
      <c r="F566" s="66">
        <v>5.39024096385542</v>
      </c>
      <c r="G566" s="66">
        <v>2123.23</v>
      </c>
      <c r="H566" s="68">
        <v>805.0</v>
      </c>
      <c r="I566" s="66">
        <v>2.80479524438573</v>
      </c>
      <c r="J566" s="66">
        <v>3601.65</v>
      </c>
      <c r="K566" s="68">
        <v>957.0</v>
      </c>
      <c r="L566" s="66">
        <v>4.43552955665025</v>
      </c>
      <c r="M566" s="66">
        <v>44152.68</v>
      </c>
      <c r="N566" s="68">
        <v>7865.0</v>
      </c>
      <c r="O566" s="66">
        <v>7.59942857142857</v>
      </c>
      <c r="P566" s="66">
        <v>14325.44</v>
      </c>
      <c r="Q566" s="68">
        <v>2371.0</v>
      </c>
      <c r="R566" s="69">
        <v>6.99826086956522</v>
      </c>
      <c r="S566" s="55"/>
      <c r="T566" s="56">
        <f t="shared" si="1"/>
        <v>4.787764566</v>
      </c>
      <c r="U566" s="56">
        <f t="shared" si="2"/>
        <v>2.637552795</v>
      </c>
      <c r="V566" s="56">
        <f t="shared" si="3"/>
        <v>3.763479624</v>
      </c>
      <c r="W566" s="56">
        <f t="shared" si="4"/>
        <v>5.613818182</v>
      </c>
      <c r="X566" s="56">
        <f t="shared" si="5"/>
        <v>6.04194011</v>
      </c>
    </row>
    <row r="567" ht="14.25" customHeight="1">
      <c r="A567" s="63">
        <v>32941.0</v>
      </c>
      <c r="B567" s="64" t="s">
        <v>619</v>
      </c>
      <c r="C567" s="65" t="s">
        <v>59</v>
      </c>
      <c r="D567" s="66">
        <v>21413.98</v>
      </c>
      <c r="E567" s="67">
        <v>5288.0</v>
      </c>
      <c r="F567" s="66">
        <v>5.19378607809847</v>
      </c>
      <c r="G567" s="66">
        <v>12492.06</v>
      </c>
      <c r="H567" s="68">
        <v>3678.0</v>
      </c>
      <c r="I567" s="66">
        <v>3.81320512820513</v>
      </c>
      <c r="J567" s="66">
        <v>12013.03</v>
      </c>
      <c r="K567" s="68">
        <v>1884.0</v>
      </c>
      <c r="L567" s="66">
        <v>8.23938957475995</v>
      </c>
      <c r="M567" s="66">
        <v>155132.66</v>
      </c>
      <c r="N567" s="68">
        <v>24068.0</v>
      </c>
      <c r="O567" s="66">
        <v>9.42368242011906</v>
      </c>
      <c r="P567" s="66">
        <v>52186.4</v>
      </c>
      <c r="Q567" s="68">
        <v>15727.0</v>
      </c>
      <c r="R567" s="69">
        <v>6.12660248884715</v>
      </c>
      <c r="S567" s="55"/>
      <c r="T567" s="56">
        <f t="shared" si="1"/>
        <v>4.04954236</v>
      </c>
      <c r="U567" s="56">
        <f t="shared" si="2"/>
        <v>3.396427406</v>
      </c>
      <c r="V567" s="56">
        <f t="shared" si="3"/>
        <v>6.376342887</v>
      </c>
      <c r="W567" s="56">
        <f t="shared" si="4"/>
        <v>6.445598305</v>
      </c>
      <c r="X567" s="56">
        <f t="shared" si="5"/>
        <v>3.318267947</v>
      </c>
    </row>
    <row r="568" ht="14.25" customHeight="1">
      <c r="A568" s="63">
        <v>32968.0</v>
      </c>
      <c r="B568" s="64" t="s">
        <v>620</v>
      </c>
      <c r="C568" s="65" t="s">
        <v>59</v>
      </c>
      <c r="D568" s="66">
        <v>189880.04</v>
      </c>
      <c r="E568" s="67">
        <v>47042.0</v>
      </c>
      <c r="F568" s="66">
        <v>5.70330219565674</v>
      </c>
      <c r="G568" s="66">
        <v>6960.61</v>
      </c>
      <c r="H568" s="68">
        <v>1949.0</v>
      </c>
      <c r="I568" s="66">
        <v>4.16553560742071</v>
      </c>
      <c r="J568" s="66">
        <v>49543.9</v>
      </c>
      <c r="K568" s="68">
        <v>9852.0</v>
      </c>
      <c r="L568" s="66">
        <v>6.56645460569914</v>
      </c>
      <c r="M568" s="66">
        <v>1130296.4</v>
      </c>
      <c r="N568" s="68">
        <v>141607.0</v>
      </c>
      <c r="O568" s="66">
        <v>12.573238261566</v>
      </c>
      <c r="P568" s="66">
        <v>158728.94</v>
      </c>
      <c r="Q568" s="68">
        <v>21308.0</v>
      </c>
      <c r="R568" s="69">
        <v>9.1438988420992</v>
      </c>
      <c r="S568" s="55"/>
      <c r="T568" s="56">
        <f t="shared" si="1"/>
        <v>4.036393861</v>
      </c>
      <c r="U568" s="56">
        <f t="shared" si="2"/>
        <v>3.571375064</v>
      </c>
      <c r="V568" s="56">
        <f t="shared" si="3"/>
        <v>5.028816484</v>
      </c>
      <c r="W568" s="56">
        <f t="shared" si="4"/>
        <v>7.981924622</v>
      </c>
      <c r="X568" s="56">
        <f t="shared" si="5"/>
        <v>7.449265065</v>
      </c>
    </row>
    <row r="569" ht="14.25" customHeight="1">
      <c r="A569" s="63">
        <v>32976.0</v>
      </c>
      <c r="B569" s="64" t="s">
        <v>621</v>
      </c>
      <c r="C569" s="65" t="s">
        <v>59</v>
      </c>
      <c r="D569" s="66">
        <v>158861.03</v>
      </c>
      <c r="E569" s="67">
        <v>38987.0</v>
      </c>
      <c r="F569" s="66">
        <v>5.84348672110645</v>
      </c>
      <c r="G569" s="66">
        <v>13938.48</v>
      </c>
      <c r="H569" s="68">
        <v>3086.0</v>
      </c>
      <c r="I569" s="66">
        <v>5.58209050861033</v>
      </c>
      <c r="J569" s="66">
        <v>130777.91</v>
      </c>
      <c r="K569" s="68">
        <v>23557.0</v>
      </c>
      <c r="L569" s="66">
        <v>8.05828516852548</v>
      </c>
      <c r="M569" s="66">
        <v>798480.78</v>
      </c>
      <c r="N569" s="68">
        <v>116344.0</v>
      </c>
      <c r="O569" s="66">
        <v>10.7157052942361</v>
      </c>
      <c r="P569" s="66">
        <v>63480.58</v>
      </c>
      <c r="Q569" s="68">
        <v>10693.0</v>
      </c>
      <c r="R569" s="69">
        <v>8.28620023495627</v>
      </c>
      <c r="S569" s="55"/>
      <c r="T569" s="56">
        <f t="shared" si="1"/>
        <v>4.074717983</v>
      </c>
      <c r="U569" s="56">
        <f t="shared" si="2"/>
        <v>4.516681789</v>
      </c>
      <c r="V569" s="56">
        <f t="shared" si="3"/>
        <v>5.55155198</v>
      </c>
      <c r="W569" s="56">
        <f t="shared" si="4"/>
        <v>6.863102352</v>
      </c>
      <c r="X569" s="56">
        <f t="shared" si="5"/>
        <v>5.936648275</v>
      </c>
    </row>
    <row r="570" ht="14.25" customHeight="1">
      <c r="A570" s="63">
        <v>32992.0</v>
      </c>
      <c r="B570" s="64" t="s">
        <v>622</v>
      </c>
      <c r="C570" s="65" t="s">
        <v>59</v>
      </c>
      <c r="D570" s="66">
        <v>72672.32</v>
      </c>
      <c r="E570" s="67">
        <v>19577.0</v>
      </c>
      <c r="F570" s="66">
        <v>4.53351965065502</v>
      </c>
      <c r="G570" s="66">
        <v>24.33</v>
      </c>
      <c r="H570" s="68">
        <v>4.0</v>
      </c>
      <c r="I570" s="66">
        <v>6.0825</v>
      </c>
      <c r="J570" s="66">
        <v>492.47</v>
      </c>
      <c r="K570" s="68">
        <v>43.0</v>
      </c>
      <c r="L570" s="66">
        <v>12.6274358974359</v>
      </c>
      <c r="M570" s="66">
        <v>258173.43</v>
      </c>
      <c r="N570" s="68">
        <v>46976.0</v>
      </c>
      <c r="O570" s="66">
        <v>7.78099547920434</v>
      </c>
      <c r="P570" s="66">
        <v>300.74</v>
      </c>
      <c r="Q570" s="68">
        <v>21.0</v>
      </c>
      <c r="R570" s="69">
        <v>15.037</v>
      </c>
      <c r="S570" s="55"/>
      <c r="T570" s="56">
        <f t="shared" si="1"/>
        <v>3.712127497</v>
      </c>
      <c r="U570" s="56">
        <f t="shared" si="2"/>
        <v>6.0825</v>
      </c>
      <c r="V570" s="56">
        <f t="shared" si="3"/>
        <v>11.4527907</v>
      </c>
      <c r="W570" s="56">
        <f t="shared" si="4"/>
        <v>5.495858098</v>
      </c>
      <c r="X570" s="56">
        <f t="shared" si="5"/>
        <v>14.32095238</v>
      </c>
    </row>
    <row r="571" ht="14.25" customHeight="1">
      <c r="A571" s="63">
        <v>33011.0</v>
      </c>
      <c r="B571" s="64" t="s">
        <v>623</v>
      </c>
      <c r="C571" s="65" t="s">
        <v>59</v>
      </c>
      <c r="D571" s="66" t="s">
        <v>66</v>
      </c>
      <c r="E571" s="67" t="s">
        <v>66</v>
      </c>
      <c r="F571" s="66" t="s">
        <v>66</v>
      </c>
      <c r="G571" s="66" t="s">
        <v>66</v>
      </c>
      <c r="H571" s="68" t="s">
        <v>66</v>
      </c>
      <c r="I571" s="66" t="s">
        <v>66</v>
      </c>
      <c r="J571" s="66" t="s">
        <v>66</v>
      </c>
      <c r="K571" s="68" t="s">
        <v>66</v>
      </c>
      <c r="L571" s="66" t="s">
        <v>66</v>
      </c>
      <c r="M571" s="66" t="s">
        <v>66</v>
      </c>
      <c r="N571" s="68" t="s">
        <v>66</v>
      </c>
      <c r="O571" s="66" t="s">
        <v>66</v>
      </c>
      <c r="P571" s="66" t="s">
        <v>66</v>
      </c>
      <c r="Q571" s="68" t="s">
        <v>66</v>
      </c>
      <c r="R571" s="69" t="s">
        <v>66</v>
      </c>
      <c r="S571" s="55"/>
      <c r="T571" s="56" t="str">
        <f t="shared" si="1"/>
        <v/>
      </c>
      <c r="U571" s="56" t="str">
        <f t="shared" si="2"/>
        <v/>
      </c>
      <c r="V571" s="56" t="str">
        <f t="shared" si="3"/>
        <v/>
      </c>
      <c r="W571" s="56" t="str">
        <f t="shared" si="4"/>
        <v/>
      </c>
      <c r="X571" s="56" t="str">
        <f t="shared" si="5"/>
        <v/>
      </c>
    </row>
    <row r="572" ht="14.25" customHeight="1">
      <c r="A572" s="63">
        <v>33018.0</v>
      </c>
      <c r="B572" s="64" t="s">
        <v>624</v>
      </c>
      <c r="C572" s="65" t="s">
        <v>59</v>
      </c>
      <c r="D572" s="66">
        <v>123143.48</v>
      </c>
      <c r="E572" s="67">
        <v>30537.0</v>
      </c>
      <c r="F572" s="66">
        <v>5.69765789108407</v>
      </c>
      <c r="G572" s="66">
        <v>2612.98</v>
      </c>
      <c r="H572" s="68">
        <v>729.0</v>
      </c>
      <c r="I572" s="66">
        <v>4.05742236024845</v>
      </c>
      <c r="J572" s="66">
        <v>2623.97</v>
      </c>
      <c r="K572" s="68">
        <v>614.0</v>
      </c>
      <c r="L572" s="66">
        <v>5.14503921568627</v>
      </c>
      <c r="M572" s="66">
        <v>754033.64</v>
      </c>
      <c r="N572" s="68">
        <v>89730.0</v>
      </c>
      <c r="O572" s="66">
        <v>13.7876655268884</v>
      </c>
      <c r="P572" s="66">
        <v>24.0</v>
      </c>
      <c r="Q572" s="68">
        <v>3.0</v>
      </c>
      <c r="R572" s="69">
        <v>12.0</v>
      </c>
      <c r="S572" s="55"/>
      <c r="T572" s="56">
        <f t="shared" si="1"/>
        <v>4.032599142</v>
      </c>
      <c r="U572" s="56">
        <f t="shared" si="2"/>
        <v>3.584334705</v>
      </c>
      <c r="V572" s="56">
        <f t="shared" si="3"/>
        <v>4.273566775</v>
      </c>
      <c r="W572" s="56">
        <f t="shared" si="4"/>
        <v>8.40336164</v>
      </c>
      <c r="X572" s="56">
        <f t="shared" si="5"/>
        <v>8</v>
      </c>
    </row>
    <row r="573" ht="14.25" customHeight="1">
      <c r="A573" s="63">
        <v>33034.0</v>
      </c>
      <c r="B573" s="64" t="s">
        <v>625</v>
      </c>
      <c r="C573" s="65" t="s">
        <v>59</v>
      </c>
      <c r="D573" s="66">
        <v>86501.31</v>
      </c>
      <c r="E573" s="67">
        <v>24012.0</v>
      </c>
      <c r="F573" s="66">
        <v>5.08621802787088</v>
      </c>
      <c r="G573" s="66">
        <v>5285.86</v>
      </c>
      <c r="H573" s="68">
        <v>1770.0</v>
      </c>
      <c r="I573" s="66">
        <v>3.51453457446808</v>
      </c>
      <c r="J573" s="66">
        <v>80600.56</v>
      </c>
      <c r="K573" s="68">
        <v>14008.0</v>
      </c>
      <c r="L573" s="66">
        <v>7.56315661067843</v>
      </c>
      <c r="M573" s="66">
        <v>853003.54</v>
      </c>
      <c r="N573" s="68">
        <v>111752.0</v>
      </c>
      <c r="O573" s="66">
        <v>12.1814143520171</v>
      </c>
      <c r="P573" s="66">
        <v>73149.59</v>
      </c>
      <c r="Q573" s="68">
        <v>16619.0</v>
      </c>
      <c r="R573" s="69">
        <v>6.61927336892589</v>
      </c>
      <c r="S573" s="55"/>
      <c r="T573" s="56">
        <f t="shared" si="1"/>
        <v>3.60242004</v>
      </c>
      <c r="U573" s="56">
        <f t="shared" si="2"/>
        <v>2.986361582</v>
      </c>
      <c r="V573" s="56">
        <f t="shared" si="3"/>
        <v>5.753894917</v>
      </c>
      <c r="W573" s="56">
        <f t="shared" si="4"/>
        <v>7.633004689</v>
      </c>
      <c r="X573" s="56">
        <f t="shared" si="5"/>
        <v>4.401563873</v>
      </c>
    </row>
    <row r="574" ht="14.25" customHeight="1">
      <c r="A574" s="63">
        <v>33042.0</v>
      </c>
      <c r="B574" s="64" t="s">
        <v>626</v>
      </c>
      <c r="C574" s="65" t="s">
        <v>59</v>
      </c>
      <c r="D574" s="66">
        <v>133350.76</v>
      </c>
      <c r="E574" s="67">
        <v>36897.0</v>
      </c>
      <c r="F574" s="66">
        <v>5.21818665623166</v>
      </c>
      <c r="G574" s="66">
        <v>10254.72</v>
      </c>
      <c r="H574" s="68">
        <v>2958.0</v>
      </c>
      <c r="I574" s="66">
        <v>4.09697163403915</v>
      </c>
      <c r="J574" s="66">
        <v>21401.15</v>
      </c>
      <c r="K574" s="68">
        <v>4531.0</v>
      </c>
      <c r="L574" s="66">
        <v>5.96630889322554</v>
      </c>
      <c r="M574" s="66">
        <v>912157.08</v>
      </c>
      <c r="N574" s="68">
        <v>143105.0</v>
      </c>
      <c r="O574" s="66">
        <v>10.7049382107524</v>
      </c>
      <c r="P574" s="66">
        <v>42873.21</v>
      </c>
      <c r="Q574" s="68">
        <v>8569.0</v>
      </c>
      <c r="R574" s="69">
        <v>6.42584082733813</v>
      </c>
      <c r="S574" s="55"/>
      <c r="T574" s="56">
        <f t="shared" si="1"/>
        <v>3.614135567</v>
      </c>
      <c r="U574" s="56">
        <f t="shared" si="2"/>
        <v>3.466774848</v>
      </c>
      <c r="V574" s="56">
        <f t="shared" si="3"/>
        <v>4.723273008</v>
      </c>
      <c r="W574" s="56">
        <f t="shared" si="4"/>
        <v>6.3740406</v>
      </c>
      <c r="X574" s="56">
        <f t="shared" si="5"/>
        <v>5.003292099</v>
      </c>
    </row>
    <row r="575" ht="14.25" customHeight="1">
      <c r="A575" s="63">
        <v>33069.0</v>
      </c>
      <c r="B575" s="64" t="s">
        <v>627</v>
      </c>
      <c r="C575" s="65" t="s">
        <v>59</v>
      </c>
      <c r="D575" s="66">
        <v>260655.25</v>
      </c>
      <c r="E575" s="67">
        <v>70800.0</v>
      </c>
      <c r="F575" s="66">
        <v>5.63944720900043</v>
      </c>
      <c r="G575" s="66">
        <v>8673.15</v>
      </c>
      <c r="H575" s="68">
        <v>2519.0</v>
      </c>
      <c r="I575" s="66">
        <v>4.0528738317757</v>
      </c>
      <c r="J575" s="66">
        <v>51808.46</v>
      </c>
      <c r="K575" s="68">
        <v>8586.0</v>
      </c>
      <c r="L575" s="66">
        <v>8.18200568540745</v>
      </c>
      <c r="M575" s="66">
        <v>1303832.85</v>
      </c>
      <c r="N575" s="68">
        <v>184608.0</v>
      </c>
      <c r="O575" s="66">
        <v>12.1322891465366</v>
      </c>
      <c r="P575" s="66">
        <v>52058.29</v>
      </c>
      <c r="Q575" s="68">
        <v>9033.0</v>
      </c>
      <c r="R575" s="69">
        <v>7.20729475287277</v>
      </c>
      <c r="S575" s="55"/>
      <c r="T575" s="56">
        <f t="shared" si="1"/>
        <v>3.681571328</v>
      </c>
      <c r="U575" s="56">
        <f t="shared" si="2"/>
        <v>3.443092497</v>
      </c>
      <c r="V575" s="56">
        <f t="shared" si="3"/>
        <v>6.034062427</v>
      </c>
      <c r="W575" s="56">
        <f t="shared" si="4"/>
        <v>7.062710446</v>
      </c>
      <c r="X575" s="56">
        <f t="shared" si="5"/>
        <v>5.763122993</v>
      </c>
    </row>
    <row r="576" ht="14.25" customHeight="1">
      <c r="A576" s="63">
        <v>33085.0</v>
      </c>
      <c r="B576" s="64" t="s">
        <v>628</v>
      </c>
      <c r="C576" s="65" t="s">
        <v>59</v>
      </c>
      <c r="D576" s="66">
        <v>176427.99</v>
      </c>
      <c r="E576" s="67">
        <v>43721.0</v>
      </c>
      <c r="F576" s="66">
        <v>5.58104485638365</v>
      </c>
      <c r="G576" s="66">
        <v>3612.94</v>
      </c>
      <c r="H576" s="68">
        <v>1202.0</v>
      </c>
      <c r="I576" s="66">
        <v>3.45075453677173</v>
      </c>
      <c r="J576" s="66">
        <v>62262.54</v>
      </c>
      <c r="K576" s="68">
        <v>10426.0</v>
      </c>
      <c r="L576" s="66">
        <v>7.96094361334868</v>
      </c>
      <c r="M576" s="66">
        <v>619116.45</v>
      </c>
      <c r="N576" s="68">
        <v>91663.0</v>
      </c>
      <c r="O576" s="66">
        <v>10.3843752096612</v>
      </c>
      <c r="P576" s="66">
        <v>74824.02</v>
      </c>
      <c r="Q576" s="68">
        <v>11695.0</v>
      </c>
      <c r="R576" s="69">
        <v>8.0873346303502</v>
      </c>
      <c r="S576" s="55"/>
      <c r="T576" s="56">
        <f t="shared" si="1"/>
        <v>4.035314609</v>
      </c>
      <c r="U576" s="56">
        <f t="shared" si="2"/>
        <v>3.00577371</v>
      </c>
      <c r="V576" s="56">
        <f t="shared" si="3"/>
        <v>5.97185306</v>
      </c>
      <c r="W576" s="56">
        <f t="shared" si="4"/>
        <v>6.754267807</v>
      </c>
      <c r="X576" s="56">
        <f t="shared" si="5"/>
        <v>6.397949551</v>
      </c>
    </row>
    <row r="577" ht="14.25" customHeight="1">
      <c r="A577" s="63">
        <v>33093.0</v>
      </c>
      <c r="B577" s="64" t="s">
        <v>629</v>
      </c>
      <c r="C577" s="65" t="s">
        <v>61</v>
      </c>
      <c r="D577" s="66">
        <v>30982.85</v>
      </c>
      <c r="E577" s="67">
        <v>9489.0</v>
      </c>
      <c r="F577" s="66">
        <v>3.9383310029236</v>
      </c>
      <c r="G577" s="66">
        <v>3670.44</v>
      </c>
      <c r="H577" s="68">
        <v>1097.0</v>
      </c>
      <c r="I577" s="66">
        <v>3.64130952380952</v>
      </c>
      <c r="J577" s="66">
        <v>43070.53</v>
      </c>
      <c r="K577" s="68">
        <v>9745.0</v>
      </c>
      <c r="L577" s="66">
        <v>5.50914939882323</v>
      </c>
      <c r="M577" s="66">
        <v>288773.56</v>
      </c>
      <c r="N577" s="68">
        <v>58266.0</v>
      </c>
      <c r="O577" s="66">
        <v>7.66913369097573</v>
      </c>
      <c r="P577" s="66">
        <v>136088.08</v>
      </c>
      <c r="Q577" s="68">
        <v>35845.0</v>
      </c>
      <c r="R577" s="69">
        <v>6.41380337449335</v>
      </c>
      <c r="S577" s="55"/>
      <c r="T577" s="56">
        <f t="shared" si="1"/>
        <v>3.265133312</v>
      </c>
      <c r="U577" s="56">
        <f t="shared" si="2"/>
        <v>3.345888788</v>
      </c>
      <c r="V577" s="56">
        <f t="shared" si="3"/>
        <v>4.419756798</v>
      </c>
      <c r="W577" s="56">
        <f t="shared" si="4"/>
        <v>4.95612467</v>
      </c>
      <c r="X577" s="56">
        <f t="shared" si="5"/>
        <v>3.796570791</v>
      </c>
    </row>
    <row r="578" ht="14.25" customHeight="1">
      <c r="A578" s="63">
        <v>33123.0</v>
      </c>
      <c r="B578" s="64" t="s">
        <v>630</v>
      </c>
      <c r="C578" s="65" t="s">
        <v>59</v>
      </c>
      <c r="D578" s="66">
        <v>207546.96</v>
      </c>
      <c r="E578" s="67">
        <v>41665.0</v>
      </c>
      <c r="F578" s="66">
        <v>6.62369821918683</v>
      </c>
      <c r="G578" s="66">
        <v>7670.93</v>
      </c>
      <c r="H578" s="68">
        <v>2458.0</v>
      </c>
      <c r="I578" s="66">
        <v>3.65456407813244</v>
      </c>
      <c r="J578" s="66">
        <v>45589.82</v>
      </c>
      <c r="K578" s="68">
        <v>9595.0</v>
      </c>
      <c r="L578" s="66">
        <v>5.94236444212722</v>
      </c>
      <c r="M578" s="66">
        <v>623518.94</v>
      </c>
      <c r="N578" s="68">
        <v>77810.0</v>
      </c>
      <c r="O578" s="66">
        <v>11.7749502388911</v>
      </c>
      <c r="P578" s="66">
        <v>155477.59</v>
      </c>
      <c r="Q578" s="68">
        <v>21548.0</v>
      </c>
      <c r="R578" s="69">
        <v>10.8528263297501</v>
      </c>
      <c r="S578" s="55"/>
      <c r="T578" s="56">
        <f t="shared" si="1"/>
        <v>4.981326293</v>
      </c>
      <c r="U578" s="56">
        <f t="shared" si="2"/>
        <v>3.120801465</v>
      </c>
      <c r="V578" s="56">
        <f t="shared" si="3"/>
        <v>4.751414278</v>
      </c>
      <c r="W578" s="56">
        <f t="shared" si="4"/>
        <v>8.013352268</v>
      </c>
      <c r="X578" s="56">
        <f t="shared" si="5"/>
        <v>7.215406998</v>
      </c>
    </row>
    <row r="579" ht="14.25" customHeight="1">
      <c r="A579" s="63">
        <v>33166.0</v>
      </c>
      <c r="B579" s="64" t="s">
        <v>631</v>
      </c>
      <c r="C579" s="65" t="s">
        <v>59</v>
      </c>
      <c r="D579" s="66">
        <v>115415.51</v>
      </c>
      <c r="E579" s="67">
        <v>31812.0</v>
      </c>
      <c r="F579" s="66">
        <v>5.37591457450277</v>
      </c>
      <c r="G579" s="66">
        <v>4136.89</v>
      </c>
      <c r="H579" s="68">
        <v>1371.0</v>
      </c>
      <c r="I579" s="66">
        <v>3.33351329572925</v>
      </c>
      <c r="J579" s="66">
        <v>31138.07</v>
      </c>
      <c r="K579" s="68">
        <v>6872.0</v>
      </c>
      <c r="L579" s="66">
        <v>6.66054973262032</v>
      </c>
      <c r="M579" s="66">
        <v>418526.01</v>
      </c>
      <c r="N579" s="68">
        <v>63312.0</v>
      </c>
      <c r="O579" s="66">
        <v>9.86717300075443</v>
      </c>
      <c r="P579" s="66">
        <v>23806.02</v>
      </c>
      <c r="Q579" s="68">
        <v>4297.0</v>
      </c>
      <c r="R579" s="69">
        <v>6.95269275700935</v>
      </c>
      <c r="S579" s="55"/>
      <c r="T579" s="56">
        <f t="shared" si="1"/>
        <v>3.628049478</v>
      </c>
      <c r="U579" s="56">
        <f t="shared" si="2"/>
        <v>3.017425237</v>
      </c>
      <c r="V579" s="56">
        <f t="shared" si="3"/>
        <v>4.531151048</v>
      </c>
      <c r="W579" s="56">
        <f t="shared" si="4"/>
        <v>6.610532127</v>
      </c>
      <c r="X579" s="56">
        <f t="shared" si="5"/>
        <v>5.540148941</v>
      </c>
    </row>
    <row r="580" ht="14.25" customHeight="1">
      <c r="A580" s="63">
        <v>33174.0</v>
      </c>
      <c r="B580" s="64" t="s">
        <v>632</v>
      </c>
      <c r="C580" s="65" t="s">
        <v>59</v>
      </c>
      <c r="D580" s="66">
        <v>37456.0</v>
      </c>
      <c r="E580" s="67">
        <v>11299.0</v>
      </c>
      <c r="F580" s="66">
        <v>3.99104954714971</v>
      </c>
      <c r="G580" s="66">
        <v>14960.5</v>
      </c>
      <c r="H580" s="68">
        <v>4567.0</v>
      </c>
      <c r="I580" s="66">
        <v>3.97040870488323</v>
      </c>
      <c r="J580" s="66">
        <v>20775.45</v>
      </c>
      <c r="K580" s="68">
        <v>5777.0</v>
      </c>
      <c r="L580" s="66">
        <v>4.50660520607375</v>
      </c>
      <c r="M580" s="66">
        <v>501877.08</v>
      </c>
      <c r="N580" s="68">
        <v>74054.0</v>
      </c>
      <c r="O580" s="66">
        <v>9.69642149191445</v>
      </c>
      <c r="P580" s="66">
        <v>39617.17</v>
      </c>
      <c r="Q580" s="68">
        <v>5476.0</v>
      </c>
      <c r="R580" s="69">
        <v>8.57143444396365</v>
      </c>
      <c r="S580" s="55"/>
      <c r="T580" s="56">
        <f t="shared" si="1"/>
        <v>3.314983627</v>
      </c>
      <c r="U580" s="56">
        <f t="shared" si="2"/>
        <v>3.27578279</v>
      </c>
      <c r="V580" s="56">
        <f t="shared" si="3"/>
        <v>3.59623507</v>
      </c>
      <c r="W580" s="56">
        <f t="shared" si="4"/>
        <v>6.777177195</v>
      </c>
      <c r="X580" s="56">
        <f t="shared" si="5"/>
        <v>7.234691381</v>
      </c>
    </row>
    <row r="581" ht="14.25" customHeight="1">
      <c r="A581" s="63">
        <v>33193.0</v>
      </c>
      <c r="B581" s="64" t="s">
        <v>633</v>
      </c>
      <c r="C581" s="65" t="s">
        <v>61</v>
      </c>
      <c r="D581" s="66" t="s">
        <v>66</v>
      </c>
      <c r="E581" s="67" t="s">
        <v>66</v>
      </c>
      <c r="F581" s="66" t="s">
        <v>66</v>
      </c>
      <c r="G581" s="66" t="s">
        <v>66</v>
      </c>
      <c r="H581" s="68" t="s">
        <v>66</v>
      </c>
      <c r="I581" s="66" t="s">
        <v>66</v>
      </c>
      <c r="J581" s="66" t="s">
        <v>66</v>
      </c>
      <c r="K581" s="68" t="s">
        <v>66</v>
      </c>
      <c r="L581" s="66" t="s">
        <v>66</v>
      </c>
      <c r="M581" s="66">
        <v>101539.64</v>
      </c>
      <c r="N581" s="68">
        <v>6634.0</v>
      </c>
      <c r="O581" s="66">
        <v>24.1015048658913</v>
      </c>
      <c r="P581" s="66">
        <v>112612.51</v>
      </c>
      <c r="Q581" s="68">
        <v>7663.0</v>
      </c>
      <c r="R581" s="69">
        <v>23.1999402554594</v>
      </c>
      <c r="S581" s="55"/>
      <c r="T581" s="56" t="str">
        <f t="shared" si="1"/>
        <v/>
      </c>
      <c r="U581" s="56" t="str">
        <f t="shared" si="2"/>
        <v/>
      </c>
      <c r="V581" s="56" t="str">
        <f t="shared" si="3"/>
        <v/>
      </c>
      <c r="W581" s="56">
        <f t="shared" si="4"/>
        <v>15.30594513</v>
      </c>
      <c r="X581" s="56">
        <f t="shared" si="5"/>
        <v>14.6956166</v>
      </c>
    </row>
    <row r="582" ht="14.25" customHeight="1">
      <c r="A582" s="63">
        <v>33212.0</v>
      </c>
      <c r="B582" s="64" t="s">
        <v>634</v>
      </c>
      <c r="C582" s="65" t="s">
        <v>59</v>
      </c>
      <c r="D582" s="66">
        <v>74930.05</v>
      </c>
      <c r="E582" s="67">
        <v>19335.0</v>
      </c>
      <c r="F582" s="66">
        <v>5.62960555972953</v>
      </c>
      <c r="G582" s="66">
        <v>1837.09</v>
      </c>
      <c r="H582" s="68">
        <v>486.0</v>
      </c>
      <c r="I582" s="66">
        <v>4.22319540229885</v>
      </c>
      <c r="J582" s="66">
        <v>8391.5</v>
      </c>
      <c r="K582" s="68">
        <v>2038.0</v>
      </c>
      <c r="L582" s="66">
        <v>4.9742145820984</v>
      </c>
      <c r="M582" s="66">
        <v>577210.91</v>
      </c>
      <c r="N582" s="68">
        <v>72444.0</v>
      </c>
      <c r="O582" s="66">
        <v>11.4751378700225</v>
      </c>
      <c r="P582" s="66">
        <v>48996.11</v>
      </c>
      <c r="Q582" s="68">
        <v>10263.0</v>
      </c>
      <c r="R582" s="69">
        <v>6.23518834308984</v>
      </c>
      <c r="S582" s="55"/>
      <c r="T582" s="56">
        <f t="shared" si="1"/>
        <v>3.875358159</v>
      </c>
      <c r="U582" s="56">
        <f t="shared" si="2"/>
        <v>3.780020576</v>
      </c>
      <c r="V582" s="56">
        <f t="shared" si="3"/>
        <v>4.117517174</v>
      </c>
      <c r="W582" s="56">
        <f t="shared" si="4"/>
        <v>7.967684142</v>
      </c>
      <c r="X582" s="56">
        <f t="shared" si="5"/>
        <v>4.774053396</v>
      </c>
    </row>
    <row r="583" ht="14.25" customHeight="1">
      <c r="A583" s="63">
        <v>33271.0</v>
      </c>
      <c r="B583" s="64" t="s">
        <v>635</v>
      </c>
      <c r="C583" s="65" t="s">
        <v>59</v>
      </c>
      <c r="D583" s="66">
        <v>125519.02</v>
      </c>
      <c r="E583" s="67">
        <v>26030.0</v>
      </c>
      <c r="F583" s="66">
        <v>7.702916231973</v>
      </c>
      <c r="G583" s="66">
        <v>2138.62</v>
      </c>
      <c r="H583" s="68">
        <v>612.0</v>
      </c>
      <c r="I583" s="66">
        <v>3.93852670349908</v>
      </c>
      <c r="J583" s="66">
        <v>7108.41</v>
      </c>
      <c r="K583" s="68">
        <v>1535.0</v>
      </c>
      <c r="L583" s="66">
        <v>5.57085423197492</v>
      </c>
      <c r="M583" s="66">
        <v>431093.09</v>
      </c>
      <c r="N583" s="68">
        <v>62282.0</v>
      </c>
      <c r="O583" s="66">
        <v>10.5950916732206</v>
      </c>
      <c r="P583" s="66">
        <v>60981.0</v>
      </c>
      <c r="Q583" s="68">
        <v>13320.0</v>
      </c>
      <c r="R583" s="69">
        <v>6.79529752618676</v>
      </c>
      <c r="S583" s="55"/>
      <c r="T583" s="56">
        <f t="shared" si="1"/>
        <v>4.822090665</v>
      </c>
      <c r="U583" s="56">
        <f t="shared" si="2"/>
        <v>3.494477124</v>
      </c>
      <c r="V583" s="56">
        <f t="shared" si="3"/>
        <v>4.630885993</v>
      </c>
      <c r="W583" s="56">
        <f t="shared" si="4"/>
        <v>6.921632093</v>
      </c>
      <c r="X583" s="56">
        <f t="shared" si="5"/>
        <v>4.578153153</v>
      </c>
    </row>
    <row r="584" ht="14.25" customHeight="1">
      <c r="A584" s="63">
        <v>33301.0</v>
      </c>
      <c r="B584" s="64" t="s">
        <v>636</v>
      </c>
      <c r="C584" s="65" t="s">
        <v>59</v>
      </c>
      <c r="D584" s="66">
        <v>28818.44</v>
      </c>
      <c r="E584" s="67">
        <v>6349.0</v>
      </c>
      <c r="F584" s="66">
        <v>5.59907518943074</v>
      </c>
      <c r="G584" s="66">
        <v>3295.53</v>
      </c>
      <c r="H584" s="68">
        <v>982.0</v>
      </c>
      <c r="I584" s="66">
        <v>3.84542590431739</v>
      </c>
      <c r="J584" s="66">
        <v>6172.45</v>
      </c>
      <c r="K584" s="68">
        <v>1481.0</v>
      </c>
      <c r="L584" s="66">
        <v>5.10541770057899</v>
      </c>
      <c r="M584" s="66">
        <v>430173.01</v>
      </c>
      <c r="N584" s="68">
        <v>61257.0</v>
      </c>
      <c r="O584" s="66">
        <v>11.2870751994123</v>
      </c>
      <c r="P584" s="66">
        <v>20511.22</v>
      </c>
      <c r="Q584" s="68">
        <v>3172.0</v>
      </c>
      <c r="R584" s="69">
        <v>8.77297690333618</v>
      </c>
      <c r="S584" s="55"/>
      <c r="T584" s="56">
        <f t="shared" si="1"/>
        <v>4.539051819</v>
      </c>
      <c r="U584" s="56">
        <f t="shared" si="2"/>
        <v>3.355936864</v>
      </c>
      <c r="V584" s="56">
        <f t="shared" si="3"/>
        <v>4.167758271</v>
      </c>
      <c r="W584" s="56">
        <f t="shared" si="4"/>
        <v>7.022430253</v>
      </c>
      <c r="X584" s="56">
        <f t="shared" si="5"/>
        <v>6.466336696</v>
      </c>
    </row>
    <row r="585" ht="14.25" customHeight="1">
      <c r="A585" s="63">
        <v>33315.0</v>
      </c>
      <c r="B585" s="64" t="s">
        <v>637</v>
      </c>
      <c r="C585" s="65" t="s">
        <v>59</v>
      </c>
      <c r="D585" s="66">
        <v>61201.57</v>
      </c>
      <c r="E585" s="67">
        <v>17476.0</v>
      </c>
      <c r="F585" s="66">
        <v>4.74725178405212</v>
      </c>
      <c r="G585" s="66">
        <v>3314.07</v>
      </c>
      <c r="H585" s="68">
        <v>973.0</v>
      </c>
      <c r="I585" s="66">
        <v>3.82687066974596</v>
      </c>
      <c r="J585" s="66">
        <v>23513.37</v>
      </c>
      <c r="K585" s="68">
        <v>4626.0</v>
      </c>
      <c r="L585" s="66">
        <v>6.63469808126411</v>
      </c>
      <c r="M585" s="66">
        <v>250538.12</v>
      </c>
      <c r="N585" s="68">
        <v>44373.0</v>
      </c>
      <c r="O585" s="66">
        <v>8.59420005488474</v>
      </c>
      <c r="P585" s="66">
        <v>104005.49</v>
      </c>
      <c r="Q585" s="68">
        <v>20106.0</v>
      </c>
      <c r="R585" s="69">
        <v>7.26498253702152</v>
      </c>
      <c r="S585" s="55"/>
      <c r="T585" s="56">
        <f t="shared" si="1"/>
        <v>3.502035363</v>
      </c>
      <c r="U585" s="56">
        <f t="shared" si="2"/>
        <v>3.406032888</v>
      </c>
      <c r="V585" s="56">
        <f t="shared" si="3"/>
        <v>5.082872892</v>
      </c>
      <c r="W585" s="56">
        <f t="shared" si="4"/>
        <v>5.646183941</v>
      </c>
      <c r="X585" s="56">
        <f t="shared" si="5"/>
        <v>5.172858351</v>
      </c>
    </row>
    <row r="586" ht="14.25" customHeight="1">
      <c r="A586" s="63">
        <v>33328.0</v>
      </c>
      <c r="B586" s="64" t="s">
        <v>638</v>
      </c>
      <c r="C586" s="65" t="s">
        <v>61</v>
      </c>
      <c r="D586" s="66">
        <v>1789.97</v>
      </c>
      <c r="E586" s="67">
        <v>484.0</v>
      </c>
      <c r="F586" s="66">
        <v>4.09604118993135</v>
      </c>
      <c r="G586" s="66">
        <v>1701.17</v>
      </c>
      <c r="H586" s="68">
        <v>519.0</v>
      </c>
      <c r="I586" s="66">
        <v>3.8575283446712</v>
      </c>
      <c r="J586" s="66">
        <v>2009.04</v>
      </c>
      <c r="K586" s="68">
        <v>542.0</v>
      </c>
      <c r="L586" s="66">
        <v>4.40578947368421</v>
      </c>
      <c r="M586" s="66">
        <v>9986.96</v>
      </c>
      <c r="N586" s="68">
        <v>1914.0</v>
      </c>
      <c r="O586" s="66">
        <v>6.26927809165097</v>
      </c>
      <c r="P586" s="66">
        <v>22406.36</v>
      </c>
      <c r="Q586" s="68">
        <v>7698.0</v>
      </c>
      <c r="R586" s="69">
        <v>3.69498021108179</v>
      </c>
      <c r="S586" s="55"/>
      <c r="T586" s="56">
        <f t="shared" si="1"/>
        <v>3.698285124</v>
      </c>
      <c r="U586" s="56">
        <f t="shared" si="2"/>
        <v>3.2777842</v>
      </c>
      <c r="V586" s="56">
        <f t="shared" si="3"/>
        <v>3.706715867</v>
      </c>
      <c r="W586" s="56">
        <f t="shared" si="4"/>
        <v>5.21784744</v>
      </c>
      <c r="X586" s="56">
        <f t="shared" si="5"/>
        <v>2.910672902</v>
      </c>
    </row>
    <row r="587" ht="14.25" customHeight="1">
      <c r="A587" s="63">
        <v>33352.0</v>
      </c>
      <c r="B587" s="64" t="s">
        <v>639</v>
      </c>
      <c r="C587" s="65" t="s">
        <v>59</v>
      </c>
      <c r="D587" s="66">
        <v>247016.36</v>
      </c>
      <c r="E587" s="67">
        <v>47391.0</v>
      </c>
      <c r="F587" s="66">
        <v>7.800188202602</v>
      </c>
      <c r="G587" s="66">
        <v>158498.74</v>
      </c>
      <c r="H587" s="68">
        <v>47946.0</v>
      </c>
      <c r="I587" s="66">
        <v>5.23893501685727</v>
      </c>
      <c r="J587" s="66">
        <v>63912.5</v>
      </c>
      <c r="K587" s="68">
        <v>13295.0</v>
      </c>
      <c r="L587" s="66">
        <v>6.85021436227224</v>
      </c>
      <c r="M587" s="66">
        <v>1000836.37</v>
      </c>
      <c r="N587" s="68">
        <v>120764.0</v>
      </c>
      <c r="O587" s="66">
        <v>13.1911162220582</v>
      </c>
      <c r="P587" s="66">
        <v>67104.97</v>
      </c>
      <c r="Q587" s="68">
        <v>14033.0</v>
      </c>
      <c r="R587" s="69">
        <v>7.44865911865912</v>
      </c>
      <c r="S587" s="55"/>
      <c r="T587" s="56">
        <f t="shared" si="1"/>
        <v>5.21230529</v>
      </c>
      <c r="U587" s="56">
        <f t="shared" si="2"/>
        <v>3.305776081</v>
      </c>
      <c r="V587" s="56">
        <f t="shared" si="3"/>
        <v>4.807258368</v>
      </c>
      <c r="W587" s="56">
        <f t="shared" si="4"/>
        <v>8.287539084</v>
      </c>
      <c r="X587" s="56">
        <f t="shared" si="5"/>
        <v>4.781940426</v>
      </c>
    </row>
    <row r="588" ht="14.25" customHeight="1">
      <c r="A588" s="63">
        <v>33387.0</v>
      </c>
      <c r="B588" s="64" t="s">
        <v>640</v>
      </c>
      <c r="C588" s="65" t="s">
        <v>59</v>
      </c>
      <c r="D588" s="66">
        <v>47457.42</v>
      </c>
      <c r="E588" s="67">
        <v>11200.0</v>
      </c>
      <c r="F588" s="66">
        <v>5.95301304565981</v>
      </c>
      <c r="G588" s="66">
        <v>1899.92</v>
      </c>
      <c r="H588" s="68">
        <v>564.0</v>
      </c>
      <c r="I588" s="66">
        <v>3.96643006263048</v>
      </c>
      <c r="J588" s="66">
        <v>11491.74</v>
      </c>
      <c r="K588" s="68">
        <v>2286.0</v>
      </c>
      <c r="L588" s="66">
        <v>7.35236084452975</v>
      </c>
      <c r="M588" s="66">
        <v>312100.01</v>
      </c>
      <c r="N588" s="68">
        <v>48763.0</v>
      </c>
      <c r="O588" s="66">
        <v>10.6167299384291</v>
      </c>
      <c r="P588" s="66">
        <v>104014.61</v>
      </c>
      <c r="Q588" s="68">
        <v>30465.0</v>
      </c>
      <c r="R588" s="69">
        <v>6.72319888824252</v>
      </c>
      <c r="S588" s="55"/>
      <c r="T588" s="56">
        <f t="shared" si="1"/>
        <v>4.237269643</v>
      </c>
      <c r="U588" s="56">
        <f t="shared" si="2"/>
        <v>3.368652482</v>
      </c>
      <c r="V588" s="56">
        <f t="shared" si="3"/>
        <v>5.027007874</v>
      </c>
      <c r="W588" s="56">
        <f t="shared" si="4"/>
        <v>6.400344729</v>
      </c>
      <c r="X588" s="56">
        <f t="shared" si="5"/>
        <v>3.414233054</v>
      </c>
    </row>
    <row r="589" ht="14.25" customHeight="1">
      <c r="A589" s="63">
        <v>33430.0</v>
      </c>
      <c r="B589" s="64" t="s">
        <v>641</v>
      </c>
      <c r="C589" s="65" t="s">
        <v>59</v>
      </c>
      <c r="D589" s="66" t="s">
        <v>66</v>
      </c>
      <c r="E589" s="67" t="s">
        <v>66</v>
      </c>
      <c r="F589" s="66" t="s">
        <v>66</v>
      </c>
      <c r="G589" s="66" t="s">
        <v>66</v>
      </c>
      <c r="H589" s="68" t="s">
        <v>66</v>
      </c>
      <c r="I589" s="66" t="s">
        <v>66</v>
      </c>
      <c r="J589" s="66" t="s">
        <v>66</v>
      </c>
      <c r="K589" s="68" t="s">
        <v>66</v>
      </c>
      <c r="L589" s="66" t="s">
        <v>66</v>
      </c>
      <c r="M589" s="66">
        <v>312396.88</v>
      </c>
      <c r="N589" s="68">
        <v>34273.0</v>
      </c>
      <c r="O589" s="66">
        <v>14.0264403735632</v>
      </c>
      <c r="P589" s="66">
        <v>4598.98</v>
      </c>
      <c r="Q589" s="68">
        <v>550.0</v>
      </c>
      <c r="R589" s="69">
        <v>9.86905579399142</v>
      </c>
      <c r="S589" s="55"/>
      <c r="T589" s="56" t="str">
        <f t="shared" si="1"/>
        <v/>
      </c>
      <c r="U589" s="56" t="str">
        <f t="shared" si="2"/>
        <v/>
      </c>
      <c r="V589" s="56" t="str">
        <f t="shared" si="3"/>
        <v/>
      </c>
      <c r="W589" s="56">
        <f t="shared" si="4"/>
        <v>9.114955796</v>
      </c>
      <c r="X589" s="56">
        <f t="shared" si="5"/>
        <v>8.361781818</v>
      </c>
    </row>
    <row r="590" ht="14.25" customHeight="1">
      <c r="A590" s="63">
        <v>33441.0</v>
      </c>
      <c r="B590" s="64" t="s">
        <v>642</v>
      </c>
      <c r="C590" s="65" t="s">
        <v>59</v>
      </c>
      <c r="D590" s="66">
        <v>78071.5</v>
      </c>
      <c r="E590" s="67">
        <v>20755.0</v>
      </c>
      <c r="F590" s="66">
        <v>5.48486019390193</v>
      </c>
      <c r="G590" s="66">
        <v>1624.84</v>
      </c>
      <c r="H590" s="68">
        <v>310.0</v>
      </c>
      <c r="I590" s="66">
        <v>5.70119298245614</v>
      </c>
      <c r="J590" s="66">
        <v>83112.51</v>
      </c>
      <c r="K590" s="68">
        <v>15891.0</v>
      </c>
      <c r="L590" s="66">
        <v>7.56668882010197</v>
      </c>
      <c r="M590" s="66">
        <v>488848.99</v>
      </c>
      <c r="N590" s="68">
        <v>71922.0</v>
      </c>
      <c r="O590" s="66">
        <v>10.7213130537766</v>
      </c>
      <c r="P590" s="66">
        <v>85725.2</v>
      </c>
      <c r="Q590" s="68">
        <v>17592.0</v>
      </c>
      <c r="R590" s="69">
        <v>6.66188995958968</v>
      </c>
      <c r="S590" s="55"/>
      <c r="T590" s="56">
        <f t="shared" si="1"/>
        <v>3.761575524</v>
      </c>
      <c r="U590" s="56">
        <f t="shared" si="2"/>
        <v>5.241419355</v>
      </c>
      <c r="V590" s="56">
        <f t="shared" si="3"/>
        <v>5.230162356</v>
      </c>
      <c r="W590" s="56">
        <f t="shared" si="4"/>
        <v>6.796932649</v>
      </c>
      <c r="X590" s="56">
        <f t="shared" si="5"/>
        <v>4.872964984</v>
      </c>
    </row>
    <row r="591" ht="14.25" customHeight="1">
      <c r="A591" s="63">
        <v>33476.0</v>
      </c>
      <c r="B591" s="64" t="s">
        <v>643</v>
      </c>
      <c r="C591" s="65" t="s">
        <v>61</v>
      </c>
      <c r="D591" s="66">
        <v>742.94</v>
      </c>
      <c r="E591" s="67">
        <v>253.0</v>
      </c>
      <c r="F591" s="66">
        <v>3.2023275862069</v>
      </c>
      <c r="G591" s="66">
        <v>918.87</v>
      </c>
      <c r="H591" s="68">
        <v>356.0</v>
      </c>
      <c r="I591" s="66">
        <v>2.72661721068249</v>
      </c>
      <c r="J591" s="66">
        <v>5909.62</v>
      </c>
      <c r="K591" s="68">
        <v>1306.0</v>
      </c>
      <c r="L591" s="66">
        <v>5.32398198198198</v>
      </c>
      <c r="M591" s="66">
        <v>0.0</v>
      </c>
      <c r="N591" s="68">
        <v>0.0</v>
      </c>
      <c r="O591" s="66">
        <v>0.0</v>
      </c>
      <c r="P591" s="66">
        <v>5.0</v>
      </c>
      <c r="Q591" s="68">
        <v>1.0</v>
      </c>
      <c r="R591" s="69">
        <v>5.0</v>
      </c>
      <c r="S591" s="55"/>
      <c r="T591" s="56">
        <f t="shared" si="1"/>
        <v>2.936521739</v>
      </c>
      <c r="U591" s="56">
        <f t="shared" si="2"/>
        <v>2.581095506</v>
      </c>
      <c r="V591" s="56">
        <f t="shared" si="3"/>
        <v>4.524977029</v>
      </c>
      <c r="W591" s="56" t="str">
        <f t="shared" si="4"/>
        <v/>
      </c>
      <c r="X591" s="56">
        <f t="shared" si="5"/>
        <v>5</v>
      </c>
    </row>
    <row r="592" ht="14.25" customHeight="1">
      <c r="A592" s="63">
        <v>33484.0</v>
      </c>
      <c r="B592" s="64" t="s">
        <v>644</v>
      </c>
      <c r="C592" s="65" t="s">
        <v>59</v>
      </c>
      <c r="D592" s="66" t="s">
        <v>66</v>
      </c>
      <c r="E592" s="67" t="s">
        <v>66</v>
      </c>
      <c r="F592" s="66" t="s">
        <v>66</v>
      </c>
      <c r="G592" s="66" t="s">
        <v>66</v>
      </c>
      <c r="H592" s="68" t="s">
        <v>66</v>
      </c>
      <c r="I592" s="66" t="s">
        <v>66</v>
      </c>
      <c r="J592" s="66" t="s">
        <v>66</v>
      </c>
      <c r="K592" s="68" t="s">
        <v>66</v>
      </c>
      <c r="L592" s="66" t="s">
        <v>66</v>
      </c>
      <c r="M592" s="66" t="s">
        <v>66</v>
      </c>
      <c r="N592" s="68" t="s">
        <v>66</v>
      </c>
      <c r="O592" s="66" t="s">
        <v>66</v>
      </c>
      <c r="P592" s="66" t="s">
        <v>66</v>
      </c>
      <c r="Q592" s="68" t="s">
        <v>66</v>
      </c>
      <c r="R592" s="69" t="s">
        <v>66</v>
      </c>
      <c r="S592" s="55"/>
      <c r="T592" s="56" t="str">
        <f t="shared" si="1"/>
        <v/>
      </c>
      <c r="U592" s="56" t="str">
        <f t="shared" si="2"/>
        <v/>
      </c>
      <c r="V592" s="56" t="str">
        <f t="shared" si="3"/>
        <v/>
      </c>
      <c r="W592" s="56" t="str">
        <f t="shared" si="4"/>
        <v/>
      </c>
      <c r="X592" s="56" t="str">
        <f t="shared" si="5"/>
        <v/>
      </c>
    </row>
    <row r="593" ht="14.25" customHeight="1">
      <c r="A593" s="63">
        <v>33492.0</v>
      </c>
      <c r="B593" s="64" t="s">
        <v>645</v>
      </c>
      <c r="C593" s="65" t="s">
        <v>59</v>
      </c>
      <c r="D593" s="66">
        <v>125936.77</v>
      </c>
      <c r="E593" s="67">
        <v>31074.0</v>
      </c>
      <c r="F593" s="66">
        <v>5.94939389644747</v>
      </c>
      <c r="G593" s="66">
        <v>1736.69</v>
      </c>
      <c r="H593" s="68">
        <v>583.0</v>
      </c>
      <c r="I593" s="66">
        <v>3.48034068136273</v>
      </c>
      <c r="J593" s="66">
        <v>10649.88</v>
      </c>
      <c r="K593" s="68">
        <v>1790.0</v>
      </c>
      <c r="L593" s="66">
        <v>7.53173974540311</v>
      </c>
      <c r="M593" s="66">
        <v>656900.41</v>
      </c>
      <c r="N593" s="68">
        <v>107707.0</v>
      </c>
      <c r="O593" s="66">
        <v>10.1070931162877</v>
      </c>
      <c r="P593" s="66">
        <v>31546.66</v>
      </c>
      <c r="Q593" s="68">
        <v>6571.0</v>
      </c>
      <c r="R593" s="69">
        <v>6.49108230452675</v>
      </c>
      <c r="S593" s="55"/>
      <c r="T593" s="56">
        <f t="shared" si="1"/>
        <v>4.052802021</v>
      </c>
      <c r="U593" s="56">
        <f t="shared" si="2"/>
        <v>2.978885077</v>
      </c>
      <c r="V593" s="56">
        <f t="shared" si="3"/>
        <v>5.949653631</v>
      </c>
      <c r="W593" s="56">
        <f t="shared" si="4"/>
        <v>6.098957449</v>
      </c>
      <c r="X593" s="56">
        <f t="shared" si="5"/>
        <v>4.800891797</v>
      </c>
    </row>
    <row r="594" ht="14.25" customHeight="1">
      <c r="A594" s="63">
        <v>33506.0</v>
      </c>
      <c r="B594" s="64" t="s">
        <v>646</v>
      </c>
      <c r="C594" s="65" t="s">
        <v>59</v>
      </c>
      <c r="D594" s="66">
        <v>93665.75</v>
      </c>
      <c r="E594" s="67">
        <v>26251.0</v>
      </c>
      <c r="F594" s="66">
        <v>5.59231894441459</v>
      </c>
      <c r="G594" s="66">
        <v>22243.45</v>
      </c>
      <c r="H594" s="68">
        <v>6224.0</v>
      </c>
      <c r="I594" s="66">
        <v>5.19342750408592</v>
      </c>
      <c r="J594" s="66">
        <v>28058.21</v>
      </c>
      <c r="K594" s="68">
        <v>5025.0</v>
      </c>
      <c r="L594" s="66">
        <v>6.79375544794189</v>
      </c>
      <c r="M594" s="66">
        <v>362777.36</v>
      </c>
      <c r="N594" s="68">
        <v>51039.0</v>
      </c>
      <c r="O594" s="66">
        <v>10.3831637997653</v>
      </c>
      <c r="P594" s="66">
        <v>6709.18</v>
      </c>
      <c r="Q594" s="68">
        <v>1495.0</v>
      </c>
      <c r="R594" s="69">
        <v>6.32344957587182</v>
      </c>
      <c r="S594" s="55"/>
      <c r="T594" s="56">
        <f t="shared" si="1"/>
        <v>3.568083121</v>
      </c>
      <c r="U594" s="56">
        <f t="shared" si="2"/>
        <v>3.573819087</v>
      </c>
      <c r="V594" s="56">
        <f t="shared" si="3"/>
        <v>5.583723383</v>
      </c>
      <c r="W594" s="56">
        <f t="shared" si="4"/>
        <v>7.107846157</v>
      </c>
      <c r="X594" s="56">
        <f t="shared" si="5"/>
        <v>4.487745819</v>
      </c>
    </row>
    <row r="595" ht="14.25" customHeight="1">
      <c r="A595" s="63">
        <v>33539.0</v>
      </c>
      <c r="B595" s="64" t="s">
        <v>647</v>
      </c>
      <c r="C595" s="65" t="s">
        <v>59</v>
      </c>
      <c r="D595" s="66" t="s">
        <v>66</v>
      </c>
      <c r="E595" s="67" t="s">
        <v>66</v>
      </c>
      <c r="F595" s="66" t="s">
        <v>66</v>
      </c>
      <c r="G595" s="66" t="s">
        <v>66</v>
      </c>
      <c r="H595" s="68" t="s">
        <v>66</v>
      </c>
      <c r="I595" s="66" t="s">
        <v>66</v>
      </c>
      <c r="J595" s="66" t="s">
        <v>66</v>
      </c>
      <c r="K595" s="68" t="s">
        <v>66</v>
      </c>
      <c r="L595" s="66" t="s">
        <v>66</v>
      </c>
      <c r="M595" s="66" t="s">
        <v>66</v>
      </c>
      <c r="N595" s="68" t="s">
        <v>66</v>
      </c>
      <c r="O595" s="66" t="s">
        <v>66</v>
      </c>
      <c r="P595" s="66" t="s">
        <v>66</v>
      </c>
      <c r="Q595" s="68" t="s">
        <v>66</v>
      </c>
      <c r="R595" s="69" t="s">
        <v>66</v>
      </c>
      <c r="S595" s="55"/>
      <c r="T595" s="56" t="str">
        <f t="shared" si="1"/>
        <v/>
      </c>
      <c r="U595" s="56" t="str">
        <f t="shared" si="2"/>
        <v/>
      </c>
      <c r="V595" s="56" t="str">
        <f t="shared" si="3"/>
        <v/>
      </c>
      <c r="W595" s="56" t="str">
        <f t="shared" si="4"/>
        <v/>
      </c>
      <c r="X595" s="56" t="str">
        <f t="shared" si="5"/>
        <v/>
      </c>
    </row>
    <row r="596" ht="14.25" customHeight="1">
      <c r="A596" s="63">
        <v>33565.0</v>
      </c>
      <c r="B596" s="64" t="s">
        <v>648</v>
      </c>
      <c r="C596" s="65" t="s">
        <v>59</v>
      </c>
      <c r="D596" s="66">
        <v>278361.03</v>
      </c>
      <c r="E596" s="67">
        <v>71993.0</v>
      </c>
      <c r="F596" s="66">
        <v>5.24408036773987</v>
      </c>
      <c r="G596" s="66">
        <v>4061.76</v>
      </c>
      <c r="H596" s="68">
        <v>1227.0</v>
      </c>
      <c r="I596" s="66">
        <v>3.76088888888889</v>
      </c>
      <c r="J596" s="66">
        <v>63039.46</v>
      </c>
      <c r="K596" s="68">
        <v>13621.0</v>
      </c>
      <c r="L596" s="66">
        <v>5.93145088445615</v>
      </c>
      <c r="M596" s="66">
        <v>906823.29</v>
      </c>
      <c r="N596" s="68">
        <v>168066.0</v>
      </c>
      <c r="O596" s="66">
        <v>8.70154959986182</v>
      </c>
      <c r="P596" s="66">
        <v>165924.54</v>
      </c>
      <c r="Q596" s="68">
        <v>35528.0</v>
      </c>
      <c r="R596" s="69">
        <v>6.13717043941412</v>
      </c>
      <c r="S596" s="55"/>
      <c r="T596" s="56">
        <f t="shared" si="1"/>
        <v>3.866501327</v>
      </c>
      <c r="U596" s="56">
        <f t="shared" si="2"/>
        <v>3.310317848</v>
      </c>
      <c r="V596" s="56">
        <f t="shared" si="3"/>
        <v>4.628108068</v>
      </c>
      <c r="W596" s="56">
        <f t="shared" si="4"/>
        <v>5.395637964</v>
      </c>
      <c r="X596" s="56">
        <f t="shared" si="5"/>
        <v>4.670247129</v>
      </c>
    </row>
    <row r="597" ht="14.25" customHeight="1">
      <c r="A597" s="63">
        <v>33573.0</v>
      </c>
      <c r="B597" s="64" t="s">
        <v>649</v>
      </c>
      <c r="C597" s="65" t="s">
        <v>59</v>
      </c>
      <c r="D597" s="66">
        <v>261860.64</v>
      </c>
      <c r="E597" s="67">
        <v>61526.0</v>
      </c>
      <c r="F597" s="66">
        <v>6.21303153249342</v>
      </c>
      <c r="G597" s="66">
        <v>4717.11</v>
      </c>
      <c r="H597" s="68">
        <v>1519.0</v>
      </c>
      <c r="I597" s="66">
        <v>3.57356818181818</v>
      </c>
      <c r="J597" s="66">
        <v>173398.47</v>
      </c>
      <c r="K597" s="68">
        <v>29326.0</v>
      </c>
      <c r="L597" s="66">
        <v>8.71568082432772</v>
      </c>
      <c r="M597" s="66">
        <v>1076505.42</v>
      </c>
      <c r="N597" s="68">
        <v>133128.0</v>
      </c>
      <c r="O597" s="66">
        <v>12.3655239670561</v>
      </c>
      <c r="P597" s="66">
        <v>104130.51</v>
      </c>
      <c r="Q597" s="68">
        <v>16575.0</v>
      </c>
      <c r="R597" s="69">
        <v>7.98363183316722</v>
      </c>
      <c r="S597" s="55"/>
      <c r="T597" s="56">
        <f t="shared" si="1"/>
        <v>4.25609726</v>
      </c>
      <c r="U597" s="56">
        <f t="shared" si="2"/>
        <v>3.105404872</v>
      </c>
      <c r="V597" s="56">
        <f t="shared" si="3"/>
        <v>5.912789675</v>
      </c>
      <c r="W597" s="56">
        <f t="shared" si="4"/>
        <v>8.086243465</v>
      </c>
      <c r="X597" s="56">
        <f t="shared" si="5"/>
        <v>6.28238371</v>
      </c>
    </row>
    <row r="598" ht="14.25" customHeight="1">
      <c r="A598" s="63">
        <v>33646.0</v>
      </c>
      <c r="B598" s="64" t="s">
        <v>650</v>
      </c>
      <c r="C598" s="65" t="s">
        <v>59</v>
      </c>
      <c r="D598" s="66">
        <v>116183.3</v>
      </c>
      <c r="E598" s="67">
        <v>26238.0</v>
      </c>
      <c r="F598" s="66">
        <v>6.12232175791748</v>
      </c>
      <c r="G598" s="66">
        <v>39168.95</v>
      </c>
      <c r="H598" s="68">
        <v>10255.0</v>
      </c>
      <c r="I598" s="66">
        <v>4.56355004077828</v>
      </c>
      <c r="J598" s="66">
        <v>113724.5</v>
      </c>
      <c r="K598" s="68">
        <v>20467.0</v>
      </c>
      <c r="L598" s="66">
        <v>8.17632468186066</v>
      </c>
      <c r="M598" s="66">
        <v>1697693.32</v>
      </c>
      <c r="N598" s="68">
        <v>191604.0</v>
      </c>
      <c r="O598" s="66">
        <v>16.1360819686154</v>
      </c>
      <c r="P598" s="66">
        <v>61224.68</v>
      </c>
      <c r="Q598" s="68">
        <v>9702.0</v>
      </c>
      <c r="R598" s="69">
        <v>8.35945931185145</v>
      </c>
      <c r="S598" s="55"/>
      <c r="T598" s="56">
        <f t="shared" si="1"/>
        <v>4.42805473</v>
      </c>
      <c r="U598" s="56">
        <f t="shared" si="2"/>
        <v>3.819497806</v>
      </c>
      <c r="V598" s="56">
        <f t="shared" si="3"/>
        <v>5.556481165</v>
      </c>
      <c r="W598" s="56">
        <f t="shared" si="4"/>
        <v>8.86042734</v>
      </c>
      <c r="X598" s="56">
        <f t="shared" si="5"/>
        <v>6.310521542</v>
      </c>
    </row>
    <row r="599" ht="14.25" customHeight="1">
      <c r="A599" s="63">
        <v>33662.0</v>
      </c>
      <c r="B599" s="64" t="s">
        <v>651</v>
      </c>
      <c r="C599" s="65" t="s">
        <v>59</v>
      </c>
      <c r="D599" s="66">
        <v>58167.68</v>
      </c>
      <c r="E599" s="67">
        <v>14843.0</v>
      </c>
      <c r="F599" s="66">
        <v>5.53187636709463</v>
      </c>
      <c r="G599" s="66">
        <v>3687.93</v>
      </c>
      <c r="H599" s="68">
        <v>1070.0</v>
      </c>
      <c r="I599" s="66">
        <v>4.07506077348066</v>
      </c>
      <c r="J599" s="66">
        <v>30507.96</v>
      </c>
      <c r="K599" s="68">
        <v>5992.0</v>
      </c>
      <c r="L599" s="66">
        <v>6.92418520199728</v>
      </c>
      <c r="M599" s="66">
        <v>557757.76</v>
      </c>
      <c r="N599" s="68">
        <v>75382.0</v>
      </c>
      <c r="O599" s="66">
        <v>10.9805642287627</v>
      </c>
      <c r="P599" s="66">
        <v>23931.62</v>
      </c>
      <c r="Q599" s="68">
        <v>5168.0</v>
      </c>
      <c r="R599" s="69">
        <v>6.3411817700053</v>
      </c>
      <c r="S599" s="55"/>
      <c r="T599" s="56">
        <f t="shared" si="1"/>
        <v>3.918862764</v>
      </c>
      <c r="U599" s="56">
        <f t="shared" si="2"/>
        <v>3.446663551</v>
      </c>
      <c r="V599" s="56">
        <f t="shared" si="3"/>
        <v>5.091448598</v>
      </c>
      <c r="W599" s="56">
        <f t="shared" si="4"/>
        <v>7.399084131</v>
      </c>
      <c r="X599" s="56">
        <f t="shared" si="5"/>
        <v>4.630731424</v>
      </c>
    </row>
    <row r="600" ht="14.25" customHeight="1">
      <c r="A600" s="63">
        <v>33727.0</v>
      </c>
      <c r="B600" s="64" t="s">
        <v>652</v>
      </c>
      <c r="C600" s="65" t="s">
        <v>59</v>
      </c>
      <c r="D600" s="66">
        <v>32602.5</v>
      </c>
      <c r="E600" s="67">
        <v>8302.0</v>
      </c>
      <c r="F600" s="66">
        <v>5.1415391894023</v>
      </c>
      <c r="G600" s="66">
        <v>5424.07</v>
      </c>
      <c r="H600" s="68">
        <v>1729.0</v>
      </c>
      <c r="I600" s="66">
        <v>4.02080800593032</v>
      </c>
      <c r="J600" s="66">
        <v>71716.59</v>
      </c>
      <c r="K600" s="68">
        <v>15875.0</v>
      </c>
      <c r="L600" s="66">
        <v>6.43140435835351</v>
      </c>
      <c r="M600" s="66">
        <v>171675.34</v>
      </c>
      <c r="N600" s="68">
        <v>26990.0</v>
      </c>
      <c r="O600" s="66">
        <v>9.23482194728349</v>
      </c>
      <c r="P600" s="66">
        <v>54204.16</v>
      </c>
      <c r="Q600" s="68">
        <v>11120.0</v>
      </c>
      <c r="R600" s="69">
        <v>6.891819453274</v>
      </c>
      <c r="S600" s="55"/>
      <c r="T600" s="56">
        <f t="shared" si="1"/>
        <v>3.927065767</v>
      </c>
      <c r="U600" s="56">
        <f t="shared" si="2"/>
        <v>3.137113939</v>
      </c>
      <c r="V600" s="56">
        <f t="shared" si="3"/>
        <v>4.517580472</v>
      </c>
      <c r="W600" s="56">
        <f t="shared" si="4"/>
        <v>6.360701741</v>
      </c>
      <c r="X600" s="56">
        <f t="shared" si="5"/>
        <v>4.87447482</v>
      </c>
    </row>
    <row r="601" ht="14.25" customHeight="1">
      <c r="A601" s="63">
        <v>33794.0</v>
      </c>
      <c r="B601" s="64" t="s">
        <v>653</v>
      </c>
      <c r="C601" s="65" t="s">
        <v>59</v>
      </c>
      <c r="D601" s="66">
        <v>120162.17</v>
      </c>
      <c r="E601" s="67">
        <v>35672.0</v>
      </c>
      <c r="F601" s="66">
        <v>5.38578145309489</v>
      </c>
      <c r="G601" s="66">
        <v>3700.36</v>
      </c>
      <c r="H601" s="68">
        <v>1138.0</v>
      </c>
      <c r="I601" s="66">
        <v>3.81087538619979</v>
      </c>
      <c r="J601" s="66">
        <v>134116.2</v>
      </c>
      <c r="K601" s="68">
        <v>27434.0</v>
      </c>
      <c r="L601" s="66">
        <v>6.99068021892103</v>
      </c>
      <c r="M601" s="66">
        <v>663356.21</v>
      </c>
      <c r="N601" s="68">
        <v>95242.0</v>
      </c>
      <c r="O601" s="66">
        <v>10.5031224864625</v>
      </c>
      <c r="P601" s="66">
        <v>118.48</v>
      </c>
      <c r="Q601" s="68">
        <v>14.0</v>
      </c>
      <c r="R601" s="69">
        <v>10.7709090909091</v>
      </c>
      <c r="S601" s="55"/>
      <c r="T601" s="56">
        <f t="shared" si="1"/>
        <v>3.368529098</v>
      </c>
      <c r="U601" s="56">
        <f t="shared" si="2"/>
        <v>3.251634446</v>
      </c>
      <c r="V601" s="56">
        <f t="shared" si="3"/>
        <v>4.888685573</v>
      </c>
      <c r="W601" s="56">
        <f t="shared" si="4"/>
        <v>6.964954642</v>
      </c>
      <c r="X601" s="56">
        <f t="shared" si="5"/>
        <v>8.462857143</v>
      </c>
    </row>
    <row r="602" ht="14.25" customHeight="1">
      <c r="A602" s="63">
        <v>33816.0</v>
      </c>
      <c r="B602" s="64" t="s">
        <v>654</v>
      </c>
      <c r="C602" s="65" t="s">
        <v>59</v>
      </c>
      <c r="D602" s="66">
        <v>75330.34</v>
      </c>
      <c r="E602" s="67">
        <v>19290.0</v>
      </c>
      <c r="F602" s="66">
        <v>5.43587386347236</v>
      </c>
      <c r="G602" s="66">
        <v>6948.17</v>
      </c>
      <c r="H602" s="68">
        <v>2010.0</v>
      </c>
      <c r="I602" s="66">
        <v>4.16556954436451</v>
      </c>
      <c r="J602" s="66">
        <v>23828.73</v>
      </c>
      <c r="K602" s="68">
        <v>4959.0</v>
      </c>
      <c r="L602" s="66">
        <v>6.18125291828794</v>
      </c>
      <c r="M602" s="66">
        <v>480257.84</v>
      </c>
      <c r="N602" s="68">
        <v>62656.0</v>
      </c>
      <c r="O602" s="66">
        <v>11.4680223506376</v>
      </c>
      <c r="P602" s="66">
        <v>91892.76</v>
      </c>
      <c r="Q602" s="68">
        <v>15269.0</v>
      </c>
      <c r="R602" s="69">
        <v>8.11630100688924</v>
      </c>
      <c r="S602" s="55"/>
      <c r="T602" s="56">
        <f t="shared" si="1"/>
        <v>3.905149819</v>
      </c>
      <c r="U602" s="56">
        <f t="shared" si="2"/>
        <v>3.456800995</v>
      </c>
      <c r="V602" s="56">
        <f t="shared" si="3"/>
        <v>4.805148215</v>
      </c>
      <c r="W602" s="56">
        <f t="shared" si="4"/>
        <v>7.664993616</v>
      </c>
      <c r="X602" s="56">
        <f t="shared" si="5"/>
        <v>6.018256598</v>
      </c>
    </row>
    <row r="603" ht="14.25" customHeight="1">
      <c r="A603" s="63">
        <v>33824.0</v>
      </c>
      <c r="B603" s="64" t="s">
        <v>655</v>
      </c>
      <c r="C603" s="65" t="s">
        <v>61</v>
      </c>
      <c r="D603" s="66">
        <v>8698.12</v>
      </c>
      <c r="E603" s="67">
        <v>2211.0</v>
      </c>
      <c r="F603" s="66">
        <v>4.75566976489885</v>
      </c>
      <c r="G603" s="66">
        <v>3298.92</v>
      </c>
      <c r="H603" s="68">
        <v>1093.0</v>
      </c>
      <c r="I603" s="66">
        <v>3.50575982996812</v>
      </c>
      <c r="J603" s="66">
        <v>10660.23</v>
      </c>
      <c r="K603" s="68">
        <v>2551.0</v>
      </c>
      <c r="L603" s="66">
        <v>4.99074438202247</v>
      </c>
      <c r="M603" s="66">
        <v>231466.25</v>
      </c>
      <c r="N603" s="68">
        <v>32961.0</v>
      </c>
      <c r="O603" s="66">
        <v>10.9507616974973</v>
      </c>
      <c r="P603" s="66">
        <v>30096.78</v>
      </c>
      <c r="Q603" s="68">
        <v>6049.0</v>
      </c>
      <c r="R603" s="69">
        <v>6.49337216828479</v>
      </c>
      <c r="S603" s="55"/>
      <c r="T603" s="56">
        <f t="shared" si="1"/>
        <v>3.934020805</v>
      </c>
      <c r="U603" s="56">
        <f t="shared" si="2"/>
        <v>3.018225069</v>
      </c>
      <c r="V603" s="56">
        <f t="shared" si="3"/>
        <v>4.178843591</v>
      </c>
      <c r="W603" s="56">
        <f t="shared" si="4"/>
        <v>7.022428021</v>
      </c>
      <c r="X603" s="56">
        <f t="shared" si="5"/>
        <v>4.975496776</v>
      </c>
    </row>
    <row r="604" ht="14.25" customHeight="1">
      <c r="A604" s="63">
        <v>33832.0</v>
      </c>
      <c r="B604" s="64" t="s">
        <v>656</v>
      </c>
      <c r="C604" s="65" t="s">
        <v>94</v>
      </c>
      <c r="D604" s="66">
        <v>270692.78</v>
      </c>
      <c r="E604" s="67">
        <v>74063.0</v>
      </c>
      <c r="F604" s="66">
        <v>5.26895922141119</v>
      </c>
      <c r="G604" s="66">
        <v>98201.11</v>
      </c>
      <c r="H604" s="68">
        <v>33148.0</v>
      </c>
      <c r="I604" s="66">
        <v>3.88376942851493</v>
      </c>
      <c r="J604" s="66">
        <v>202139.85</v>
      </c>
      <c r="K604" s="68">
        <v>62489.0</v>
      </c>
      <c r="L604" s="66">
        <v>4.96073058800432</v>
      </c>
      <c r="M604" s="66">
        <v>1242487.87</v>
      </c>
      <c r="N604" s="68">
        <v>165856.0</v>
      </c>
      <c r="O604" s="66">
        <v>12.1631281815334</v>
      </c>
      <c r="P604" s="66">
        <v>266571.56</v>
      </c>
      <c r="Q604" s="68">
        <v>46072.0</v>
      </c>
      <c r="R604" s="69">
        <v>7.68926848967347</v>
      </c>
      <c r="S604" s="55"/>
      <c r="T604" s="56">
        <f t="shared" si="1"/>
        <v>3.654898937</v>
      </c>
      <c r="U604" s="56">
        <f t="shared" si="2"/>
        <v>2.962504827</v>
      </c>
      <c r="V604" s="56">
        <f t="shared" si="3"/>
        <v>3.234806926</v>
      </c>
      <c r="W604" s="56">
        <f t="shared" si="4"/>
        <v>7.49136522</v>
      </c>
      <c r="X604" s="56">
        <f t="shared" si="5"/>
        <v>5.7859776</v>
      </c>
    </row>
    <row r="605" ht="14.25" customHeight="1">
      <c r="A605" s="63">
        <v>33840.0</v>
      </c>
      <c r="B605" s="64" t="s">
        <v>657</v>
      </c>
      <c r="C605" s="65" t="s">
        <v>94</v>
      </c>
      <c r="D605" s="66">
        <v>261884.86</v>
      </c>
      <c r="E605" s="67">
        <v>63424.0</v>
      </c>
      <c r="F605" s="66">
        <v>6.16809223232371</v>
      </c>
      <c r="G605" s="66">
        <v>3260.33</v>
      </c>
      <c r="H605" s="68">
        <v>1083.0</v>
      </c>
      <c r="I605" s="66">
        <v>3.4758315565032</v>
      </c>
      <c r="J605" s="66">
        <v>89432.74</v>
      </c>
      <c r="K605" s="68">
        <v>21320.0</v>
      </c>
      <c r="L605" s="66">
        <v>5.40248519995167</v>
      </c>
      <c r="M605" s="66">
        <v>1560098.6</v>
      </c>
      <c r="N605" s="68">
        <v>189154.0</v>
      </c>
      <c r="O605" s="66">
        <v>14.0491201844281</v>
      </c>
      <c r="P605" s="66">
        <v>100746.71</v>
      </c>
      <c r="Q605" s="68">
        <v>12317.0</v>
      </c>
      <c r="R605" s="69">
        <v>10.158990622164</v>
      </c>
      <c r="S605" s="55"/>
      <c r="T605" s="56">
        <f t="shared" si="1"/>
        <v>4.129112954</v>
      </c>
      <c r="U605" s="56">
        <f t="shared" si="2"/>
        <v>3.010461681</v>
      </c>
      <c r="V605" s="56">
        <f t="shared" si="3"/>
        <v>4.194781426</v>
      </c>
      <c r="W605" s="56">
        <f t="shared" si="4"/>
        <v>8.247769542</v>
      </c>
      <c r="X605" s="56">
        <f t="shared" si="5"/>
        <v>8.179484452</v>
      </c>
    </row>
    <row r="606" ht="14.25" customHeight="1">
      <c r="A606" s="63">
        <v>33875.0</v>
      </c>
      <c r="B606" s="64" t="s">
        <v>658</v>
      </c>
      <c r="C606" s="65" t="s">
        <v>59</v>
      </c>
      <c r="D606" s="66">
        <v>187727.66</v>
      </c>
      <c r="E606" s="67">
        <v>42946.0</v>
      </c>
      <c r="F606" s="66">
        <v>6.03625916398714</v>
      </c>
      <c r="G606" s="66">
        <v>7882.07</v>
      </c>
      <c r="H606" s="68">
        <v>2360.0</v>
      </c>
      <c r="I606" s="66">
        <v>3.91752982107356</v>
      </c>
      <c r="J606" s="66">
        <v>47300.78</v>
      </c>
      <c r="K606" s="68">
        <v>8702.0</v>
      </c>
      <c r="L606" s="66">
        <v>7.92042531815137</v>
      </c>
      <c r="M606" s="66">
        <v>760685.98</v>
      </c>
      <c r="N606" s="68">
        <v>110335.0</v>
      </c>
      <c r="O606" s="66">
        <v>11.3711728653432</v>
      </c>
      <c r="P606" s="66">
        <v>108318.16</v>
      </c>
      <c r="Q606" s="68">
        <v>17863.0</v>
      </c>
      <c r="R606" s="69">
        <v>8.66683949431909</v>
      </c>
      <c r="S606" s="55"/>
      <c r="T606" s="56">
        <f t="shared" si="1"/>
        <v>4.37124901</v>
      </c>
      <c r="U606" s="56">
        <f t="shared" si="2"/>
        <v>3.339860169</v>
      </c>
      <c r="V606" s="56">
        <f t="shared" si="3"/>
        <v>5.435621696</v>
      </c>
      <c r="W606" s="56">
        <f t="shared" si="4"/>
        <v>6.89433072</v>
      </c>
      <c r="X606" s="56">
        <f t="shared" si="5"/>
        <v>6.063828024</v>
      </c>
    </row>
    <row r="607" ht="14.25" customHeight="1">
      <c r="A607" s="63">
        <v>33883.0</v>
      </c>
      <c r="B607" s="64" t="s">
        <v>659</v>
      </c>
      <c r="C607" s="65" t="s">
        <v>59</v>
      </c>
      <c r="D607" s="66">
        <v>201255.93</v>
      </c>
      <c r="E607" s="67">
        <v>44811.0</v>
      </c>
      <c r="F607" s="66">
        <v>6.6654278995827</v>
      </c>
      <c r="G607" s="66">
        <v>11005.26</v>
      </c>
      <c r="H607" s="68">
        <v>3500.0</v>
      </c>
      <c r="I607" s="66">
        <v>4.99784741144414</v>
      </c>
      <c r="J607" s="66">
        <v>65575.94</v>
      </c>
      <c r="K607" s="68">
        <v>10872.0</v>
      </c>
      <c r="L607" s="66">
        <v>8.18471542685971</v>
      </c>
      <c r="M607" s="66">
        <v>633755.47</v>
      </c>
      <c r="N607" s="68">
        <v>80882.0</v>
      </c>
      <c r="O607" s="66">
        <v>11.6042675870656</v>
      </c>
      <c r="P607" s="66">
        <v>178228.72</v>
      </c>
      <c r="Q607" s="68">
        <v>24394.0</v>
      </c>
      <c r="R607" s="69">
        <v>9.82084637425612</v>
      </c>
      <c r="S607" s="55"/>
      <c r="T607" s="56">
        <f t="shared" si="1"/>
        <v>4.491217112</v>
      </c>
      <c r="U607" s="56">
        <f t="shared" si="2"/>
        <v>3.14436</v>
      </c>
      <c r="V607" s="56">
        <f t="shared" si="3"/>
        <v>6.031635394</v>
      </c>
      <c r="W607" s="56">
        <f t="shared" si="4"/>
        <v>7.835556366</v>
      </c>
      <c r="X607" s="56">
        <f t="shared" si="5"/>
        <v>7.306252357</v>
      </c>
    </row>
    <row r="608" ht="14.25" customHeight="1">
      <c r="A608" s="63">
        <v>33891.0</v>
      </c>
      <c r="B608" s="64" t="s">
        <v>660</v>
      </c>
      <c r="C608" s="65" t="s">
        <v>59</v>
      </c>
      <c r="D608" s="66">
        <v>56415.01</v>
      </c>
      <c r="E608" s="67">
        <v>17604.0</v>
      </c>
      <c r="F608" s="66">
        <v>4.79515597110072</v>
      </c>
      <c r="G608" s="66">
        <v>4482.51</v>
      </c>
      <c r="H608" s="68">
        <v>1630.0</v>
      </c>
      <c r="I608" s="66">
        <v>3.33520089285714</v>
      </c>
      <c r="J608" s="66">
        <v>10292.64</v>
      </c>
      <c r="K608" s="68">
        <v>2444.0</v>
      </c>
      <c r="L608" s="66">
        <v>5.2406517311609</v>
      </c>
      <c r="M608" s="66">
        <v>260672.61</v>
      </c>
      <c r="N608" s="68">
        <v>37986.0</v>
      </c>
      <c r="O608" s="66">
        <v>10.4830937826751</v>
      </c>
      <c r="P608" s="66">
        <v>25766.86</v>
      </c>
      <c r="Q608" s="68">
        <v>6813.0</v>
      </c>
      <c r="R608" s="69">
        <v>6.34495444471805</v>
      </c>
      <c r="S608" s="55"/>
      <c r="T608" s="56">
        <f t="shared" si="1"/>
        <v>3.204669961</v>
      </c>
      <c r="U608" s="56">
        <f t="shared" si="2"/>
        <v>2.750006135</v>
      </c>
      <c r="V608" s="56">
        <f t="shared" si="3"/>
        <v>4.211391162</v>
      </c>
      <c r="W608" s="56">
        <f t="shared" si="4"/>
        <v>6.862333755</v>
      </c>
      <c r="X608" s="56">
        <f t="shared" si="5"/>
        <v>3.782013797</v>
      </c>
    </row>
    <row r="609" ht="14.25" customHeight="1">
      <c r="A609" s="63">
        <v>33935.0</v>
      </c>
      <c r="B609" s="64" t="s">
        <v>661</v>
      </c>
      <c r="C609" s="65" t="s">
        <v>59</v>
      </c>
      <c r="D609" s="66">
        <v>164285.03</v>
      </c>
      <c r="E609" s="67">
        <v>39941.0</v>
      </c>
      <c r="F609" s="66">
        <v>6.00566733686712</v>
      </c>
      <c r="G609" s="66">
        <v>16395.05</v>
      </c>
      <c r="H609" s="68">
        <v>3389.0</v>
      </c>
      <c r="I609" s="66">
        <v>6.60558017727639</v>
      </c>
      <c r="J609" s="66">
        <v>286843.61</v>
      </c>
      <c r="K609" s="68">
        <v>55225.0</v>
      </c>
      <c r="L609" s="66">
        <v>8.61030227531968</v>
      </c>
      <c r="M609" s="66">
        <v>816839.95</v>
      </c>
      <c r="N609" s="68">
        <v>102854.0</v>
      </c>
      <c r="O609" s="66">
        <v>12.3994709838031</v>
      </c>
      <c r="P609" s="66">
        <v>30532.69</v>
      </c>
      <c r="Q609" s="68">
        <v>4563.0</v>
      </c>
      <c r="R609" s="69">
        <v>8.04762519768055</v>
      </c>
      <c r="S609" s="55"/>
      <c r="T609" s="56">
        <f t="shared" si="1"/>
        <v>4.113192709</v>
      </c>
      <c r="U609" s="56">
        <f t="shared" si="2"/>
        <v>4.837724993</v>
      </c>
      <c r="V609" s="56">
        <f t="shared" si="3"/>
        <v>5.194089814</v>
      </c>
      <c r="W609" s="56">
        <f t="shared" si="4"/>
        <v>7.941742178</v>
      </c>
      <c r="X609" s="56">
        <f t="shared" si="5"/>
        <v>6.691363138</v>
      </c>
    </row>
    <row r="610" ht="14.25" customHeight="1">
      <c r="A610" s="63">
        <v>33964.0</v>
      </c>
      <c r="B610" s="64" t="s">
        <v>662</v>
      </c>
      <c r="C610" s="65" t="s">
        <v>59</v>
      </c>
      <c r="D610" s="66">
        <v>7912.73</v>
      </c>
      <c r="E610" s="67">
        <v>1953.0</v>
      </c>
      <c r="F610" s="66">
        <v>4.92085199004975</v>
      </c>
      <c r="G610" s="66">
        <v>4721.93</v>
      </c>
      <c r="H610" s="68">
        <v>1454.0</v>
      </c>
      <c r="I610" s="66">
        <v>3.84835370823146</v>
      </c>
      <c r="J610" s="66">
        <v>41378.72</v>
      </c>
      <c r="K610" s="68">
        <v>7937.0</v>
      </c>
      <c r="L610" s="66">
        <v>6.71732467532468</v>
      </c>
      <c r="M610" s="66">
        <v>530272.4</v>
      </c>
      <c r="N610" s="68">
        <v>72728.0</v>
      </c>
      <c r="O610" s="66">
        <v>11.4556892566268</v>
      </c>
      <c r="P610" s="66">
        <v>217083.06</v>
      </c>
      <c r="Q610" s="68">
        <v>29274.0</v>
      </c>
      <c r="R610" s="69">
        <v>10.2166349774096</v>
      </c>
      <c r="S610" s="55"/>
      <c r="T610" s="56">
        <f t="shared" si="1"/>
        <v>4.051577061</v>
      </c>
      <c r="U610" s="56">
        <f t="shared" si="2"/>
        <v>3.247544704</v>
      </c>
      <c r="V610" s="56">
        <f t="shared" si="3"/>
        <v>5.213395489</v>
      </c>
      <c r="W610" s="56">
        <f t="shared" si="4"/>
        <v>7.291172588</v>
      </c>
      <c r="X610" s="56">
        <f t="shared" si="5"/>
        <v>7.415558516</v>
      </c>
    </row>
    <row r="611" ht="14.25" customHeight="1">
      <c r="A611" s="63">
        <v>33980.0</v>
      </c>
      <c r="B611" s="64" t="s">
        <v>663</v>
      </c>
      <c r="C611" s="65" t="s">
        <v>59</v>
      </c>
      <c r="D611" s="66">
        <v>39871.38</v>
      </c>
      <c r="E611" s="67">
        <v>9786.0</v>
      </c>
      <c r="F611" s="66">
        <v>5.00833814847381</v>
      </c>
      <c r="G611" s="66">
        <v>2723.96</v>
      </c>
      <c r="H611" s="68">
        <v>743.0</v>
      </c>
      <c r="I611" s="66">
        <v>3.89137142857143</v>
      </c>
      <c r="J611" s="66">
        <v>2992.14</v>
      </c>
      <c r="K611" s="68">
        <v>665.0</v>
      </c>
      <c r="L611" s="66">
        <v>5.24017513134851</v>
      </c>
      <c r="M611" s="66">
        <v>539141.99</v>
      </c>
      <c r="N611" s="68">
        <v>87829.0</v>
      </c>
      <c r="O611" s="66">
        <v>10.4317084921541</v>
      </c>
      <c r="P611" s="66">
        <v>89802.9</v>
      </c>
      <c r="Q611" s="68">
        <v>17574.0</v>
      </c>
      <c r="R611" s="69">
        <v>7.93381924198251</v>
      </c>
      <c r="S611" s="55"/>
      <c r="T611" s="56">
        <f t="shared" si="1"/>
        <v>4.074328633</v>
      </c>
      <c r="U611" s="56">
        <f t="shared" si="2"/>
        <v>3.666164199</v>
      </c>
      <c r="V611" s="56">
        <f t="shared" si="3"/>
        <v>4.499458647</v>
      </c>
      <c r="W611" s="56">
        <f t="shared" si="4"/>
        <v>6.138541826</v>
      </c>
      <c r="X611" s="56">
        <f t="shared" si="5"/>
        <v>5.109986343</v>
      </c>
    </row>
    <row r="612" ht="14.25" customHeight="1">
      <c r="A612" s="63">
        <v>34000.0</v>
      </c>
      <c r="B612" s="64" t="s">
        <v>641</v>
      </c>
      <c r="C612" s="65" t="s">
        <v>59</v>
      </c>
      <c r="D612" s="66" t="s">
        <v>66</v>
      </c>
      <c r="E612" s="67" t="s">
        <v>66</v>
      </c>
      <c r="F612" s="66" t="s">
        <v>66</v>
      </c>
      <c r="G612" s="66" t="s">
        <v>66</v>
      </c>
      <c r="H612" s="68" t="s">
        <v>66</v>
      </c>
      <c r="I612" s="66" t="s">
        <v>66</v>
      </c>
      <c r="J612" s="66" t="s">
        <v>66</v>
      </c>
      <c r="K612" s="68" t="s">
        <v>66</v>
      </c>
      <c r="L612" s="66" t="s">
        <v>66</v>
      </c>
      <c r="M612" s="66" t="s">
        <v>66</v>
      </c>
      <c r="N612" s="68" t="s">
        <v>66</v>
      </c>
      <c r="O612" s="66" t="s">
        <v>66</v>
      </c>
      <c r="P612" s="66" t="s">
        <v>66</v>
      </c>
      <c r="Q612" s="68" t="s">
        <v>66</v>
      </c>
      <c r="R612" s="69" t="s">
        <v>66</v>
      </c>
      <c r="S612" s="55"/>
      <c r="T612" s="56" t="str">
        <f t="shared" si="1"/>
        <v/>
      </c>
      <c r="U612" s="56" t="str">
        <f t="shared" si="2"/>
        <v/>
      </c>
      <c r="V612" s="56" t="str">
        <f t="shared" si="3"/>
        <v/>
      </c>
      <c r="W612" s="56" t="str">
        <f t="shared" si="4"/>
        <v/>
      </c>
      <c r="X612" s="56" t="str">
        <f t="shared" si="5"/>
        <v/>
      </c>
    </row>
    <row r="613" ht="14.25" customHeight="1">
      <c r="A613" s="63">
        <v>34025.0</v>
      </c>
      <c r="B613" s="64" t="s">
        <v>664</v>
      </c>
      <c r="C613" s="65" t="s">
        <v>61</v>
      </c>
      <c r="D613" s="66">
        <v>43546.37</v>
      </c>
      <c r="E613" s="67">
        <v>8215.0</v>
      </c>
      <c r="F613" s="66">
        <v>6.58496446393467</v>
      </c>
      <c r="G613" s="66">
        <v>1295.76</v>
      </c>
      <c r="H613" s="68">
        <v>294.0</v>
      </c>
      <c r="I613" s="66">
        <v>4.81695167286245</v>
      </c>
      <c r="J613" s="66">
        <v>1613.3</v>
      </c>
      <c r="K613" s="68">
        <v>319.0</v>
      </c>
      <c r="L613" s="66">
        <v>6.42749003984064</v>
      </c>
      <c r="M613" s="66">
        <v>143211.42</v>
      </c>
      <c r="N613" s="68">
        <v>19591.0</v>
      </c>
      <c r="O613" s="66">
        <v>10.4131040500254</v>
      </c>
      <c r="P613" s="66">
        <v>1120.62</v>
      </c>
      <c r="Q613" s="68">
        <v>127.0</v>
      </c>
      <c r="R613" s="69">
        <v>9.03725806451613</v>
      </c>
      <c r="S613" s="55"/>
      <c r="T613" s="56">
        <f t="shared" si="1"/>
        <v>5.300836275</v>
      </c>
      <c r="U613" s="56">
        <f t="shared" si="2"/>
        <v>4.407346939</v>
      </c>
      <c r="V613" s="56">
        <f t="shared" si="3"/>
        <v>5.057366771</v>
      </c>
      <c r="W613" s="56">
        <f t="shared" si="4"/>
        <v>7.310061763</v>
      </c>
      <c r="X613" s="56">
        <f t="shared" si="5"/>
        <v>8.823779528</v>
      </c>
    </row>
    <row r="614" ht="14.25" customHeight="1">
      <c r="A614" s="63">
        <v>34030.0</v>
      </c>
      <c r="B614" s="64" t="s">
        <v>665</v>
      </c>
      <c r="C614" s="65" t="s">
        <v>61</v>
      </c>
      <c r="D614" s="66">
        <v>1612.78</v>
      </c>
      <c r="E614" s="67">
        <v>391.0</v>
      </c>
      <c r="F614" s="66">
        <v>4.33543010752688</v>
      </c>
      <c r="G614" s="66">
        <v>370.3</v>
      </c>
      <c r="H614" s="68">
        <v>111.0</v>
      </c>
      <c r="I614" s="66">
        <v>3.63039215686275</v>
      </c>
      <c r="J614" s="66">
        <v>9919.02</v>
      </c>
      <c r="K614" s="68">
        <v>2751.0</v>
      </c>
      <c r="L614" s="66">
        <v>4.41630454140695</v>
      </c>
      <c r="M614" s="66">
        <v>0.0</v>
      </c>
      <c r="N614" s="68">
        <v>0.0</v>
      </c>
      <c r="O614" s="66">
        <v>0.0</v>
      </c>
      <c r="P614" s="66">
        <v>13.26</v>
      </c>
      <c r="Q614" s="68">
        <v>4.0</v>
      </c>
      <c r="R614" s="69">
        <v>4.42</v>
      </c>
      <c r="S614" s="55"/>
      <c r="T614" s="56">
        <f t="shared" si="1"/>
        <v>4.124757033</v>
      </c>
      <c r="U614" s="56">
        <f t="shared" si="2"/>
        <v>3.336036036</v>
      </c>
      <c r="V614" s="56">
        <f t="shared" si="3"/>
        <v>3.605605234</v>
      </c>
      <c r="W614" s="56" t="str">
        <f t="shared" si="4"/>
        <v/>
      </c>
      <c r="X614" s="56">
        <f t="shared" si="5"/>
        <v>3.315</v>
      </c>
    </row>
    <row r="615" ht="14.25" customHeight="1">
      <c r="A615" s="63">
        <v>34036.0</v>
      </c>
      <c r="B615" s="64" t="s">
        <v>666</v>
      </c>
      <c r="C615" s="65" t="s">
        <v>59</v>
      </c>
      <c r="D615" s="66" t="s">
        <v>66</v>
      </c>
      <c r="E615" s="67" t="s">
        <v>66</v>
      </c>
      <c r="F615" s="66" t="s">
        <v>66</v>
      </c>
      <c r="G615" s="66" t="s">
        <v>66</v>
      </c>
      <c r="H615" s="68" t="s">
        <v>66</v>
      </c>
      <c r="I615" s="66" t="s">
        <v>66</v>
      </c>
      <c r="J615" s="66" t="s">
        <v>66</v>
      </c>
      <c r="K615" s="68" t="s">
        <v>66</v>
      </c>
      <c r="L615" s="66" t="s">
        <v>66</v>
      </c>
      <c r="M615" s="66">
        <v>1394503.41</v>
      </c>
      <c r="N615" s="68">
        <v>162768.0</v>
      </c>
      <c r="O615" s="66">
        <v>16.8146165625678</v>
      </c>
      <c r="P615" s="66">
        <v>282339.83</v>
      </c>
      <c r="Q615" s="68">
        <v>24366.0</v>
      </c>
      <c r="R615" s="69">
        <v>16.2105890796348</v>
      </c>
      <c r="S615" s="55"/>
      <c r="T615" s="56" t="str">
        <f t="shared" si="1"/>
        <v/>
      </c>
      <c r="U615" s="56" t="str">
        <f t="shared" si="2"/>
        <v/>
      </c>
      <c r="V615" s="56" t="str">
        <f t="shared" si="3"/>
        <v/>
      </c>
      <c r="W615" s="56">
        <f t="shared" si="4"/>
        <v>8.567429777</v>
      </c>
      <c r="X615" s="56">
        <f t="shared" si="5"/>
        <v>11.58745096</v>
      </c>
    </row>
    <row r="616" ht="14.25" customHeight="1">
      <c r="A616" s="63">
        <v>34049.0</v>
      </c>
      <c r="B616" s="64" t="s">
        <v>667</v>
      </c>
      <c r="C616" s="65" t="s">
        <v>59</v>
      </c>
      <c r="D616" s="66">
        <v>118396.76</v>
      </c>
      <c r="E616" s="67">
        <v>25905.0</v>
      </c>
      <c r="F616" s="66">
        <v>6.26106610259122</v>
      </c>
      <c r="G616" s="66">
        <v>2485.15</v>
      </c>
      <c r="H616" s="68">
        <v>794.0</v>
      </c>
      <c r="I616" s="66">
        <v>3.39038199181446</v>
      </c>
      <c r="J616" s="66">
        <v>10178.87</v>
      </c>
      <c r="K616" s="68">
        <v>2351.0</v>
      </c>
      <c r="L616" s="66">
        <v>5.42005857294995</v>
      </c>
      <c r="M616" s="66">
        <v>510602.36</v>
      </c>
      <c r="N616" s="68">
        <v>69049.0</v>
      </c>
      <c r="O616" s="66">
        <v>12.6643772012501</v>
      </c>
      <c r="P616" s="66">
        <v>9108.81</v>
      </c>
      <c r="Q616" s="68">
        <v>1158.0</v>
      </c>
      <c r="R616" s="69">
        <v>10.8438214285714</v>
      </c>
      <c r="S616" s="55"/>
      <c r="T616" s="56">
        <f t="shared" si="1"/>
        <v>4.570421154</v>
      </c>
      <c r="U616" s="56">
        <f t="shared" si="2"/>
        <v>3.129911839</v>
      </c>
      <c r="V616" s="56">
        <f t="shared" si="3"/>
        <v>4.329591663</v>
      </c>
      <c r="W616" s="56">
        <f t="shared" si="4"/>
        <v>7.394782835</v>
      </c>
      <c r="X616" s="56">
        <f t="shared" si="5"/>
        <v>7.865984456</v>
      </c>
    </row>
    <row r="617" ht="14.25" customHeight="1">
      <c r="A617" s="63">
        <v>34146.0</v>
      </c>
      <c r="B617" s="64" t="s">
        <v>668</v>
      </c>
      <c r="C617" s="65" t="s">
        <v>59</v>
      </c>
      <c r="D617" s="66">
        <v>142172.9</v>
      </c>
      <c r="E617" s="67">
        <v>32909.0</v>
      </c>
      <c r="F617" s="66">
        <v>6.46622549688452</v>
      </c>
      <c r="G617" s="66">
        <v>19309.72</v>
      </c>
      <c r="H617" s="68">
        <v>5563.0</v>
      </c>
      <c r="I617" s="66">
        <v>4.34903603603604</v>
      </c>
      <c r="J617" s="66">
        <v>66862.49</v>
      </c>
      <c r="K617" s="68">
        <v>14214.0</v>
      </c>
      <c r="L617" s="66">
        <v>6.87532030848329</v>
      </c>
      <c r="M617" s="66">
        <v>744353.92</v>
      </c>
      <c r="N617" s="68">
        <v>105683.0</v>
      </c>
      <c r="O617" s="66">
        <v>11.6112987863851</v>
      </c>
      <c r="P617" s="66">
        <v>39579.09</v>
      </c>
      <c r="Q617" s="68">
        <v>6304.0</v>
      </c>
      <c r="R617" s="69">
        <v>8.08231366142536</v>
      </c>
      <c r="S617" s="55"/>
      <c r="T617" s="56">
        <f t="shared" si="1"/>
        <v>4.320182929</v>
      </c>
      <c r="U617" s="56">
        <f t="shared" si="2"/>
        <v>3.471098328</v>
      </c>
      <c r="V617" s="56">
        <f t="shared" si="3"/>
        <v>4.703988321</v>
      </c>
      <c r="W617" s="56">
        <f t="shared" si="4"/>
        <v>7.043270157</v>
      </c>
      <c r="X617" s="56">
        <f t="shared" si="5"/>
        <v>6.278408947</v>
      </c>
    </row>
    <row r="618" ht="14.25" customHeight="1">
      <c r="A618" s="63">
        <v>34166.0</v>
      </c>
      <c r="B618" s="64" t="s">
        <v>669</v>
      </c>
      <c r="C618" s="65" t="s">
        <v>61</v>
      </c>
      <c r="D618" s="66">
        <v>1384.77</v>
      </c>
      <c r="E618" s="67">
        <v>420.0</v>
      </c>
      <c r="F618" s="66">
        <v>3.75276422764228</v>
      </c>
      <c r="G618" s="66">
        <v>29263.25</v>
      </c>
      <c r="H618" s="68">
        <v>9545.0</v>
      </c>
      <c r="I618" s="66">
        <v>4.2845168374817</v>
      </c>
      <c r="J618" s="66">
        <v>19264.89</v>
      </c>
      <c r="K618" s="68">
        <v>5625.0</v>
      </c>
      <c r="L618" s="66">
        <v>4.68960321324245</v>
      </c>
      <c r="M618" s="66">
        <v>28.36</v>
      </c>
      <c r="N618" s="68">
        <v>8.0</v>
      </c>
      <c r="O618" s="66">
        <v>4.72666666666667</v>
      </c>
      <c r="P618" s="66">
        <v>10172.76</v>
      </c>
      <c r="Q618" s="68">
        <v>3083.0</v>
      </c>
      <c r="R618" s="69">
        <v>5.0711665004985</v>
      </c>
      <c r="S618" s="55"/>
      <c r="T618" s="56">
        <f t="shared" si="1"/>
        <v>3.297071429</v>
      </c>
      <c r="U618" s="56">
        <f t="shared" si="2"/>
        <v>3.065819801</v>
      </c>
      <c r="V618" s="56">
        <f t="shared" si="3"/>
        <v>3.424869333</v>
      </c>
      <c r="W618" s="56">
        <f t="shared" si="4"/>
        <v>3.545</v>
      </c>
      <c r="X618" s="56">
        <f t="shared" si="5"/>
        <v>3.29963023</v>
      </c>
    </row>
    <row r="619" ht="14.25" customHeight="1">
      <c r="A619" s="63">
        <v>34168.0</v>
      </c>
      <c r="B619" s="64" t="s">
        <v>670</v>
      </c>
      <c r="C619" s="65" t="s">
        <v>61</v>
      </c>
      <c r="D619" s="66">
        <v>99964.61</v>
      </c>
      <c r="E619" s="67">
        <v>23931.0</v>
      </c>
      <c r="F619" s="66">
        <v>5.85718696900451</v>
      </c>
      <c r="G619" s="66">
        <v>12689.07</v>
      </c>
      <c r="H619" s="68">
        <v>3436.0</v>
      </c>
      <c r="I619" s="66">
        <v>4.23816633266533</v>
      </c>
      <c r="J619" s="66">
        <v>5720.39</v>
      </c>
      <c r="K619" s="68">
        <v>1458.0</v>
      </c>
      <c r="L619" s="66">
        <v>4.99597379912664</v>
      </c>
      <c r="M619" s="66">
        <v>205033.33</v>
      </c>
      <c r="N619" s="68">
        <v>27906.0</v>
      </c>
      <c r="O619" s="66">
        <v>9.89018040615503</v>
      </c>
      <c r="P619" s="66">
        <v>84481.33</v>
      </c>
      <c r="Q619" s="68">
        <v>14720.0</v>
      </c>
      <c r="R619" s="69">
        <v>7.96092442517904</v>
      </c>
      <c r="S619" s="55"/>
      <c r="T619" s="56">
        <f t="shared" si="1"/>
        <v>4.177201538</v>
      </c>
      <c r="U619" s="56">
        <f t="shared" si="2"/>
        <v>3.692977299</v>
      </c>
      <c r="V619" s="56">
        <f t="shared" si="3"/>
        <v>3.923449931</v>
      </c>
      <c r="W619" s="56">
        <f t="shared" si="4"/>
        <v>7.347284813</v>
      </c>
      <c r="X619" s="56">
        <f t="shared" si="5"/>
        <v>5.739220788</v>
      </c>
    </row>
    <row r="620" ht="14.25" customHeight="1">
      <c r="A620" s="63">
        <v>34171.0</v>
      </c>
      <c r="B620" s="64" t="s">
        <v>671</v>
      </c>
      <c r="C620" s="65" t="s">
        <v>61</v>
      </c>
      <c r="D620" s="66">
        <v>23151.27</v>
      </c>
      <c r="E620" s="67">
        <v>6833.0</v>
      </c>
      <c r="F620" s="66">
        <v>4.21161906494452</v>
      </c>
      <c r="G620" s="66">
        <v>4249.67</v>
      </c>
      <c r="H620" s="68">
        <v>1374.0</v>
      </c>
      <c r="I620" s="66">
        <v>3.25645210727969</v>
      </c>
      <c r="J620" s="66">
        <v>16937.65</v>
      </c>
      <c r="K620" s="68">
        <v>2390.0</v>
      </c>
      <c r="L620" s="66">
        <v>7.83787598334105</v>
      </c>
      <c r="M620" s="66">
        <v>150413.33</v>
      </c>
      <c r="N620" s="68">
        <v>29627.0</v>
      </c>
      <c r="O620" s="66">
        <v>7.3674240791536</v>
      </c>
      <c r="P620" s="66">
        <v>35252.57</v>
      </c>
      <c r="Q620" s="68">
        <v>9121.0</v>
      </c>
      <c r="R620" s="69">
        <v>5.48592748210395</v>
      </c>
      <c r="S620" s="55"/>
      <c r="T620" s="56">
        <f t="shared" si="1"/>
        <v>3.388156008</v>
      </c>
      <c r="U620" s="56">
        <f t="shared" si="2"/>
        <v>3.092918486</v>
      </c>
      <c r="V620" s="56">
        <f t="shared" si="3"/>
        <v>7.086882845</v>
      </c>
      <c r="W620" s="56">
        <f t="shared" si="4"/>
        <v>5.076900462</v>
      </c>
      <c r="X620" s="56">
        <f t="shared" si="5"/>
        <v>3.864989584</v>
      </c>
    </row>
    <row r="621" ht="14.25" customHeight="1">
      <c r="A621" s="63">
        <v>34174.0</v>
      </c>
      <c r="B621" s="64" t="s">
        <v>672</v>
      </c>
      <c r="C621" s="65" t="s">
        <v>61</v>
      </c>
      <c r="D621" s="66">
        <v>122779.23</v>
      </c>
      <c r="E621" s="67">
        <v>31621.0</v>
      </c>
      <c r="F621" s="66">
        <v>5.19744443974093</v>
      </c>
      <c r="G621" s="66">
        <v>2569.14</v>
      </c>
      <c r="H621" s="68">
        <v>846.0</v>
      </c>
      <c r="I621" s="66">
        <v>3.43009345794393</v>
      </c>
      <c r="J621" s="66">
        <v>12223.81</v>
      </c>
      <c r="K621" s="68">
        <v>2852.0</v>
      </c>
      <c r="L621" s="66">
        <v>5.29857390550498</v>
      </c>
      <c r="M621" s="66">
        <v>187807.97</v>
      </c>
      <c r="N621" s="68">
        <v>34908.0</v>
      </c>
      <c r="O621" s="66">
        <v>7.55432082378022</v>
      </c>
      <c r="P621" s="66">
        <v>32054.96</v>
      </c>
      <c r="Q621" s="68">
        <v>8932.0</v>
      </c>
      <c r="R621" s="69">
        <v>5.44689209855565</v>
      </c>
      <c r="S621" s="55"/>
      <c r="T621" s="56">
        <f t="shared" si="1"/>
        <v>3.882838304</v>
      </c>
      <c r="U621" s="56">
        <f t="shared" si="2"/>
        <v>3.036808511</v>
      </c>
      <c r="V621" s="56">
        <f t="shared" si="3"/>
        <v>4.286048387</v>
      </c>
      <c r="W621" s="56">
        <f t="shared" si="4"/>
        <v>5.380083935</v>
      </c>
      <c r="X621" s="56">
        <f t="shared" si="5"/>
        <v>3.588777429</v>
      </c>
    </row>
    <row r="622" ht="14.25" customHeight="1">
      <c r="A622" s="63">
        <v>34179.0</v>
      </c>
      <c r="B622" s="64" t="s">
        <v>673</v>
      </c>
      <c r="C622" s="65" t="s">
        <v>61</v>
      </c>
      <c r="D622" s="66">
        <v>2402.41</v>
      </c>
      <c r="E622" s="67">
        <v>960.0</v>
      </c>
      <c r="F622" s="66">
        <v>3.0030125</v>
      </c>
      <c r="G622" s="66">
        <v>16285.34</v>
      </c>
      <c r="H622" s="68">
        <v>6261.0</v>
      </c>
      <c r="I622" s="66">
        <v>3.2616342880032</v>
      </c>
      <c r="J622" s="66">
        <v>15800.28</v>
      </c>
      <c r="K622" s="68">
        <v>5396.0</v>
      </c>
      <c r="L622" s="66">
        <v>3.84154631655726</v>
      </c>
      <c r="M622" s="66">
        <v>17846.59</v>
      </c>
      <c r="N622" s="68">
        <v>3136.0</v>
      </c>
      <c r="O622" s="66">
        <v>7.94240765465065</v>
      </c>
      <c r="P622" s="66">
        <v>31379.56</v>
      </c>
      <c r="Q622" s="68">
        <v>8222.0</v>
      </c>
      <c r="R622" s="69">
        <v>5.21255149501661</v>
      </c>
      <c r="S622" s="55"/>
      <c r="T622" s="56">
        <f t="shared" si="1"/>
        <v>2.502510417</v>
      </c>
      <c r="U622" s="56">
        <f t="shared" si="2"/>
        <v>2.601076505</v>
      </c>
      <c r="V622" s="56">
        <f t="shared" si="3"/>
        <v>2.928146775</v>
      </c>
      <c r="W622" s="56">
        <f t="shared" si="4"/>
        <v>5.690876913</v>
      </c>
      <c r="X622" s="56">
        <f t="shared" si="5"/>
        <v>3.816536123</v>
      </c>
    </row>
    <row r="623" ht="14.25" customHeight="1">
      <c r="A623" s="63">
        <v>34181.0</v>
      </c>
      <c r="B623" s="64" t="s">
        <v>674</v>
      </c>
      <c r="C623" s="65" t="s">
        <v>61</v>
      </c>
      <c r="D623" s="66">
        <v>1837.1</v>
      </c>
      <c r="E623" s="67">
        <v>737.0</v>
      </c>
      <c r="F623" s="66">
        <v>2.86152647975078</v>
      </c>
      <c r="G623" s="66">
        <v>2949.83</v>
      </c>
      <c r="H623" s="68">
        <v>1379.0</v>
      </c>
      <c r="I623" s="66">
        <v>2.40802448979592</v>
      </c>
      <c r="J623" s="66">
        <v>5298.13</v>
      </c>
      <c r="K623" s="68">
        <v>1739.0</v>
      </c>
      <c r="L623" s="66">
        <v>3.77628652886671</v>
      </c>
      <c r="M623" s="66">
        <v>0.0</v>
      </c>
      <c r="N623" s="68">
        <v>0.0</v>
      </c>
      <c r="O623" s="66">
        <v>0.0</v>
      </c>
      <c r="P623" s="66">
        <v>10493.06</v>
      </c>
      <c r="Q623" s="68">
        <v>3915.0</v>
      </c>
      <c r="R623" s="69">
        <v>3.83939260885474</v>
      </c>
      <c r="S623" s="55"/>
      <c r="T623" s="56">
        <f t="shared" si="1"/>
        <v>2.492672999</v>
      </c>
      <c r="U623" s="56">
        <f t="shared" si="2"/>
        <v>2.139108049</v>
      </c>
      <c r="V623" s="56">
        <f t="shared" si="3"/>
        <v>3.046653249</v>
      </c>
      <c r="W623" s="56" t="str">
        <f t="shared" si="4"/>
        <v/>
      </c>
      <c r="X623" s="56">
        <f t="shared" si="5"/>
        <v>2.680219668</v>
      </c>
    </row>
    <row r="624" ht="14.25" customHeight="1">
      <c r="A624" s="63">
        <v>34185.0</v>
      </c>
      <c r="B624" s="64" t="s">
        <v>675</v>
      </c>
      <c r="C624" s="65" t="s">
        <v>61</v>
      </c>
      <c r="D624" s="66">
        <v>4291.58</v>
      </c>
      <c r="E624" s="67">
        <v>1384.0</v>
      </c>
      <c r="F624" s="66">
        <v>3.78112775330396</v>
      </c>
      <c r="G624" s="66">
        <v>5386.13</v>
      </c>
      <c r="H624" s="68">
        <v>1754.0</v>
      </c>
      <c r="I624" s="66">
        <v>3.86934626436782</v>
      </c>
      <c r="J624" s="66">
        <v>4391.79</v>
      </c>
      <c r="K624" s="68">
        <v>1248.0</v>
      </c>
      <c r="L624" s="66">
        <v>4.56527027027027</v>
      </c>
      <c r="M624" s="66">
        <v>86171.85</v>
      </c>
      <c r="N624" s="68">
        <v>11717.0</v>
      </c>
      <c r="O624" s="66">
        <v>10.526734668947</v>
      </c>
      <c r="P624" s="66">
        <v>29197.32</v>
      </c>
      <c r="Q624" s="68">
        <v>8238.0</v>
      </c>
      <c r="R624" s="69">
        <v>5.75770459475449</v>
      </c>
      <c r="S624" s="55"/>
      <c r="T624" s="56">
        <f t="shared" si="1"/>
        <v>3.100852601</v>
      </c>
      <c r="U624" s="56">
        <f t="shared" si="2"/>
        <v>3.070769669</v>
      </c>
      <c r="V624" s="56">
        <f t="shared" si="3"/>
        <v>3.5190625</v>
      </c>
      <c r="W624" s="56">
        <f t="shared" si="4"/>
        <v>7.354429461</v>
      </c>
      <c r="X624" s="56">
        <f t="shared" si="5"/>
        <v>3.544224326</v>
      </c>
    </row>
    <row r="625" ht="14.25" customHeight="1">
      <c r="A625" s="63">
        <v>34187.0</v>
      </c>
      <c r="B625" s="64" t="s">
        <v>676</v>
      </c>
      <c r="C625" s="65" t="s">
        <v>61</v>
      </c>
      <c r="D625" s="66">
        <v>2284.54</v>
      </c>
      <c r="E625" s="67">
        <v>749.0</v>
      </c>
      <c r="F625" s="66">
        <v>3.48253048780488</v>
      </c>
      <c r="G625" s="66">
        <v>2052.23</v>
      </c>
      <c r="H625" s="68">
        <v>803.0</v>
      </c>
      <c r="I625" s="66">
        <v>3.14759202453988</v>
      </c>
      <c r="J625" s="66">
        <v>2251.6</v>
      </c>
      <c r="K625" s="68">
        <v>657.0</v>
      </c>
      <c r="L625" s="66">
        <v>4.54868686868687</v>
      </c>
      <c r="M625" s="66">
        <v>560.81</v>
      </c>
      <c r="N625" s="68">
        <v>16.0</v>
      </c>
      <c r="O625" s="66">
        <v>70.10125</v>
      </c>
      <c r="P625" s="66">
        <v>15897.76</v>
      </c>
      <c r="Q625" s="68">
        <v>5279.0</v>
      </c>
      <c r="R625" s="69">
        <v>5.45190672153635</v>
      </c>
      <c r="S625" s="55"/>
      <c r="T625" s="56">
        <f t="shared" si="1"/>
        <v>3.05012016</v>
      </c>
      <c r="U625" s="56">
        <f t="shared" si="2"/>
        <v>2.555703611</v>
      </c>
      <c r="V625" s="56">
        <f t="shared" si="3"/>
        <v>3.427092846</v>
      </c>
      <c r="W625" s="56">
        <f t="shared" si="4"/>
        <v>35.050625</v>
      </c>
      <c r="X625" s="56">
        <f t="shared" si="5"/>
        <v>3.011509756</v>
      </c>
    </row>
    <row r="626" ht="14.25" customHeight="1">
      <c r="A626" s="63">
        <v>34190.0</v>
      </c>
      <c r="B626" s="64" t="s">
        <v>677</v>
      </c>
      <c r="C626" s="65" t="s">
        <v>61</v>
      </c>
      <c r="D626" s="66">
        <v>2451.63</v>
      </c>
      <c r="E626" s="67">
        <v>784.0</v>
      </c>
      <c r="F626" s="66">
        <v>3.48242897727273</v>
      </c>
      <c r="G626" s="66">
        <v>871.05</v>
      </c>
      <c r="H626" s="68">
        <v>244.0</v>
      </c>
      <c r="I626" s="66">
        <v>3.75452586206897</v>
      </c>
      <c r="J626" s="66">
        <v>3265.99</v>
      </c>
      <c r="K626" s="68">
        <v>1124.0</v>
      </c>
      <c r="L626" s="66">
        <v>3.37047471620227</v>
      </c>
      <c r="M626" s="66">
        <v>103053.76</v>
      </c>
      <c r="N626" s="68">
        <v>22087.0</v>
      </c>
      <c r="O626" s="66">
        <v>6.11849195511488</v>
      </c>
      <c r="P626" s="66">
        <v>39.49</v>
      </c>
      <c r="Q626" s="68">
        <v>7.0</v>
      </c>
      <c r="R626" s="69">
        <v>6.58166666666667</v>
      </c>
      <c r="S626" s="55"/>
      <c r="T626" s="56">
        <f t="shared" si="1"/>
        <v>3.127079082</v>
      </c>
      <c r="U626" s="56">
        <f t="shared" si="2"/>
        <v>3.569877049</v>
      </c>
      <c r="V626" s="56">
        <f t="shared" si="3"/>
        <v>2.905685053</v>
      </c>
      <c r="W626" s="56">
        <f t="shared" si="4"/>
        <v>4.665810658</v>
      </c>
      <c r="X626" s="56">
        <f t="shared" si="5"/>
        <v>5.641428571</v>
      </c>
    </row>
    <row r="627" ht="14.25" customHeight="1">
      <c r="A627" s="63">
        <v>34192.0</v>
      </c>
      <c r="B627" s="64" t="s">
        <v>678</v>
      </c>
      <c r="C627" s="65" t="s">
        <v>59</v>
      </c>
      <c r="D627" s="66">
        <v>143515.64</v>
      </c>
      <c r="E627" s="67">
        <v>34883.0</v>
      </c>
      <c r="F627" s="66">
        <v>5.99055140459991</v>
      </c>
      <c r="G627" s="66">
        <v>12225.26</v>
      </c>
      <c r="H627" s="68">
        <v>2865.0</v>
      </c>
      <c r="I627" s="66">
        <v>5.28774221453287</v>
      </c>
      <c r="J627" s="66">
        <v>10048.35</v>
      </c>
      <c r="K627" s="68">
        <v>2361.0</v>
      </c>
      <c r="L627" s="66">
        <v>5.06980322906155</v>
      </c>
      <c r="M627" s="66">
        <v>291182.42</v>
      </c>
      <c r="N627" s="68">
        <v>39871.0</v>
      </c>
      <c r="O627" s="66">
        <v>9.86490564759291</v>
      </c>
      <c r="P627" s="66">
        <v>101466.03</v>
      </c>
      <c r="Q627" s="68">
        <v>20506.0</v>
      </c>
      <c r="R627" s="69">
        <v>7.28399353912419</v>
      </c>
      <c r="S627" s="55"/>
      <c r="T627" s="56">
        <f t="shared" si="1"/>
        <v>4.11420004</v>
      </c>
      <c r="U627" s="56">
        <f t="shared" si="2"/>
        <v>4.267106457</v>
      </c>
      <c r="V627" s="56">
        <f t="shared" si="3"/>
        <v>4.255972046</v>
      </c>
      <c r="W627" s="56">
        <f t="shared" si="4"/>
        <v>7.30311304</v>
      </c>
      <c r="X627" s="56">
        <f t="shared" si="5"/>
        <v>4.94811421</v>
      </c>
    </row>
    <row r="628" ht="14.25" customHeight="1">
      <c r="A628" s="63">
        <v>34196.0</v>
      </c>
      <c r="B628" s="64" t="s">
        <v>679</v>
      </c>
      <c r="C628" s="65" t="s">
        <v>61</v>
      </c>
      <c r="D628" s="66">
        <v>2507.02</v>
      </c>
      <c r="E628" s="67">
        <v>847.0</v>
      </c>
      <c r="F628" s="66">
        <v>3.57125356125356</v>
      </c>
      <c r="G628" s="66">
        <v>2339.52</v>
      </c>
      <c r="H628" s="68">
        <v>792.0</v>
      </c>
      <c r="I628" s="66">
        <v>3.56091324200913</v>
      </c>
      <c r="J628" s="66">
        <v>2737.87</v>
      </c>
      <c r="K628" s="68">
        <v>850.0</v>
      </c>
      <c r="L628" s="66">
        <v>3.84532303370787</v>
      </c>
      <c r="M628" s="66">
        <v>154822.65</v>
      </c>
      <c r="N628" s="68">
        <v>25350.0</v>
      </c>
      <c r="O628" s="66">
        <v>9.09117146212566</v>
      </c>
      <c r="P628" s="66">
        <v>60063.97</v>
      </c>
      <c r="Q628" s="68">
        <v>12470.0</v>
      </c>
      <c r="R628" s="69">
        <v>6.62738276508882</v>
      </c>
      <c r="S628" s="55"/>
      <c r="T628" s="56">
        <f t="shared" si="1"/>
        <v>2.959881936</v>
      </c>
      <c r="U628" s="56">
        <f t="shared" si="2"/>
        <v>2.953939394</v>
      </c>
      <c r="V628" s="56">
        <f t="shared" si="3"/>
        <v>3.221023529</v>
      </c>
      <c r="W628" s="56">
        <f t="shared" si="4"/>
        <v>6.107402367</v>
      </c>
      <c r="X628" s="56">
        <f t="shared" si="5"/>
        <v>4.816677626</v>
      </c>
    </row>
    <row r="629" ht="14.25" customHeight="1">
      <c r="A629" s="63">
        <v>34208.0</v>
      </c>
      <c r="B629" s="64" t="s">
        <v>680</v>
      </c>
      <c r="C629" s="65" t="s">
        <v>61</v>
      </c>
      <c r="D629" s="66">
        <v>1153.44</v>
      </c>
      <c r="E629" s="67">
        <v>416.0</v>
      </c>
      <c r="F629" s="66">
        <v>3.1601095890411</v>
      </c>
      <c r="G629" s="66">
        <v>4804.04</v>
      </c>
      <c r="H629" s="68">
        <v>1282.0</v>
      </c>
      <c r="I629" s="66">
        <v>4.0920272572402</v>
      </c>
      <c r="J629" s="66">
        <v>3884.66</v>
      </c>
      <c r="K629" s="68">
        <v>620.0</v>
      </c>
      <c r="L629" s="66">
        <v>7.1017550274223</v>
      </c>
      <c r="M629" s="66">
        <v>125371.38</v>
      </c>
      <c r="N629" s="68">
        <v>15758.0</v>
      </c>
      <c r="O629" s="66">
        <v>10.8952272529764</v>
      </c>
      <c r="P629" s="66">
        <v>1.39</v>
      </c>
      <c r="Q629" s="68">
        <v>1.0</v>
      </c>
      <c r="R629" s="69">
        <v>1.39</v>
      </c>
      <c r="S629" s="55"/>
      <c r="T629" s="56">
        <f t="shared" si="1"/>
        <v>2.772692308</v>
      </c>
      <c r="U629" s="56">
        <f t="shared" si="2"/>
        <v>3.747301092</v>
      </c>
      <c r="V629" s="56">
        <f t="shared" si="3"/>
        <v>6.265580645</v>
      </c>
      <c r="W629" s="56">
        <f t="shared" si="4"/>
        <v>7.956046453</v>
      </c>
      <c r="X629" s="56">
        <f t="shared" si="5"/>
        <v>1.39</v>
      </c>
    </row>
    <row r="630" ht="14.25" customHeight="1">
      <c r="A630" s="63">
        <v>34210.0</v>
      </c>
      <c r="B630" s="64" t="s">
        <v>681</v>
      </c>
      <c r="C630" s="65" t="s">
        <v>61</v>
      </c>
      <c r="D630" s="66">
        <v>2644.95</v>
      </c>
      <c r="E630" s="67">
        <v>869.0</v>
      </c>
      <c r="F630" s="66">
        <v>3.48019736842105</v>
      </c>
      <c r="G630" s="66">
        <v>7275.72</v>
      </c>
      <c r="H630" s="68">
        <v>1967.0</v>
      </c>
      <c r="I630" s="66">
        <v>4.02195688225539</v>
      </c>
      <c r="J630" s="66">
        <v>946.27</v>
      </c>
      <c r="K630" s="68">
        <v>201.0</v>
      </c>
      <c r="L630" s="66">
        <v>5.63255952380952</v>
      </c>
      <c r="M630" s="66">
        <v>77900.29</v>
      </c>
      <c r="N630" s="68">
        <v>12924.0</v>
      </c>
      <c r="O630" s="66">
        <v>7.76131214506327</v>
      </c>
      <c r="P630" s="66">
        <v>30705.91</v>
      </c>
      <c r="Q630" s="68">
        <v>5178.0</v>
      </c>
      <c r="R630" s="69">
        <v>8.61799326410328</v>
      </c>
      <c r="S630" s="55"/>
      <c r="T630" s="56">
        <f t="shared" si="1"/>
        <v>3.043670886</v>
      </c>
      <c r="U630" s="56">
        <f t="shared" si="2"/>
        <v>3.698891713</v>
      </c>
      <c r="V630" s="56">
        <f t="shared" si="3"/>
        <v>4.707810945</v>
      </c>
      <c r="W630" s="56">
        <f t="shared" si="4"/>
        <v>6.02756809</v>
      </c>
      <c r="X630" s="56">
        <f t="shared" si="5"/>
        <v>5.930071456</v>
      </c>
    </row>
    <row r="631" ht="14.25" customHeight="1">
      <c r="A631" s="63">
        <v>34331.0</v>
      </c>
      <c r="B631" s="64" t="s">
        <v>682</v>
      </c>
      <c r="C631" s="65" t="s">
        <v>94</v>
      </c>
      <c r="D631" s="66" t="s">
        <v>66</v>
      </c>
      <c r="E631" s="67" t="s">
        <v>66</v>
      </c>
      <c r="F631" s="66" t="s">
        <v>66</v>
      </c>
      <c r="G631" s="66" t="s">
        <v>66</v>
      </c>
      <c r="H631" s="68" t="s">
        <v>66</v>
      </c>
      <c r="I631" s="66" t="s">
        <v>66</v>
      </c>
      <c r="J631" s="66" t="s">
        <v>66</v>
      </c>
      <c r="K631" s="68" t="s">
        <v>66</v>
      </c>
      <c r="L631" s="66" t="s">
        <v>66</v>
      </c>
      <c r="M631" s="66" t="s">
        <v>66</v>
      </c>
      <c r="N631" s="68" t="s">
        <v>66</v>
      </c>
      <c r="O631" s="66" t="s">
        <v>66</v>
      </c>
      <c r="P631" s="66" t="s">
        <v>66</v>
      </c>
      <c r="Q631" s="68" t="s">
        <v>66</v>
      </c>
      <c r="R631" s="69" t="s">
        <v>66</v>
      </c>
      <c r="S631" s="55"/>
      <c r="T631" s="56" t="str">
        <f t="shared" si="1"/>
        <v/>
      </c>
      <c r="U631" s="56" t="str">
        <f t="shared" si="2"/>
        <v/>
      </c>
      <c r="V631" s="56" t="str">
        <f t="shared" si="3"/>
        <v/>
      </c>
      <c r="W631" s="56" t="str">
        <f t="shared" si="4"/>
        <v/>
      </c>
      <c r="X631" s="56" t="str">
        <f t="shared" si="5"/>
        <v/>
      </c>
    </row>
    <row r="632" ht="14.25" customHeight="1">
      <c r="A632" s="63">
        <v>34333.0</v>
      </c>
      <c r="B632" s="64" t="s">
        <v>683</v>
      </c>
      <c r="C632" s="65" t="s">
        <v>94</v>
      </c>
      <c r="D632" s="66" t="s">
        <v>66</v>
      </c>
      <c r="E632" s="67" t="s">
        <v>66</v>
      </c>
      <c r="F632" s="66" t="s">
        <v>66</v>
      </c>
      <c r="G632" s="66" t="s">
        <v>66</v>
      </c>
      <c r="H632" s="68" t="s">
        <v>66</v>
      </c>
      <c r="I632" s="66" t="s">
        <v>66</v>
      </c>
      <c r="J632" s="66" t="s">
        <v>66</v>
      </c>
      <c r="K632" s="68" t="s">
        <v>66</v>
      </c>
      <c r="L632" s="66" t="s">
        <v>66</v>
      </c>
      <c r="M632" s="66" t="s">
        <v>66</v>
      </c>
      <c r="N632" s="68" t="s">
        <v>66</v>
      </c>
      <c r="O632" s="66" t="s">
        <v>66</v>
      </c>
      <c r="P632" s="66" t="s">
        <v>66</v>
      </c>
      <c r="Q632" s="68" t="s">
        <v>66</v>
      </c>
      <c r="R632" s="69" t="s">
        <v>66</v>
      </c>
      <c r="S632" s="55"/>
      <c r="T632" s="56" t="str">
        <f t="shared" si="1"/>
        <v/>
      </c>
      <c r="U632" s="56" t="str">
        <f t="shared" si="2"/>
        <v/>
      </c>
      <c r="V632" s="56" t="str">
        <f t="shared" si="3"/>
        <v/>
      </c>
      <c r="W632" s="56" t="str">
        <f t="shared" si="4"/>
        <v/>
      </c>
      <c r="X632" s="56" t="str">
        <f t="shared" si="5"/>
        <v/>
      </c>
    </row>
    <row r="633" ht="14.25" customHeight="1">
      <c r="A633" s="63">
        <v>34336.0</v>
      </c>
      <c r="B633" s="64" t="s">
        <v>684</v>
      </c>
      <c r="C633" s="65" t="s">
        <v>94</v>
      </c>
      <c r="D633" s="66" t="s">
        <v>66</v>
      </c>
      <c r="E633" s="67" t="s">
        <v>66</v>
      </c>
      <c r="F633" s="66" t="s">
        <v>66</v>
      </c>
      <c r="G633" s="66" t="s">
        <v>66</v>
      </c>
      <c r="H633" s="68" t="s">
        <v>66</v>
      </c>
      <c r="I633" s="66" t="s">
        <v>66</v>
      </c>
      <c r="J633" s="66" t="s">
        <v>66</v>
      </c>
      <c r="K633" s="68" t="s">
        <v>66</v>
      </c>
      <c r="L633" s="66" t="s">
        <v>66</v>
      </c>
      <c r="M633" s="66" t="s">
        <v>66</v>
      </c>
      <c r="N633" s="68" t="s">
        <v>66</v>
      </c>
      <c r="O633" s="66" t="s">
        <v>66</v>
      </c>
      <c r="P633" s="66" t="s">
        <v>66</v>
      </c>
      <c r="Q633" s="68" t="s">
        <v>66</v>
      </c>
      <c r="R633" s="69" t="s">
        <v>66</v>
      </c>
      <c r="S633" s="55"/>
      <c r="T633" s="56" t="str">
        <f t="shared" si="1"/>
        <v/>
      </c>
      <c r="U633" s="56" t="str">
        <f t="shared" si="2"/>
        <v/>
      </c>
      <c r="V633" s="56" t="str">
        <f t="shared" si="3"/>
        <v/>
      </c>
      <c r="W633" s="56" t="str">
        <f t="shared" si="4"/>
        <v/>
      </c>
      <c r="X633" s="56" t="str">
        <f t="shared" si="5"/>
        <v/>
      </c>
    </row>
    <row r="634" ht="14.25" customHeight="1">
      <c r="A634" s="63">
        <v>34338.0</v>
      </c>
      <c r="B634" s="64" t="s">
        <v>685</v>
      </c>
      <c r="C634" s="65" t="s">
        <v>94</v>
      </c>
      <c r="D634" s="66" t="s">
        <v>66</v>
      </c>
      <c r="E634" s="67" t="s">
        <v>66</v>
      </c>
      <c r="F634" s="66" t="s">
        <v>66</v>
      </c>
      <c r="G634" s="66" t="s">
        <v>66</v>
      </c>
      <c r="H634" s="68" t="s">
        <v>66</v>
      </c>
      <c r="I634" s="66" t="s">
        <v>66</v>
      </c>
      <c r="J634" s="66" t="s">
        <v>66</v>
      </c>
      <c r="K634" s="68" t="s">
        <v>66</v>
      </c>
      <c r="L634" s="66" t="s">
        <v>66</v>
      </c>
      <c r="M634" s="66" t="s">
        <v>66</v>
      </c>
      <c r="N634" s="68" t="s">
        <v>66</v>
      </c>
      <c r="O634" s="66" t="s">
        <v>66</v>
      </c>
      <c r="P634" s="66" t="s">
        <v>66</v>
      </c>
      <c r="Q634" s="68" t="s">
        <v>66</v>
      </c>
      <c r="R634" s="69" t="s">
        <v>66</v>
      </c>
      <c r="S634" s="55"/>
      <c r="T634" s="56" t="str">
        <f t="shared" si="1"/>
        <v/>
      </c>
      <c r="U634" s="56" t="str">
        <f t="shared" si="2"/>
        <v/>
      </c>
      <c r="V634" s="56" t="str">
        <f t="shared" si="3"/>
        <v/>
      </c>
      <c r="W634" s="56" t="str">
        <f t="shared" si="4"/>
        <v/>
      </c>
      <c r="X634" s="56" t="str">
        <f t="shared" si="5"/>
        <v/>
      </c>
    </row>
    <row r="635" ht="14.25" customHeight="1">
      <c r="A635" s="63">
        <v>34342.0</v>
      </c>
      <c r="B635" s="64" t="s">
        <v>686</v>
      </c>
      <c r="C635" s="65" t="s">
        <v>94</v>
      </c>
      <c r="D635" s="66" t="s">
        <v>66</v>
      </c>
      <c r="E635" s="67" t="s">
        <v>66</v>
      </c>
      <c r="F635" s="66" t="s">
        <v>66</v>
      </c>
      <c r="G635" s="66" t="s">
        <v>66</v>
      </c>
      <c r="H635" s="68" t="s">
        <v>66</v>
      </c>
      <c r="I635" s="66" t="s">
        <v>66</v>
      </c>
      <c r="J635" s="66" t="s">
        <v>66</v>
      </c>
      <c r="K635" s="68" t="s">
        <v>66</v>
      </c>
      <c r="L635" s="66" t="s">
        <v>66</v>
      </c>
      <c r="M635" s="66" t="s">
        <v>66</v>
      </c>
      <c r="N635" s="68" t="s">
        <v>66</v>
      </c>
      <c r="O635" s="66" t="s">
        <v>66</v>
      </c>
      <c r="P635" s="66" t="s">
        <v>66</v>
      </c>
      <c r="Q635" s="68" t="s">
        <v>66</v>
      </c>
      <c r="R635" s="69" t="s">
        <v>66</v>
      </c>
      <c r="S635" s="55"/>
      <c r="T635" s="56" t="str">
        <f t="shared" si="1"/>
        <v/>
      </c>
      <c r="U635" s="56" t="str">
        <f t="shared" si="2"/>
        <v/>
      </c>
      <c r="V635" s="56" t="str">
        <f t="shared" si="3"/>
        <v/>
      </c>
      <c r="W635" s="56" t="str">
        <f t="shared" si="4"/>
        <v/>
      </c>
      <c r="X635" s="56" t="str">
        <f t="shared" si="5"/>
        <v/>
      </c>
    </row>
    <row r="636" ht="14.25" customHeight="1">
      <c r="A636" s="63">
        <v>34362.0</v>
      </c>
      <c r="B636" s="64" t="s">
        <v>687</v>
      </c>
      <c r="C636" s="65" t="s">
        <v>61</v>
      </c>
      <c r="D636" s="66" t="s">
        <v>66</v>
      </c>
      <c r="E636" s="67" t="s">
        <v>66</v>
      </c>
      <c r="F636" s="66" t="s">
        <v>66</v>
      </c>
      <c r="G636" s="66" t="s">
        <v>66</v>
      </c>
      <c r="H636" s="68" t="s">
        <v>66</v>
      </c>
      <c r="I636" s="66" t="s">
        <v>66</v>
      </c>
      <c r="J636" s="66" t="s">
        <v>66</v>
      </c>
      <c r="K636" s="68" t="s">
        <v>66</v>
      </c>
      <c r="L636" s="66" t="s">
        <v>66</v>
      </c>
      <c r="M636" s="66" t="s">
        <v>66</v>
      </c>
      <c r="N636" s="68" t="s">
        <v>66</v>
      </c>
      <c r="O636" s="66" t="s">
        <v>66</v>
      </c>
      <c r="P636" s="66" t="s">
        <v>66</v>
      </c>
      <c r="Q636" s="68" t="s">
        <v>66</v>
      </c>
      <c r="R636" s="69" t="s">
        <v>66</v>
      </c>
      <c r="S636" s="55"/>
      <c r="T636" s="56" t="str">
        <f t="shared" si="1"/>
        <v/>
      </c>
      <c r="U636" s="56" t="str">
        <f t="shared" si="2"/>
        <v/>
      </c>
      <c r="V636" s="56" t="str">
        <f t="shared" si="3"/>
        <v/>
      </c>
      <c r="W636" s="56" t="str">
        <f t="shared" si="4"/>
        <v/>
      </c>
      <c r="X636" s="56" t="str">
        <f t="shared" si="5"/>
        <v/>
      </c>
    </row>
    <row r="637" ht="14.25" customHeight="1">
      <c r="A637" s="63">
        <v>34444.0</v>
      </c>
      <c r="B637" s="64" t="s">
        <v>688</v>
      </c>
      <c r="C637" s="65" t="s">
        <v>94</v>
      </c>
      <c r="D637" s="66" t="s">
        <v>66</v>
      </c>
      <c r="E637" s="67" t="s">
        <v>66</v>
      </c>
      <c r="F637" s="66" t="s">
        <v>66</v>
      </c>
      <c r="G637" s="66" t="s">
        <v>66</v>
      </c>
      <c r="H637" s="68" t="s">
        <v>66</v>
      </c>
      <c r="I637" s="66" t="s">
        <v>66</v>
      </c>
      <c r="J637" s="66" t="s">
        <v>66</v>
      </c>
      <c r="K637" s="68" t="s">
        <v>66</v>
      </c>
      <c r="L637" s="66" t="s">
        <v>66</v>
      </c>
      <c r="M637" s="66" t="s">
        <v>66</v>
      </c>
      <c r="N637" s="68" t="s">
        <v>66</v>
      </c>
      <c r="O637" s="66" t="s">
        <v>66</v>
      </c>
      <c r="P637" s="66" t="s">
        <v>66</v>
      </c>
      <c r="Q637" s="68" t="s">
        <v>66</v>
      </c>
      <c r="R637" s="69" t="s">
        <v>66</v>
      </c>
      <c r="S637" s="55"/>
      <c r="T637" s="56" t="str">
        <f t="shared" si="1"/>
        <v/>
      </c>
      <c r="U637" s="56" t="str">
        <f t="shared" si="2"/>
        <v/>
      </c>
      <c r="V637" s="56" t="str">
        <f t="shared" si="3"/>
        <v/>
      </c>
      <c r="W637" s="56" t="str">
        <f t="shared" si="4"/>
        <v/>
      </c>
      <c r="X637" s="56" t="str">
        <f t="shared" si="5"/>
        <v/>
      </c>
    </row>
    <row r="638" ht="14.25" customHeight="1">
      <c r="A638" s="63">
        <v>34588.0</v>
      </c>
      <c r="B638" s="64" t="s">
        <v>689</v>
      </c>
      <c r="C638" s="65" t="s">
        <v>59</v>
      </c>
      <c r="D638" s="66">
        <v>240591.87</v>
      </c>
      <c r="E638" s="67">
        <v>58891.0</v>
      </c>
      <c r="F638" s="66">
        <v>6.76427884615385</v>
      </c>
      <c r="G638" s="66">
        <v>377.87</v>
      </c>
      <c r="H638" s="68">
        <v>101.0</v>
      </c>
      <c r="I638" s="66">
        <v>4.06311827956989</v>
      </c>
      <c r="J638" s="66">
        <v>15343.4</v>
      </c>
      <c r="K638" s="68">
        <v>2973.0</v>
      </c>
      <c r="L638" s="66">
        <v>6.31935749588138</v>
      </c>
      <c r="M638" s="66">
        <v>833392.62</v>
      </c>
      <c r="N638" s="68">
        <v>124305.0</v>
      </c>
      <c r="O638" s="66">
        <v>11.5842292402213</v>
      </c>
      <c r="P638" s="66">
        <v>77684.87</v>
      </c>
      <c r="Q638" s="68">
        <v>13348.0</v>
      </c>
      <c r="R638" s="69">
        <v>8.3902008856248</v>
      </c>
      <c r="S638" s="55"/>
      <c r="T638" s="56">
        <f t="shared" si="1"/>
        <v>4.085375864</v>
      </c>
      <c r="U638" s="56">
        <f t="shared" si="2"/>
        <v>3.741287129</v>
      </c>
      <c r="V638" s="56">
        <f t="shared" si="3"/>
        <v>5.160914901</v>
      </c>
      <c r="W638" s="56">
        <f t="shared" si="4"/>
        <v>6.704417521</v>
      </c>
      <c r="X638" s="56">
        <f t="shared" si="5"/>
        <v>5.81996329</v>
      </c>
    </row>
    <row r="639" ht="14.25" customHeight="1">
      <c r="A639" s="63">
        <v>34677.0</v>
      </c>
      <c r="B639" s="64" t="s">
        <v>690</v>
      </c>
      <c r="C639" s="65" t="s">
        <v>59</v>
      </c>
      <c r="D639" s="66">
        <v>115955.2</v>
      </c>
      <c r="E639" s="67">
        <v>25606.0</v>
      </c>
      <c r="F639" s="66">
        <v>6.73336043203066</v>
      </c>
      <c r="G639" s="66">
        <v>15634.61</v>
      </c>
      <c r="H639" s="68">
        <v>4662.0</v>
      </c>
      <c r="I639" s="66">
        <v>4.38066965536565</v>
      </c>
      <c r="J639" s="66">
        <v>16098.07</v>
      </c>
      <c r="K639" s="68">
        <v>4005.0</v>
      </c>
      <c r="L639" s="66">
        <v>5.19627824402841</v>
      </c>
      <c r="M639" s="66">
        <v>456021.16</v>
      </c>
      <c r="N639" s="68">
        <v>66062.0</v>
      </c>
      <c r="O639" s="66">
        <v>10.6031705729167</v>
      </c>
      <c r="P639" s="66">
        <v>21874.5</v>
      </c>
      <c r="Q639" s="68">
        <v>5446.0</v>
      </c>
      <c r="R639" s="69">
        <v>6.45837023914969</v>
      </c>
      <c r="S639" s="55"/>
      <c r="T639" s="56">
        <f t="shared" si="1"/>
        <v>4.528438647</v>
      </c>
      <c r="U639" s="56">
        <f t="shared" si="2"/>
        <v>3.353627199</v>
      </c>
      <c r="V639" s="56">
        <f t="shared" si="3"/>
        <v>4.019493134</v>
      </c>
      <c r="W639" s="56">
        <f t="shared" si="4"/>
        <v>6.902926947</v>
      </c>
      <c r="X639" s="56">
        <f t="shared" si="5"/>
        <v>4.016617701</v>
      </c>
    </row>
    <row r="640" ht="14.25" customHeight="1">
      <c r="A640" s="63">
        <v>34739.0</v>
      </c>
      <c r="B640" s="64" t="s">
        <v>691</v>
      </c>
      <c r="C640" s="65" t="s">
        <v>59</v>
      </c>
      <c r="D640" s="66">
        <v>59328.7</v>
      </c>
      <c r="E640" s="67">
        <v>15945.0</v>
      </c>
      <c r="F640" s="66">
        <v>5.13446127217655</v>
      </c>
      <c r="G640" s="66">
        <v>8837.14</v>
      </c>
      <c r="H640" s="68">
        <v>1749.0</v>
      </c>
      <c r="I640" s="66">
        <v>7.10952534191472</v>
      </c>
      <c r="J640" s="66">
        <v>7796.62</v>
      </c>
      <c r="K640" s="68">
        <v>1302.0</v>
      </c>
      <c r="L640" s="66">
        <v>7.87537373737374</v>
      </c>
      <c r="M640" s="66">
        <v>257247.41</v>
      </c>
      <c r="N640" s="68">
        <v>37303.0</v>
      </c>
      <c r="O640" s="66">
        <v>10.0451954391034</v>
      </c>
      <c r="P640" s="66">
        <v>5083.82</v>
      </c>
      <c r="Q640" s="68">
        <v>1030.0</v>
      </c>
      <c r="R640" s="69">
        <v>6.6368407310705</v>
      </c>
      <c r="S640" s="55"/>
      <c r="T640" s="56">
        <f t="shared" si="1"/>
        <v>3.720834117</v>
      </c>
      <c r="U640" s="56">
        <f t="shared" si="2"/>
        <v>5.052681532</v>
      </c>
      <c r="V640" s="56">
        <f t="shared" si="3"/>
        <v>5.988187404</v>
      </c>
      <c r="W640" s="56">
        <f t="shared" si="4"/>
        <v>6.896158754</v>
      </c>
      <c r="X640" s="56">
        <f t="shared" si="5"/>
        <v>4.935747573</v>
      </c>
    </row>
    <row r="641" ht="14.25" customHeight="1">
      <c r="A641" s="63">
        <v>34863.0</v>
      </c>
      <c r="B641" s="64" t="s">
        <v>692</v>
      </c>
      <c r="C641" s="65" t="s">
        <v>94</v>
      </c>
      <c r="D641" s="66" t="s">
        <v>66</v>
      </c>
      <c r="E641" s="67" t="s">
        <v>66</v>
      </c>
      <c r="F641" s="66" t="s">
        <v>66</v>
      </c>
      <c r="G641" s="66" t="s">
        <v>66</v>
      </c>
      <c r="H641" s="68" t="s">
        <v>66</v>
      </c>
      <c r="I641" s="66" t="s">
        <v>66</v>
      </c>
      <c r="J641" s="66" t="s">
        <v>66</v>
      </c>
      <c r="K641" s="68" t="s">
        <v>66</v>
      </c>
      <c r="L641" s="66" t="s">
        <v>66</v>
      </c>
      <c r="M641" s="66" t="s">
        <v>66</v>
      </c>
      <c r="N641" s="68" t="s">
        <v>66</v>
      </c>
      <c r="O641" s="66" t="s">
        <v>66</v>
      </c>
      <c r="P641" s="66" t="s">
        <v>66</v>
      </c>
      <c r="Q641" s="68" t="s">
        <v>66</v>
      </c>
      <c r="R641" s="69" t="s">
        <v>66</v>
      </c>
      <c r="S641" s="55"/>
      <c r="T641" s="56" t="str">
        <f t="shared" si="1"/>
        <v/>
      </c>
      <c r="U641" s="56" t="str">
        <f t="shared" si="2"/>
        <v/>
      </c>
      <c r="V641" s="56" t="str">
        <f t="shared" si="3"/>
        <v/>
      </c>
      <c r="W641" s="56" t="str">
        <f t="shared" si="4"/>
        <v/>
      </c>
      <c r="X641" s="56" t="str">
        <f t="shared" si="5"/>
        <v/>
      </c>
    </row>
    <row r="642" ht="14.25" customHeight="1">
      <c r="A642" s="63">
        <v>34916.0</v>
      </c>
      <c r="B642" s="64" t="s">
        <v>693</v>
      </c>
      <c r="C642" s="65" t="s">
        <v>59</v>
      </c>
      <c r="D642" s="66" t="s">
        <v>66</v>
      </c>
      <c r="E642" s="67" t="s">
        <v>66</v>
      </c>
      <c r="F642" s="66" t="s">
        <v>66</v>
      </c>
      <c r="G642" s="66" t="s">
        <v>66</v>
      </c>
      <c r="H642" s="68" t="s">
        <v>66</v>
      </c>
      <c r="I642" s="66" t="s">
        <v>66</v>
      </c>
      <c r="J642" s="66" t="s">
        <v>66</v>
      </c>
      <c r="K642" s="68" t="s">
        <v>66</v>
      </c>
      <c r="L642" s="66" t="s">
        <v>66</v>
      </c>
      <c r="M642" s="66" t="s">
        <v>66</v>
      </c>
      <c r="N642" s="68" t="s">
        <v>66</v>
      </c>
      <c r="O642" s="66" t="s">
        <v>66</v>
      </c>
      <c r="P642" s="66" t="s">
        <v>66</v>
      </c>
      <c r="Q642" s="68" t="s">
        <v>66</v>
      </c>
      <c r="R642" s="69" t="s">
        <v>66</v>
      </c>
      <c r="S642" s="55"/>
      <c r="T642" s="56" t="str">
        <f t="shared" si="1"/>
        <v/>
      </c>
      <c r="U642" s="56" t="str">
        <f t="shared" si="2"/>
        <v/>
      </c>
      <c r="V642" s="56" t="str">
        <f t="shared" si="3"/>
        <v/>
      </c>
      <c r="W642" s="56" t="str">
        <f t="shared" si="4"/>
        <v/>
      </c>
      <c r="X642" s="56" t="str">
        <f t="shared" si="5"/>
        <v/>
      </c>
    </row>
    <row r="643" ht="14.25" customHeight="1">
      <c r="A643" s="63">
        <v>34944.0</v>
      </c>
      <c r="B643" s="64" t="s">
        <v>694</v>
      </c>
      <c r="C643" s="65" t="s">
        <v>59</v>
      </c>
      <c r="D643" s="66">
        <v>76465.97</v>
      </c>
      <c r="E643" s="67">
        <v>19056.0</v>
      </c>
      <c r="F643" s="66">
        <v>5.61754114017044</v>
      </c>
      <c r="G643" s="66">
        <v>5643.45</v>
      </c>
      <c r="H643" s="68">
        <v>1949.0</v>
      </c>
      <c r="I643" s="66">
        <v>3.44112804878049</v>
      </c>
      <c r="J643" s="66">
        <v>13304.91</v>
      </c>
      <c r="K643" s="68">
        <v>3155.0</v>
      </c>
      <c r="L643" s="66">
        <v>5.58091862416107</v>
      </c>
      <c r="M643" s="66">
        <v>615851.75</v>
      </c>
      <c r="N643" s="68">
        <v>87480.0</v>
      </c>
      <c r="O643" s="66">
        <v>11.821251703553</v>
      </c>
      <c r="P643" s="66">
        <v>1581.2</v>
      </c>
      <c r="Q643" s="68">
        <v>298.0</v>
      </c>
      <c r="R643" s="69">
        <v>7.60192307692308</v>
      </c>
      <c r="S643" s="55"/>
      <c r="T643" s="56">
        <f t="shared" si="1"/>
        <v>4.012697838</v>
      </c>
      <c r="U643" s="56">
        <f t="shared" si="2"/>
        <v>2.895561827</v>
      </c>
      <c r="V643" s="56">
        <f t="shared" si="3"/>
        <v>4.217087163</v>
      </c>
      <c r="W643" s="56">
        <f t="shared" si="4"/>
        <v>7.039914838</v>
      </c>
      <c r="X643" s="56">
        <f t="shared" si="5"/>
        <v>5.306040268</v>
      </c>
    </row>
    <row r="644" ht="14.25" customHeight="1">
      <c r="A644" s="63">
        <v>35000.0</v>
      </c>
      <c r="B644" s="64" t="s">
        <v>695</v>
      </c>
      <c r="C644" s="65" t="s">
        <v>59</v>
      </c>
      <c r="D644" s="66" t="s">
        <v>66</v>
      </c>
      <c r="E644" s="67" t="s">
        <v>66</v>
      </c>
      <c r="F644" s="66" t="s">
        <v>66</v>
      </c>
      <c r="G644" s="66" t="s">
        <v>66</v>
      </c>
      <c r="H644" s="68" t="s">
        <v>66</v>
      </c>
      <c r="I644" s="66" t="s">
        <v>66</v>
      </c>
      <c r="J644" s="66" t="s">
        <v>66</v>
      </c>
      <c r="K644" s="68" t="s">
        <v>66</v>
      </c>
      <c r="L644" s="66" t="s">
        <v>66</v>
      </c>
      <c r="M644" s="66" t="s">
        <v>66</v>
      </c>
      <c r="N644" s="68" t="s">
        <v>66</v>
      </c>
      <c r="O644" s="66" t="s">
        <v>66</v>
      </c>
      <c r="P644" s="66" t="s">
        <v>66</v>
      </c>
      <c r="Q644" s="68" t="s">
        <v>66</v>
      </c>
      <c r="R644" s="69" t="s">
        <v>66</v>
      </c>
      <c r="S644" s="55"/>
      <c r="T644" s="56" t="str">
        <f t="shared" si="1"/>
        <v/>
      </c>
      <c r="U644" s="56" t="str">
        <f t="shared" si="2"/>
        <v/>
      </c>
      <c r="V644" s="56" t="str">
        <f t="shared" si="3"/>
        <v/>
      </c>
      <c r="W644" s="56" t="str">
        <f t="shared" si="4"/>
        <v/>
      </c>
      <c r="X644" s="56" t="str">
        <f t="shared" si="5"/>
        <v/>
      </c>
    </row>
    <row r="645" ht="14.25" customHeight="1">
      <c r="A645" s="63">
        <v>35029.0</v>
      </c>
      <c r="B645" s="64" t="s">
        <v>696</v>
      </c>
      <c r="C645" s="65" t="s">
        <v>59</v>
      </c>
      <c r="D645" s="66">
        <v>1783.51</v>
      </c>
      <c r="E645" s="67">
        <v>567.0</v>
      </c>
      <c r="F645" s="66">
        <v>3.707920997921</v>
      </c>
      <c r="G645" s="66">
        <v>4172.2</v>
      </c>
      <c r="H645" s="68">
        <v>1223.0</v>
      </c>
      <c r="I645" s="66">
        <v>3.77574660633484</v>
      </c>
      <c r="J645" s="66">
        <v>2004.83</v>
      </c>
      <c r="K645" s="68">
        <v>500.0</v>
      </c>
      <c r="L645" s="66">
        <v>5.34621333333333</v>
      </c>
      <c r="M645" s="66">
        <v>151518.87</v>
      </c>
      <c r="N645" s="68">
        <v>22830.0</v>
      </c>
      <c r="O645" s="66">
        <v>9.68604935114748</v>
      </c>
      <c r="P645" s="66">
        <v>6758.3</v>
      </c>
      <c r="Q645" s="68">
        <v>1494.0</v>
      </c>
      <c r="R645" s="69">
        <v>6.56145631067961</v>
      </c>
      <c r="S645" s="55"/>
      <c r="T645" s="56">
        <f t="shared" si="1"/>
        <v>3.145520282</v>
      </c>
      <c r="U645" s="56">
        <f t="shared" si="2"/>
        <v>3.411447261</v>
      </c>
      <c r="V645" s="56">
        <f t="shared" si="3"/>
        <v>4.00966</v>
      </c>
      <c r="W645" s="56">
        <f t="shared" si="4"/>
        <v>6.6368318</v>
      </c>
      <c r="X645" s="56">
        <f t="shared" si="5"/>
        <v>4.523627845</v>
      </c>
    </row>
    <row r="646" ht="14.25" customHeight="1">
      <c r="A646" s="63">
        <v>35037.0</v>
      </c>
      <c r="B646" s="64" t="s">
        <v>697</v>
      </c>
      <c r="C646" s="65" t="s">
        <v>61</v>
      </c>
      <c r="D646" s="66">
        <v>3590.36</v>
      </c>
      <c r="E646" s="67">
        <v>1021.0</v>
      </c>
      <c r="F646" s="66">
        <v>4.15550925925926</v>
      </c>
      <c r="G646" s="66">
        <v>8061.93</v>
      </c>
      <c r="H646" s="68">
        <v>2475.0</v>
      </c>
      <c r="I646" s="66">
        <v>4.03904308617235</v>
      </c>
      <c r="J646" s="66">
        <v>16099.98</v>
      </c>
      <c r="K646" s="68">
        <v>3522.0</v>
      </c>
      <c r="L646" s="66">
        <v>6.02544161676647</v>
      </c>
      <c r="M646" s="66">
        <v>176350.25</v>
      </c>
      <c r="N646" s="68">
        <v>24173.0</v>
      </c>
      <c r="O646" s="66">
        <v>10.7034626122845</v>
      </c>
      <c r="P646" s="66">
        <v>50101.41</v>
      </c>
      <c r="Q646" s="68">
        <v>11091.0</v>
      </c>
      <c r="R646" s="69">
        <v>7.03375122841499</v>
      </c>
      <c r="S646" s="55"/>
      <c r="T646" s="56">
        <f t="shared" si="1"/>
        <v>3.516513222</v>
      </c>
      <c r="U646" s="56">
        <f t="shared" si="2"/>
        <v>3.257345455</v>
      </c>
      <c r="V646" s="56">
        <f t="shared" si="3"/>
        <v>4.571260647</v>
      </c>
      <c r="W646" s="56">
        <f t="shared" si="4"/>
        <v>7.295339842</v>
      </c>
      <c r="X646" s="56">
        <f t="shared" si="5"/>
        <v>4.517303219</v>
      </c>
    </row>
    <row r="647" ht="14.25" customHeight="1">
      <c r="A647" s="63">
        <v>35061.0</v>
      </c>
      <c r="B647" s="64" t="s">
        <v>698</v>
      </c>
      <c r="C647" s="65" t="s">
        <v>59</v>
      </c>
      <c r="D647" s="66">
        <v>126859.38</v>
      </c>
      <c r="E647" s="67">
        <v>29097.0</v>
      </c>
      <c r="F647" s="66">
        <v>5.88210599527055</v>
      </c>
      <c r="G647" s="66">
        <v>12403.13</v>
      </c>
      <c r="H647" s="68">
        <v>3094.0</v>
      </c>
      <c r="I647" s="66">
        <v>4.71960806697108</v>
      </c>
      <c r="J647" s="66">
        <v>117251.86</v>
      </c>
      <c r="K647" s="68">
        <v>17430.0</v>
      </c>
      <c r="L647" s="66">
        <v>9.11685405489464</v>
      </c>
      <c r="M647" s="66">
        <v>901829.03</v>
      </c>
      <c r="N647" s="68">
        <v>126892.0</v>
      </c>
      <c r="O647" s="66">
        <v>11.3268067923486</v>
      </c>
      <c r="P647" s="66">
        <v>143414.88</v>
      </c>
      <c r="Q647" s="68">
        <v>20846.0</v>
      </c>
      <c r="R647" s="69">
        <v>9.08839543726236</v>
      </c>
      <c r="S647" s="55"/>
      <c r="T647" s="56">
        <f t="shared" si="1"/>
        <v>4.359878338</v>
      </c>
      <c r="U647" s="56">
        <f t="shared" si="2"/>
        <v>4.008768584</v>
      </c>
      <c r="V647" s="56">
        <f t="shared" si="3"/>
        <v>6.727014343</v>
      </c>
      <c r="W647" s="56">
        <f t="shared" si="4"/>
        <v>7.107059783</v>
      </c>
      <c r="X647" s="56">
        <f t="shared" si="5"/>
        <v>6.879731363</v>
      </c>
    </row>
    <row r="648" ht="14.25" customHeight="1">
      <c r="A648" s="63">
        <v>35088.0</v>
      </c>
      <c r="B648" s="64" t="s">
        <v>699</v>
      </c>
      <c r="C648" s="65" t="s">
        <v>59</v>
      </c>
      <c r="D648" s="66">
        <v>241616.99</v>
      </c>
      <c r="E648" s="67">
        <v>68512.0</v>
      </c>
      <c r="F648" s="66">
        <v>5.56541645552126</v>
      </c>
      <c r="G648" s="66">
        <v>3447.43</v>
      </c>
      <c r="H648" s="68">
        <v>953.0</v>
      </c>
      <c r="I648" s="66">
        <v>4.2299754601227</v>
      </c>
      <c r="J648" s="66">
        <v>184757.14</v>
      </c>
      <c r="K648" s="68">
        <v>26037.0</v>
      </c>
      <c r="L648" s="66">
        <v>10.5853752721439</v>
      </c>
      <c r="M648" s="66">
        <v>1352177.12</v>
      </c>
      <c r="N648" s="68">
        <v>154565.0</v>
      </c>
      <c r="O648" s="66">
        <v>13.663599361371</v>
      </c>
      <c r="P648" s="66">
        <v>102938.89</v>
      </c>
      <c r="Q648" s="68">
        <v>17083.0</v>
      </c>
      <c r="R648" s="69">
        <v>7.76662818771692</v>
      </c>
      <c r="S648" s="55"/>
      <c r="T648" s="56">
        <f t="shared" si="1"/>
        <v>3.526637523</v>
      </c>
      <c r="U648" s="56">
        <f t="shared" si="2"/>
        <v>3.617450157</v>
      </c>
      <c r="V648" s="56">
        <f t="shared" si="3"/>
        <v>7.095945769</v>
      </c>
      <c r="W648" s="56">
        <f t="shared" si="4"/>
        <v>8.748274965</v>
      </c>
      <c r="X648" s="56">
        <f t="shared" si="5"/>
        <v>6.025808699</v>
      </c>
    </row>
    <row r="649" ht="14.25" customHeight="1">
      <c r="A649" s="63">
        <v>35101.0</v>
      </c>
      <c r="B649" s="64" t="s">
        <v>700</v>
      </c>
      <c r="C649" s="65" t="s">
        <v>59</v>
      </c>
      <c r="D649" s="66">
        <v>227133.79</v>
      </c>
      <c r="E649" s="67">
        <v>52482.0</v>
      </c>
      <c r="F649" s="66">
        <v>5.69728823337597</v>
      </c>
      <c r="G649" s="66">
        <v>13079.08</v>
      </c>
      <c r="H649" s="68">
        <v>2961.0</v>
      </c>
      <c r="I649" s="66">
        <v>4.71488103821197</v>
      </c>
      <c r="J649" s="66">
        <v>82144.91</v>
      </c>
      <c r="K649" s="68">
        <v>15754.0</v>
      </c>
      <c r="L649" s="66">
        <v>6.91339084329238</v>
      </c>
      <c r="M649" s="66">
        <v>988077.13</v>
      </c>
      <c r="N649" s="68">
        <v>129735.0</v>
      </c>
      <c r="O649" s="66">
        <v>12.0485456296947</v>
      </c>
      <c r="P649" s="66">
        <v>203690.17</v>
      </c>
      <c r="Q649" s="68">
        <v>33044.0</v>
      </c>
      <c r="R649" s="69">
        <v>8.48673680263322</v>
      </c>
      <c r="S649" s="55"/>
      <c r="T649" s="56">
        <f t="shared" si="1"/>
        <v>4.327841736</v>
      </c>
      <c r="U649" s="56">
        <f t="shared" si="2"/>
        <v>4.417115839</v>
      </c>
      <c r="V649" s="56">
        <f t="shared" si="3"/>
        <v>5.214225594</v>
      </c>
      <c r="W649" s="56">
        <f t="shared" si="4"/>
        <v>7.616118472</v>
      </c>
      <c r="X649" s="56">
        <f t="shared" si="5"/>
        <v>6.164210447</v>
      </c>
    </row>
    <row r="650" ht="14.25" customHeight="1">
      <c r="A650" s="63">
        <v>35118.0</v>
      </c>
      <c r="B650" s="64" t="s">
        <v>701</v>
      </c>
      <c r="C650" s="65" t="s">
        <v>59</v>
      </c>
      <c r="D650" s="66">
        <v>173347.16</v>
      </c>
      <c r="E650" s="67">
        <v>39301.0</v>
      </c>
      <c r="F650" s="66">
        <v>6.75369774418514</v>
      </c>
      <c r="G650" s="66">
        <v>38615.54</v>
      </c>
      <c r="H650" s="68">
        <v>9457.0</v>
      </c>
      <c r="I650" s="66">
        <v>5.45571347838372</v>
      </c>
      <c r="J650" s="66">
        <v>53199.7</v>
      </c>
      <c r="K650" s="68">
        <v>11273.0</v>
      </c>
      <c r="L650" s="66">
        <v>6.54604405069521</v>
      </c>
      <c r="M650" s="66">
        <v>896781.21</v>
      </c>
      <c r="N650" s="68">
        <v>98640.0</v>
      </c>
      <c r="O650" s="66">
        <v>14.8093668565767</v>
      </c>
      <c r="P650" s="66">
        <v>184415.17</v>
      </c>
      <c r="Q650" s="68">
        <v>39407.0</v>
      </c>
      <c r="R650" s="69">
        <v>6.68316191925781</v>
      </c>
      <c r="S650" s="55"/>
      <c r="T650" s="56">
        <f t="shared" si="1"/>
        <v>4.410756978</v>
      </c>
      <c r="U650" s="56">
        <f t="shared" si="2"/>
        <v>4.08327588</v>
      </c>
      <c r="V650" s="56">
        <f t="shared" si="3"/>
        <v>4.719214051</v>
      </c>
      <c r="W650" s="56">
        <f t="shared" si="4"/>
        <v>9.0914559</v>
      </c>
      <c r="X650" s="56">
        <f t="shared" si="5"/>
        <v>4.679756642</v>
      </c>
    </row>
    <row r="651" ht="14.25" customHeight="1">
      <c r="A651" s="63">
        <v>35134.0</v>
      </c>
      <c r="B651" s="64" t="s">
        <v>702</v>
      </c>
      <c r="C651" s="65" t="s">
        <v>59</v>
      </c>
      <c r="D651" s="66">
        <v>156127.0</v>
      </c>
      <c r="E651" s="67">
        <v>38445.0</v>
      </c>
      <c r="F651" s="66">
        <v>5.98371148244673</v>
      </c>
      <c r="G651" s="66">
        <v>4749.01</v>
      </c>
      <c r="H651" s="68">
        <v>1012.0</v>
      </c>
      <c r="I651" s="66">
        <v>5.89207196029777</v>
      </c>
      <c r="J651" s="66">
        <v>26396.85</v>
      </c>
      <c r="K651" s="68">
        <v>4920.0</v>
      </c>
      <c r="L651" s="66">
        <v>6.94653947368421</v>
      </c>
      <c r="M651" s="66">
        <v>893219.59</v>
      </c>
      <c r="N651" s="68">
        <v>118444.0</v>
      </c>
      <c r="O651" s="66">
        <v>11.9782699477001</v>
      </c>
      <c r="P651" s="66">
        <v>90366.59</v>
      </c>
      <c r="Q651" s="68">
        <v>14857.0</v>
      </c>
      <c r="R651" s="69">
        <v>7.91093320493741</v>
      </c>
      <c r="S651" s="55"/>
      <c r="T651" s="56">
        <f t="shared" si="1"/>
        <v>4.061048251</v>
      </c>
      <c r="U651" s="56">
        <f t="shared" si="2"/>
        <v>4.692697628</v>
      </c>
      <c r="V651" s="56">
        <f t="shared" si="3"/>
        <v>5.365213415</v>
      </c>
      <c r="W651" s="56">
        <f t="shared" si="4"/>
        <v>7.541281872</v>
      </c>
      <c r="X651" s="56">
        <f t="shared" si="5"/>
        <v>6.082425119</v>
      </c>
    </row>
    <row r="652" ht="14.25" customHeight="1">
      <c r="A652" s="63">
        <v>35160.0</v>
      </c>
      <c r="B652" s="64" t="s">
        <v>703</v>
      </c>
      <c r="C652" s="65" t="s">
        <v>59</v>
      </c>
      <c r="D652" s="66" t="s">
        <v>66</v>
      </c>
      <c r="E652" s="67" t="s">
        <v>66</v>
      </c>
      <c r="F652" s="66" t="s">
        <v>66</v>
      </c>
      <c r="G652" s="66" t="s">
        <v>66</v>
      </c>
      <c r="H652" s="68" t="s">
        <v>66</v>
      </c>
      <c r="I652" s="66" t="s">
        <v>66</v>
      </c>
      <c r="J652" s="66" t="s">
        <v>66</v>
      </c>
      <c r="K652" s="68" t="s">
        <v>66</v>
      </c>
      <c r="L652" s="66" t="s">
        <v>66</v>
      </c>
      <c r="M652" s="66" t="s">
        <v>66</v>
      </c>
      <c r="N652" s="68" t="s">
        <v>66</v>
      </c>
      <c r="O652" s="66" t="s">
        <v>66</v>
      </c>
      <c r="P652" s="66" t="s">
        <v>66</v>
      </c>
      <c r="Q652" s="68" t="s">
        <v>66</v>
      </c>
      <c r="R652" s="69" t="s">
        <v>66</v>
      </c>
      <c r="S652" s="55"/>
      <c r="T652" s="56" t="str">
        <f t="shared" si="1"/>
        <v/>
      </c>
      <c r="U652" s="56" t="str">
        <f t="shared" si="2"/>
        <v/>
      </c>
      <c r="V652" s="56" t="str">
        <f t="shared" si="3"/>
        <v/>
      </c>
      <c r="W652" s="56" t="str">
        <f t="shared" si="4"/>
        <v/>
      </c>
      <c r="X652" s="56" t="str">
        <f t="shared" si="5"/>
        <v/>
      </c>
    </row>
    <row r="653" ht="14.25" customHeight="1">
      <c r="A653" s="63">
        <v>35166.0</v>
      </c>
      <c r="B653" s="64" t="s">
        <v>704</v>
      </c>
      <c r="C653" s="65" t="s">
        <v>61</v>
      </c>
      <c r="D653" s="66" t="s">
        <v>66</v>
      </c>
      <c r="E653" s="67" t="s">
        <v>66</v>
      </c>
      <c r="F653" s="66" t="s">
        <v>66</v>
      </c>
      <c r="G653" s="66" t="s">
        <v>66</v>
      </c>
      <c r="H653" s="68" t="s">
        <v>66</v>
      </c>
      <c r="I653" s="66" t="s">
        <v>66</v>
      </c>
      <c r="J653" s="66" t="s">
        <v>66</v>
      </c>
      <c r="K653" s="68" t="s">
        <v>66</v>
      </c>
      <c r="L653" s="66" t="s">
        <v>66</v>
      </c>
      <c r="M653" s="66" t="s">
        <v>66</v>
      </c>
      <c r="N653" s="68" t="s">
        <v>66</v>
      </c>
      <c r="O653" s="66" t="s">
        <v>66</v>
      </c>
      <c r="P653" s="66" t="s">
        <v>66</v>
      </c>
      <c r="Q653" s="68" t="s">
        <v>66</v>
      </c>
      <c r="R653" s="69" t="s">
        <v>66</v>
      </c>
      <c r="S653" s="55"/>
      <c r="T653" s="56" t="str">
        <f t="shared" si="1"/>
        <v/>
      </c>
      <c r="U653" s="56" t="str">
        <f t="shared" si="2"/>
        <v/>
      </c>
      <c r="V653" s="56" t="str">
        <f t="shared" si="3"/>
        <v/>
      </c>
      <c r="W653" s="56" t="str">
        <f t="shared" si="4"/>
        <v/>
      </c>
      <c r="X653" s="56" t="str">
        <f t="shared" si="5"/>
        <v/>
      </c>
    </row>
    <row r="654" ht="14.25" customHeight="1">
      <c r="A654" s="63">
        <v>35174.0</v>
      </c>
      <c r="B654" s="64" t="s">
        <v>705</v>
      </c>
      <c r="C654" s="65" t="s">
        <v>61</v>
      </c>
      <c r="D654" s="66" t="s">
        <v>66</v>
      </c>
      <c r="E654" s="67" t="s">
        <v>66</v>
      </c>
      <c r="F654" s="66" t="s">
        <v>66</v>
      </c>
      <c r="G654" s="66" t="s">
        <v>66</v>
      </c>
      <c r="H654" s="68" t="s">
        <v>66</v>
      </c>
      <c r="I654" s="66" t="s">
        <v>66</v>
      </c>
      <c r="J654" s="66" t="s">
        <v>66</v>
      </c>
      <c r="K654" s="68" t="s">
        <v>66</v>
      </c>
      <c r="L654" s="66" t="s">
        <v>66</v>
      </c>
      <c r="M654" s="66" t="s">
        <v>66</v>
      </c>
      <c r="N654" s="68" t="s">
        <v>66</v>
      </c>
      <c r="O654" s="66" t="s">
        <v>66</v>
      </c>
      <c r="P654" s="66" t="s">
        <v>66</v>
      </c>
      <c r="Q654" s="68" t="s">
        <v>66</v>
      </c>
      <c r="R654" s="69" t="s">
        <v>66</v>
      </c>
      <c r="S654" s="55"/>
      <c r="T654" s="56" t="str">
        <f t="shared" si="1"/>
        <v/>
      </c>
      <c r="U654" s="56" t="str">
        <f t="shared" si="2"/>
        <v/>
      </c>
      <c r="V654" s="56" t="str">
        <f t="shared" si="3"/>
        <v/>
      </c>
      <c r="W654" s="56" t="str">
        <f t="shared" si="4"/>
        <v/>
      </c>
      <c r="X654" s="56" t="str">
        <f t="shared" si="5"/>
        <v/>
      </c>
    </row>
    <row r="655" ht="14.25" customHeight="1">
      <c r="A655" s="63">
        <v>35177.0</v>
      </c>
      <c r="B655" s="64" t="s">
        <v>706</v>
      </c>
      <c r="C655" s="65" t="s">
        <v>59</v>
      </c>
      <c r="D655" s="66">
        <v>204625.47</v>
      </c>
      <c r="E655" s="67">
        <v>49996.0</v>
      </c>
      <c r="F655" s="66">
        <v>6.07972992245298</v>
      </c>
      <c r="G655" s="66">
        <v>14544.38</v>
      </c>
      <c r="H655" s="68">
        <v>1630.0</v>
      </c>
      <c r="I655" s="66">
        <v>16.1783982202447</v>
      </c>
      <c r="J655" s="66">
        <v>120901.94</v>
      </c>
      <c r="K655" s="68">
        <v>16571.0</v>
      </c>
      <c r="L655" s="66">
        <v>10.0726435057902</v>
      </c>
      <c r="M655" s="66">
        <v>1219549.02</v>
      </c>
      <c r="N655" s="68">
        <v>166035.0</v>
      </c>
      <c r="O655" s="66">
        <v>12.2205423117391</v>
      </c>
      <c r="P655" s="66">
        <v>83582.37</v>
      </c>
      <c r="Q655" s="68">
        <v>14959.0</v>
      </c>
      <c r="R655" s="69">
        <v>7.12309272200443</v>
      </c>
      <c r="S655" s="55"/>
      <c r="T655" s="56">
        <f t="shared" si="1"/>
        <v>4.092836827</v>
      </c>
      <c r="U655" s="56">
        <f t="shared" si="2"/>
        <v>8.922932515</v>
      </c>
      <c r="V655" s="56">
        <f t="shared" si="3"/>
        <v>7.295995414</v>
      </c>
      <c r="W655" s="56">
        <f t="shared" si="4"/>
        <v>7.345132171</v>
      </c>
      <c r="X655" s="56">
        <f t="shared" si="5"/>
        <v>5.58743031</v>
      </c>
    </row>
    <row r="656" ht="14.25" customHeight="1">
      <c r="A656" s="63">
        <v>35178.0</v>
      </c>
      <c r="B656" s="64" t="s">
        <v>707</v>
      </c>
      <c r="C656" s="65" t="s">
        <v>61</v>
      </c>
      <c r="D656" s="66" t="s">
        <v>66</v>
      </c>
      <c r="E656" s="67" t="s">
        <v>66</v>
      </c>
      <c r="F656" s="66" t="s">
        <v>66</v>
      </c>
      <c r="G656" s="66" t="s">
        <v>66</v>
      </c>
      <c r="H656" s="68" t="s">
        <v>66</v>
      </c>
      <c r="I656" s="66" t="s">
        <v>66</v>
      </c>
      <c r="J656" s="66" t="s">
        <v>66</v>
      </c>
      <c r="K656" s="68" t="s">
        <v>66</v>
      </c>
      <c r="L656" s="66" t="s">
        <v>66</v>
      </c>
      <c r="M656" s="66" t="s">
        <v>66</v>
      </c>
      <c r="N656" s="68" t="s">
        <v>66</v>
      </c>
      <c r="O656" s="66" t="s">
        <v>66</v>
      </c>
      <c r="P656" s="66" t="s">
        <v>66</v>
      </c>
      <c r="Q656" s="68" t="s">
        <v>66</v>
      </c>
      <c r="R656" s="69" t="s">
        <v>66</v>
      </c>
      <c r="S656" s="55"/>
      <c r="T656" s="56" t="str">
        <f t="shared" si="1"/>
        <v/>
      </c>
      <c r="U656" s="56" t="str">
        <f t="shared" si="2"/>
        <v/>
      </c>
      <c r="V656" s="56" t="str">
        <f t="shared" si="3"/>
        <v/>
      </c>
      <c r="W656" s="56" t="str">
        <f t="shared" si="4"/>
        <v/>
      </c>
      <c r="X656" s="56" t="str">
        <f t="shared" si="5"/>
        <v/>
      </c>
    </row>
    <row r="657" ht="14.25" customHeight="1">
      <c r="A657" s="63">
        <v>35185.0</v>
      </c>
      <c r="B657" s="64" t="s">
        <v>708</v>
      </c>
      <c r="C657" s="65" t="s">
        <v>59</v>
      </c>
      <c r="D657" s="66">
        <v>160964.99</v>
      </c>
      <c r="E657" s="67">
        <v>42260.0</v>
      </c>
      <c r="F657" s="66">
        <v>5.69183132956153</v>
      </c>
      <c r="G657" s="66">
        <v>5334.36</v>
      </c>
      <c r="H657" s="68">
        <v>1799.0</v>
      </c>
      <c r="I657" s="66">
        <v>4.06582317073171</v>
      </c>
      <c r="J657" s="66">
        <v>18465.42</v>
      </c>
      <c r="K657" s="68">
        <v>5642.0</v>
      </c>
      <c r="L657" s="66">
        <v>4.64188536953243</v>
      </c>
      <c r="M657" s="66">
        <v>553347.37</v>
      </c>
      <c r="N657" s="68">
        <v>77581.0</v>
      </c>
      <c r="O657" s="66">
        <v>11.0283481813652</v>
      </c>
      <c r="P657" s="66">
        <v>61693.15</v>
      </c>
      <c r="Q657" s="68">
        <v>11153.0</v>
      </c>
      <c r="R657" s="69">
        <v>8.36517288135593</v>
      </c>
      <c r="S657" s="55"/>
      <c r="T657" s="56">
        <f t="shared" si="1"/>
        <v>3.808920729</v>
      </c>
      <c r="U657" s="56">
        <f t="shared" si="2"/>
        <v>2.965180656</v>
      </c>
      <c r="V657" s="56">
        <f t="shared" si="3"/>
        <v>3.272850053</v>
      </c>
      <c r="W657" s="56">
        <f t="shared" si="4"/>
        <v>7.13251144</v>
      </c>
      <c r="X657" s="56">
        <f t="shared" si="5"/>
        <v>5.531529633</v>
      </c>
    </row>
    <row r="658" ht="14.25" customHeight="1">
      <c r="A658" s="63">
        <v>35186.0</v>
      </c>
      <c r="B658" s="64" t="s">
        <v>709</v>
      </c>
      <c r="C658" s="65" t="s">
        <v>94</v>
      </c>
      <c r="D658" s="66" t="s">
        <v>66</v>
      </c>
      <c r="E658" s="67" t="s">
        <v>66</v>
      </c>
      <c r="F658" s="66" t="s">
        <v>66</v>
      </c>
      <c r="G658" s="66" t="s">
        <v>66</v>
      </c>
      <c r="H658" s="68" t="s">
        <v>66</v>
      </c>
      <c r="I658" s="66" t="s">
        <v>66</v>
      </c>
      <c r="J658" s="66" t="s">
        <v>66</v>
      </c>
      <c r="K658" s="68" t="s">
        <v>66</v>
      </c>
      <c r="L658" s="66" t="s">
        <v>66</v>
      </c>
      <c r="M658" s="66" t="s">
        <v>66</v>
      </c>
      <c r="N658" s="68" t="s">
        <v>66</v>
      </c>
      <c r="O658" s="66" t="s">
        <v>66</v>
      </c>
      <c r="P658" s="66" t="s">
        <v>66</v>
      </c>
      <c r="Q658" s="68" t="s">
        <v>66</v>
      </c>
      <c r="R658" s="69" t="s">
        <v>66</v>
      </c>
      <c r="S658" s="55"/>
      <c r="T658" s="56" t="str">
        <f t="shared" si="1"/>
        <v/>
      </c>
      <c r="U658" s="56" t="str">
        <f t="shared" si="2"/>
        <v/>
      </c>
      <c r="V658" s="56" t="str">
        <f t="shared" si="3"/>
        <v/>
      </c>
      <c r="W658" s="56" t="str">
        <f t="shared" si="4"/>
        <v/>
      </c>
      <c r="X658" s="56" t="str">
        <f t="shared" si="5"/>
        <v/>
      </c>
    </row>
    <row r="659" ht="14.25" customHeight="1">
      <c r="A659" s="63">
        <v>35189.0</v>
      </c>
      <c r="B659" s="64" t="s">
        <v>710</v>
      </c>
      <c r="C659" s="65" t="s">
        <v>61</v>
      </c>
      <c r="D659" s="66" t="s">
        <v>66</v>
      </c>
      <c r="E659" s="67" t="s">
        <v>66</v>
      </c>
      <c r="F659" s="66" t="s">
        <v>66</v>
      </c>
      <c r="G659" s="66" t="s">
        <v>66</v>
      </c>
      <c r="H659" s="68" t="s">
        <v>66</v>
      </c>
      <c r="I659" s="66" t="s">
        <v>66</v>
      </c>
      <c r="J659" s="66" t="s">
        <v>66</v>
      </c>
      <c r="K659" s="68" t="s">
        <v>66</v>
      </c>
      <c r="L659" s="66" t="s">
        <v>66</v>
      </c>
      <c r="M659" s="66" t="s">
        <v>66</v>
      </c>
      <c r="N659" s="68" t="s">
        <v>66</v>
      </c>
      <c r="O659" s="66" t="s">
        <v>66</v>
      </c>
      <c r="P659" s="66" t="s">
        <v>66</v>
      </c>
      <c r="Q659" s="68" t="s">
        <v>66</v>
      </c>
      <c r="R659" s="69" t="s">
        <v>66</v>
      </c>
      <c r="S659" s="55"/>
      <c r="T659" s="56" t="str">
        <f t="shared" si="1"/>
        <v/>
      </c>
      <c r="U659" s="56" t="str">
        <f t="shared" si="2"/>
        <v/>
      </c>
      <c r="V659" s="56" t="str">
        <f t="shared" si="3"/>
        <v/>
      </c>
      <c r="W659" s="56" t="str">
        <f t="shared" si="4"/>
        <v/>
      </c>
      <c r="X659" s="56" t="str">
        <f t="shared" si="5"/>
        <v/>
      </c>
    </row>
    <row r="660" ht="14.25" customHeight="1">
      <c r="A660" s="63">
        <v>35193.0</v>
      </c>
      <c r="B660" s="64" t="s">
        <v>711</v>
      </c>
      <c r="C660" s="65" t="s">
        <v>59</v>
      </c>
      <c r="D660" s="66">
        <v>204701.27</v>
      </c>
      <c r="E660" s="67">
        <v>46151.0</v>
      </c>
      <c r="F660" s="66">
        <v>6.58945018509577</v>
      </c>
      <c r="G660" s="66">
        <v>8941.78</v>
      </c>
      <c r="H660" s="68">
        <v>2761.0</v>
      </c>
      <c r="I660" s="66">
        <v>3.87090043290043</v>
      </c>
      <c r="J660" s="66">
        <v>80909.52</v>
      </c>
      <c r="K660" s="68">
        <v>16845.0</v>
      </c>
      <c r="L660" s="66">
        <v>7.13739590684545</v>
      </c>
      <c r="M660" s="66">
        <v>618889.2</v>
      </c>
      <c r="N660" s="68">
        <v>84728.0</v>
      </c>
      <c r="O660" s="66">
        <v>11.1811746851909</v>
      </c>
      <c r="P660" s="66">
        <v>61832.3</v>
      </c>
      <c r="Q660" s="68">
        <v>7462.0</v>
      </c>
      <c r="R660" s="69">
        <v>10.2558135677558</v>
      </c>
      <c r="S660" s="55"/>
      <c r="T660" s="56">
        <f t="shared" si="1"/>
        <v>4.435467704</v>
      </c>
      <c r="U660" s="56">
        <f t="shared" si="2"/>
        <v>3.238601956</v>
      </c>
      <c r="V660" s="56">
        <f t="shared" si="3"/>
        <v>4.803177204</v>
      </c>
      <c r="W660" s="56">
        <f t="shared" si="4"/>
        <v>7.304423567</v>
      </c>
      <c r="X660" s="56">
        <f t="shared" si="5"/>
        <v>8.286290539</v>
      </c>
    </row>
    <row r="661" ht="14.25" customHeight="1">
      <c r="A661" s="63">
        <v>35196.0</v>
      </c>
      <c r="B661" s="64" t="s">
        <v>712</v>
      </c>
      <c r="C661" s="65" t="s">
        <v>61</v>
      </c>
      <c r="D661" s="66" t="s">
        <v>66</v>
      </c>
      <c r="E661" s="67" t="s">
        <v>66</v>
      </c>
      <c r="F661" s="66" t="s">
        <v>66</v>
      </c>
      <c r="G661" s="66" t="s">
        <v>66</v>
      </c>
      <c r="H661" s="68" t="s">
        <v>66</v>
      </c>
      <c r="I661" s="66" t="s">
        <v>66</v>
      </c>
      <c r="J661" s="66" t="s">
        <v>66</v>
      </c>
      <c r="K661" s="68" t="s">
        <v>66</v>
      </c>
      <c r="L661" s="66" t="s">
        <v>66</v>
      </c>
      <c r="M661" s="66" t="s">
        <v>66</v>
      </c>
      <c r="N661" s="68" t="s">
        <v>66</v>
      </c>
      <c r="O661" s="66" t="s">
        <v>66</v>
      </c>
      <c r="P661" s="66" t="s">
        <v>66</v>
      </c>
      <c r="Q661" s="68" t="s">
        <v>66</v>
      </c>
      <c r="R661" s="69" t="s">
        <v>66</v>
      </c>
      <c r="S661" s="55"/>
      <c r="T661" s="56" t="str">
        <f t="shared" si="1"/>
        <v/>
      </c>
      <c r="U661" s="56" t="str">
        <f t="shared" si="2"/>
        <v/>
      </c>
      <c r="V661" s="56" t="str">
        <f t="shared" si="3"/>
        <v/>
      </c>
      <c r="W661" s="56" t="str">
        <f t="shared" si="4"/>
        <v/>
      </c>
      <c r="X661" s="56" t="str">
        <f t="shared" si="5"/>
        <v/>
      </c>
    </row>
    <row r="662" ht="14.25" customHeight="1">
      <c r="A662" s="63">
        <v>35208.0</v>
      </c>
      <c r="B662" s="64" t="s">
        <v>713</v>
      </c>
      <c r="C662" s="65" t="s">
        <v>61</v>
      </c>
      <c r="D662" s="66" t="s">
        <v>66</v>
      </c>
      <c r="E662" s="67" t="s">
        <v>66</v>
      </c>
      <c r="F662" s="66" t="s">
        <v>66</v>
      </c>
      <c r="G662" s="66" t="s">
        <v>66</v>
      </c>
      <c r="H662" s="68" t="s">
        <v>66</v>
      </c>
      <c r="I662" s="66" t="s">
        <v>66</v>
      </c>
      <c r="J662" s="66" t="s">
        <v>66</v>
      </c>
      <c r="K662" s="68" t="s">
        <v>66</v>
      </c>
      <c r="L662" s="66" t="s">
        <v>66</v>
      </c>
      <c r="M662" s="66" t="s">
        <v>66</v>
      </c>
      <c r="N662" s="68" t="s">
        <v>66</v>
      </c>
      <c r="O662" s="66" t="s">
        <v>66</v>
      </c>
      <c r="P662" s="66" t="s">
        <v>66</v>
      </c>
      <c r="Q662" s="68" t="s">
        <v>66</v>
      </c>
      <c r="R662" s="69" t="s">
        <v>66</v>
      </c>
      <c r="S662" s="55"/>
      <c r="T662" s="56" t="str">
        <f t="shared" si="1"/>
        <v/>
      </c>
      <c r="U662" s="56" t="str">
        <f t="shared" si="2"/>
        <v/>
      </c>
      <c r="V662" s="56" t="str">
        <f t="shared" si="3"/>
        <v/>
      </c>
      <c r="W662" s="56" t="str">
        <f t="shared" si="4"/>
        <v/>
      </c>
      <c r="X662" s="56" t="str">
        <f t="shared" si="5"/>
        <v/>
      </c>
    </row>
    <row r="663" ht="14.25" customHeight="1">
      <c r="A663" s="63">
        <v>35212.0</v>
      </c>
      <c r="B663" s="64" t="s">
        <v>714</v>
      </c>
      <c r="C663" s="65" t="s">
        <v>59</v>
      </c>
      <c r="D663" s="66" t="s">
        <v>66</v>
      </c>
      <c r="E663" s="67" t="s">
        <v>66</v>
      </c>
      <c r="F663" s="66" t="s">
        <v>66</v>
      </c>
      <c r="G663" s="66" t="s">
        <v>66</v>
      </c>
      <c r="H663" s="68" t="s">
        <v>66</v>
      </c>
      <c r="I663" s="66" t="s">
        <v>66</v>
      </c>
      <c r="J663" s="66" t="s">
        <v>66</v>
      </c>
      <c r="K663" s="68" t="s">
        <v>66</v>
      </c>
      <c r="L663" s="66" t="s">
        <v>66</v>
      </c>
      <c r="M663" s="66" t="s">
        <v>66</v>
      </c>
      <c r="N663" s="68" t="s">
        <v>66</v>
      </c>
      <c r="O663" s="66" t="s">
        <v>66</v>
      </c>
      <c r="P663" s="66" t="s">
        <v>66</v>
      </c>
      <c r="Q663" s="68" t="s">
        <v>66</v>
      </c>
      <c r="R663" s="69" t="s">
        <v>66</v>
      </c>
      <c r="S663" s="55"/>
      <c r="T663" s="56" t="str">
        <f t="shared" si="1"/>
        <v/>
      </c>
      <c r="U663" s="56" t="str">
        <f t="shared" si="2"/>
        <v/>
      </c>
      <c r="V663" s="56" t="str">
        <f t="shared" si="3"/>
        <v/>
      </c>
      <c r="W663" s="56" t="str">
        <f t="shared" si="4"/>
        <v/>
      </c>
      <c r="X663" s="56" t="str">
        <f t="shared" si="5"/>
        <v/>
      </c>
    </row>
    <row r="664" ht="14.25" customHeight="1">
      <c r="A664" s="63">
        <v>35223.0</v>
      </c>
      <c r="B664" s="64" t="s">
        <v>715</v>
      </c>
      <c r="C664" s="65" t="s">
        <v>59</v>
      </c>
      <c r="D664" s="66" t="s">
        <v>66</v>
      </c>
      <c r="E664" s="67" t="s">
        <v>66</v>
      </c>
      <c r="F664" s="66" t="s">
        <v>66</v>
      </c>
      <c r="G664" s="66" t="s">
        <v>66</v>
      </c>
      <c r="H664" s="68" t="s">
        <v>66</v>
      </c>
      <c r="I664" s="66" t="s">
        <v>66</v>
      </c>
      <c r="J664" s="66" t="s">
        <v>66</v>
      </c>
      <c r="K664" s="68" t="s">
        <v>66</v>
      </c>
      <c r="L664" s="66" t="s">
        <v>66</v>
      </c>
      <c r="M664" s="66">
        <v>6553.2</v>
      </c>
      <c r="N664" s="68">
        <v>1026.0</v>
      </c>
      <c r="O664" s="66">
        <v>9.19102384291725</v>
      </c>
      <c r="P664" s="66">
        <v>0.0</v>
      </c>
      <c r="Q664" s="68">
        <v>0.0</v>
      </c>
      <c r="R664" s="69">
        <v>0.0</v>
      </c>
      <c r="S664" s="55"/>
      <c r="T664" s="56" t="str">
        <f t="shared" si="1"/>
        <v/>
      </c>
      <c r="U664" s="56" t="str">
        <f t="shared" si="2"/>
        <v/>
      </c>
      <c r="V664" s="56" t="str">
        <f t="shared" si="3"/>
        <v/>
      </c>
      <c r="W664" s="56">
        <f t="shared" si="4"/>
        <v>6.387134503</v>
      </c>
      <c r="X664" s="56" t="str">
        <f t="shared" si="5"/>
        <v/>
      </c>
    </row>
    <row r="665" ht="14.25" customHeight="1">
      <c r="A665" s="63">
        <v>35231.0</v>
      </c>
      <c r="B665" s="64" t="s">
        <v>716</v>
      </c>
      <c r="C665" s="65" t="s">
        <v>59</v>
      </c>
      <c r="D665" s="66">
        <v>124764.77</v>
      </c>
      <c r="E665" s="67">
        <v>34352.0</v>
      </c>
      <c r="F665" s="66">
        <v>4.75892626921463</v>
      </c>
      <c r="G665" s="66">
        <v>2915.94</v>
      </c>
      <c r="H665" s="68">
        <v>889.0</v>
      </c>
      <c r="I665" s="66">
        <v>3.59548705302096</v>
      </c>
      <c r="J665" s="66">
        <v>109341.27</v>
      </c>
      <c r="K665" s="68">
        <v>24574.0</v>
      </c>
      <c r="L665" s="66">
        <v>5.53514579325706</v>
      </c>
      <c r="M665" s="66">
        <v>171631.8</v>
      </c>
      <c r="N665" s="68">
        <v>28894.0</v>
      </c>
      <c r="O665" s="66">
        <v>7.69028586790931</v>
      </c>
      <c r="P665" s="66">
        <v>75253.04</v>
      </c>
      <c r="Q665" s="68">
        <v>14458.0</v>
      </c>
      <c r="R665" s="69">
        <v>6.63022378854625</v>
      </c>
      <c r="S665" s="55"/>
      <c r="T665" s="56">
        <f t="shared" si="1"/>
        <v>3.631950687</v>
      </c>
      <c r="U665" s="56">
        <f t="shared" si="2"/>
        <v>3.280022497</v>
      </c>
      <c r="V665" s="56">
        <f t="shared" si="3"/>
        <v>4.449469765</v>
      </c>
      <c r="W665" s="56">
        <f t="shared" si="4"/>
        <v>5.940049837</v>
      </c>
      <c r="X665" s="56">
        <f t="shared" si="5"/>
        <v>5.204941209</v>
      </c>
    </row>
    <row r="666" ht="14.25" customHeight="1">
      <c r="A666" s="63">
        <v>35258.0</v>
      </c>
      <c r="B666" s="64" t="s">
        <v>717</v>
      </c>
      <c r="C666" s="65" t="s">
        <v>59</v>
      </c>
      <c r="D666" s="66">
        <v>136653.38</v>
      </c>
      <c r="E666" s="67">
        <v>35744.0</v>
      </c>
      <c r="F666" s="66">
        <v>5.62706938439366</v>
      </c>
      <c r="G666" s="66">
        <v>12933.65</v>
      </c>
      <c r="H666" s="68">
        <v>2606.0</v>
      </c>
      <c r="I666" s="66">
        <v>6.52555499495459</v>
      </c>
      <c r="J666" s="66">
        <v>61475.49</v>
      </c>
      <c r="K666" s="68">
        <v>10370.0</v>
      </c>
      <c r="L666" s="66">
        <v>8.56204596100278</v>
      </c>
      <c r="M666" s="66">
        <v>569330.86</v>
      </c>
      <c r="N666" s="68">
        <v>69753.0</v>
      </c>
      <c r="O666" s="66">
        <v>12.1579153497907</v>
      </c>
      <c r="P666" s="66">
        <v>18785.54</v>
      </c>
      <c r="Q666" s="68">
        <v>3067.0</v>
      </c>
      <c r="R666" s="69">
        <v>7.514216</v>
      </c>
      <c r="S666" s="55"/>
      <c r="T666" s="56">
        <f t="shared" si="1"/>
        <v>3.823113809</v>
      </c>
      <c r="U666" s="56">
        <f t="shared" si="2"/>
        <v>4.963027629</v>
      </c>
      <c r="V666" s="56">
        <f t="shared" si="3"/>
        <v>5.9282054</v>
      </c>
      <c r="W666" s="56">
        <f t="shared" si="4"/>
        <v>8.162098548</v>
      </c>
      <c r="X666" s="56">
        <f t="shared" si="5"/>
        <v>6.125053799</v>
      </c>
    </row>
    <row r="667" ht="14.25" customHeight="1">
      <c r="A667" s="63">
        <v>35266.0</v>
      </c>
      <c r="B667" s="64" t="s">
        <v>718</v>
      </c>
      <c r="C667" s="65" t="s">
        <v>59</v>
      </c>
      <c r="D667" s="66">
        <v>222996.7</v>
      </c>
      <c r="E667" s="67">
        <v>57206.0</v>
      </c>
      <c r="F667" s="66">
        <v>5.65249803553776</v>
      </c>
      <c r="G667" s="66">
        <v>4850.76</v>
      </c>
      <c r="H667" s="68">
        <v>1522.0</v>
      </c>
      <c r="I667" s="66">
        <v>3.42084626234133</v>
      </c>
      <c r="J667" s="66">
        <v>30320.51</v>
      </c>
      <c r="K667" s="68">
        <v>6052.0</v>
      </c>
      <c r="L667" s="66">
        <v>5.69399248826291</v>
      </c>
      <c r="M667" s="66">
        <v>653771.71</v>
      </c>
      <c r="N667" s="68">
        <v>88548.0</v>
      </c>
      <c r="O667" s="66">
        <v>10.3502210084699</v>
      </c>
      <c r="P667" s="66">
        <v>31727.85</v>
      </c>
      <c r="Q667" s="68">
        <v>5277.0</v>
      </c>
      <c r="R667" s="69">
        <v>7.24380136986301</v>
      </c>
      <c r="S667" s="55"/>
      <c r="T667" s="56">
        <f t="shared" si="1"/>
        <v>3.898134811</v>
      </c>
      <c r="U667" s="56">
        <f t="shared" si="2"/>
        <v>3.187095926</v>
      </c>
      <c r="V667" s="56">
        <f t="shared" si="3"/>
        <v>5.009998348</v>
      </c>
      <c r="W667" s="56">
        <f t="shared" si="4"/>
        <v>7.383246488</v>
      </c>
      <c r="X667" s="56">
        <f t="shared" si="5"/>
        <v>6.012478681</v>
      </c>
    </row>
    <row r="668" ht="14.25" customHeight="1">
      <c r="A668" s="63">
        <v>35274.0</v>
      </c>
      <c r="B668" s="64" t="s">
        <v>719</v>
      </c>
      <c r="C668" s="65" t="s">
        <v>59</v>
      </c>
      <c r="D668" s="66">
        <v>201084.17</v>
      </c>
      <c r="E668" s="67">
        <v>38895.0</v>
      </c>
      <c r="F668" s="66">
        <v>7.58607801712755</v>
      </c>
      <c r="G668" s="66">
        <v>2314.88</v>
      </c>
      <c r="H668" s="68">
        <v>716.0</v>
      </c>
      <c r="I668" s="66">
        <v>3.73970920840065</v>
      </c>
      <c r="J668" s="66">
        <v>12427.94</v>
      </c>
      <c r="K668" s="68">
        <v>2754.0</v>
      </c>
      <c r="L668" s="66">
        <v>6.05355090112031</v>
      </c>
      <c r="M668" s="66">
        <v>480149.02</v>
      </c>
      <c r="N668" s="68">
        <v>64820.0</v>
      </c>
      <c r="O668" s="66">
        <v>11.5284645489688</v>
      </c>
      <c r="P668" s="66">
        <v>36035.84</v>
      </c>
      <c r="Q668" s="68">
        <v>7270.0</v>
      </c>
      <c r="R668" s="69">
        <v>7.1798844391313</v>
      </c>
      <c r="S668" s="55"/>
      <c r="T668" s="56">
        <f t="shared" si="1"/>
        <v>5.169923383</v>
      </c>
      <c r="U668" s="56">
        <f t="shared" si="2"/>
        <v>3.233072626</v>
      </c>
      <c r="V668" s="56">
        <f t="shared" si="3"/>
        <v>4.512687001</v>
      </c>
      <c r="W668" s="56">
        <f t="shared" si="4"/>
        <v>7.407420858</v>
      </c>
      <c r="X668" s="56">
        <f t="shared" si="5"/>
        <v>4.956786795</v>
      </c>
    </row>
    <row r="669" ht="14.25" customHeight="1">
      <c r="A669" s="63">
        <v>35282.0</v>
      </c>
      <c r="B669" s="64" t="s">
        <v>720</v>
      </c>
      <c r="C669" s="65" t="s">
        <v>59</v>
      </c>
      <c r="D669" s="66">
        <v>431751.23</v>
      </c>
      <c r="E669" s="67">
        <v>93927.0</v>
      </c>
      <c r="F669" s="66">
        <v>7.12601884861689</v>
      </c>
      <c r="G669" s="66">
        <v>3223.39</v>
      </c>
      <c r="H669" s="68">
        <v>852.0</v>
      </c>
      <c r="I669" s="66">
        <v>4.11671775223499</v>
      </c>
      <c r="J669" s="66">
        <v>93670.75</v>
      </c>
      <c r="K669" s="68">
        <v>20920.0</v>
      </c>
      <c r="L669" s="66">
        <v>6.29761664649724</v>
      </c>
      <c r="M669" s="66">
        <v>1019536.29</v>
      </c>
      <c r="N669" s="68">
        <v>152047.0</v>
      </c>
      <c r="O669" s="66">
        <v>10.6371226016464</v>
      </c>
      <c r="P669" s="66">
        <v>99913.78</v>
      </c>
      <c r="Q669" s="68">
        <v>14675.0</v>
      </c>
      <c r="R669" s="69">
        <v>8.6595406482926</v>
      </c>
      <c r="S669" s="55"/>
      <c r="T669" s="56">
        <f t="shared" si="1"/>
        <v>4.596667944</v>
      </c>
      <c r="U669" s="56">
        <f t="shared" si="2"/>
        <v>3.783321596</v>
      </c>
      <c r="V669" s="56">
        <f t="shared" si="3"/>
        <v>4.477569312</v>
      </c>
      <c r="W669" s="56">
        <f t="shared" si="4"/>
        <v>6.705402211</v>
      </c>
      <c r="X669" s="56">
        <f t="shared" si="5"/>
        <v>6.808434753</v>
      </c>
    </row>
    <row r="670" ht="14.25" customHeight="1">
      <c r="A670" s="63">
        <v>35290.0</v>
      </c>
      <c r="B670" s="64" t="s">
        <v>721</v>
      </c>
      <c r="C670" s="65" t="s">
        <v>94</v>
      </c>
      <c r="D670" s="66">
        <v>452283.56</v>
      </c>
      <c r="E670" s="67">
        <v>119575.0</v>
      </c>
      <c r="F670" s="66">
        <v>6.25703558187151</v>
      </c>
      <c r="G670" s="66">
        <v>9840.32</v>
      </c>
      <c r="H670" s="68">
        <v>3423.0</v>
      </c>
      <c r="I670" s="66">
        <v>3.72739393939394</v>
      </c>
      <c r="J670" s="66">
        <v>134119.31</v>
      </c>
      <c r="K670" s="68">
        <v>34281.0</v>
      </c>
      <c r="L670" s="66">
        <v>5.51409406734367</v>
      </c>
      <c r="M670" s="66">
        <v>997872.08</v>
      </c>
      <c r="N670" s="68">
        <v>103110.0</v>
      </c>
      <c r="O670" s="66">
        <v>13.6569460905744</v>
      </c>
      <c r="P670" s="66">
        <v>122929.05</v>
      </c>
      <c r="Q670" s="68">
        <v>17755.0</v>
      </c>
      <c r="R670" s="69">
        <v>8.94745250746051</v>
      </c>
      <c r="S670" s="55"/>
      <c r="T670" s="56">
        <f t="shared" si="1"/>
        <v>3.782425758</v>
      </c>
      <c r="U670" s="56">
        <f t="shared" si="2"/>
        <v>2.874764826</v>
      </c>
      <c r="V670" s="56">
        <f t="shared" si="3"/>
        <v>3.912351157</v>
      </c>
      <c r="W670" s="56">
        <f t="shared" si="4"/>
        <v>9.677742993</v>
      </c>
      <c r="X670" s="56">
        <f t="shared" si="5"/>
        <v>6.923629963</v>
      </c>
    </row>
    <row r="671" ht="14.25" customHeight="1">
      <c r="A671" s="63">
        <v>35312.0</v>
      </c>
      <c r="B671" s="64" t="s">
        <v>722</v>
      </c>
      <c r="C671" s="65" t="s">
        <v>59</v>
      </c>
      <c r="D671" s="66">
        <v>184184.33</v>
      </c>
      <c r="E671" s="67">
        <v>43076.0</v>
      </c>
      <c r="F671" s="66">
        <v>5.75468130975442</v>
      </c>
      <c r="G671" s="66">
        <v>11900.12</v>
      </c>
      <c r="H671" s="68">
        <v>3656.0</v>
      </c>
      <c r="I671" s="66">
        <v>3.44232571593868</v>
      </c>
      <c r="J671" s="66">
        <v>71681.51</v>
      </c>
      <c r="K671" s="68">
        <v>12576.0</v>
      </c>
      <c r="L671" s="66">
        <v>7.3769177729752</v>
      </c>
      <c r="M671" s="66">
        <v>1023758.58</v>
      </c>
      <c r="N671" s="68">
        <v>135425.0</v>
      </c>
      <c r="O671" s="66">
        <v>12.2710158338228</v>
      </c>
      <c r="P671" s="66">
        <v>61596.15</v>
      </c>
      <c r="Q671" s="68">
        <v>10476.0</v>
      </c>
      <c r="R671" s="69">
        <v>7.17402166317261</v>
      </c>
      <c r="S671" s="55"/>
      <c r="T671" s="56">
        <f t="shared" si="1"/>
        <v>4.275799285</v>
      </c>
      <c r="U671" s="56">
        <f t="shared" si="2"/>
        <v>3.254956236</v>
      </c>
      <c r="V671" s="56">
        <f t="shared" si="3"/>
        <v>5.699865617</v>
      </c>
      <c r="W671" s="56">
        <f t="shared" si="4"/>
        <v>7.559598154</v>
      </c>
      <c r="X671" s="56">
        <f t="shared" si="5"/>
        <v>5.879739404</v>
      </c>
    </row>
    <row r="672" ht="14.25" customHeight="1">
      <c r="A672" s="63">
        <v>35339.0</v>
      </c>
      <c r="B672" s="64" t="s">
        <v>723</v>
      </c>
      <c r="C672" s="65" t="s">
        <v>59</v>
      </c>
      <c r="D672" s="66">
        <v>21941.17</v>
      </c>
      <c r="E672" s="67">
        <v>5481.0</v>
      </c>
      <c r="F672" s="66">
        <v>5.15898659769574</v>
      </c>
      <c r="G672" s="66">
        <v>2379.45</v>
      </c>
      <c r="H672" s="68">
        <v>764.0</v>
      </c>
      <c r="I672" s="66">
        <v>3.74127358490566</v>
      </c>
      <c r="J672" s="66">
        <v>21918.53</v>
      </c>
      <c r="K672" s="68">
        <v>4124.0</v>
      </c>
      <c r="L672" s="66">
        <v>7.02066944266496</v>
      </c>
      <c r="M672" s="66">
        <v>499320.34</v>
      </c>
      <c r="N672" s="68">
        <v>65965.0</v>
      </c>
      <c r="O672" s="66">
        <v>12.4680468437875</v>
      </c>
      <c r="P672" s="66">
        <v>754.38</v>
      </c>
      <c r="Q672" s="68">
        <v>27.0</v>
      </c>
      <c r="R672" s="69">
        <v>27.94</v>
      </c>
      <c r="S672" s="55"/>
      <c r="T672" s="56">
        <f t="shared" si="1"/>
        <v>4.00313264</v>
      </c>
      <c r="U672" s="56">
        <f t="shared" si="2"/>
        <v>3.114463351</v>
      </c>
      <c r="V672" s="56">
        <f t="shared" si="3"/>
        <v>5.314871484</v>
      </c>
      <c r="W672" s="56">
        <f t="shared" si="4"/>
        <v>7.569473812</v>
      </c>
      <c r="X672" s="56">
        <f t="shared" si="5"/>
        <v>27.94</v>
      </c>
    </row>
    <row r="673" ht="14.25" customHeight="1">
      <c r="A673" s="63">
        <v>35355.0</v>
      </c>
      <c r="B673" s="64" t="s">
        <v>724</v>
      </c>
      <c r="C673" s="65" t="s">
        <v>59</v>
      </c>
      <c r="D673" s="66">
        <v>185443.39</v>
      </c>
      <c r="E673" s="67">
        <v>48652.0</v>
      </c>
      <c r="F673" s="66">
        <v>5.81764932864851</v>
      </c>
      <c r="G673" s="66">
        <v>1909.65</v>
      </c>
      <c r="H673" s="68">
        <v>495.0</v>
      </c>
      <c r="I673" s="66">
        <v>4.50389150943396</v>
      </c>
      <c r="J673" s="66">
        <v>18671.39</v>
      </c>
      <c r="K673" s="68">
        <v>4546.0</v>
      </c>
      <c r="L673" s="66">
        <v>4.6913040201005</v>
      </c>
      <c r="M673" s="66">
        <v>891127.5</v>
      </c>
      <c r="N673" s="68">
        <v>122866.0</v>
      </c>
      <c r="O673" s="66">
        <v>11.5330930410136</v>
      </c>
      <c r="P673" s="66">
        <v>39648.22</v>
      </c>
      <c r="Q673" s="68">
        <v>6675.0</v>
      </c>
      <c r="R673" s="69">
        <v>7.32057237813885</v>
      </c>
      <c r="S673" s="55"/>
      <c r="T673" s="56">
        <f t="shared" si="1"/>
        <v>3.811629327</v>
      </c>
      <c r="U673" s="56">
        <f t="shared" si="2"/>
        <v>3.857878788</v>
      </c>
      <c r="V673" s="56">
        <f t="shared" si="3"/>
        <v>4.107212934</v>
      </c>
      <c r="W673" s="56">
        <f t="shared" si="4"/>
        <v>7.252840493</v>
      </c>
      <c r="X673" s="56">
        <f t="shared" si="5"/>
        <v>5.93980824</v>
      </c>
    </row>
    <row r="674" ht="14.25" customHeight="1">
      <c r="A674" s="63">
        <v>35363.0</v>
      </c>
      <c r="B674" s="64" t="s">
        <v>725</v>
      </c>
      <c r="C674" s="65" t="s">
        <v>59</v>
      </c>
      <c r="D674" s="66">
        <v>225578.36</v>
      </c>
      <c r="E674" s="67">
        <v>52820.0</v>
      </c>
      <c r="F674" s="66">
        <v>6.17329465531868</v>
      </c>
      <c r="G674" s="66">
        <v>11320.24</v>
      </c>
      <c r="H674" s="68">
        <v>1703.0</v>
      </c>
      <c r="I674" s="66">
        <v>9.99138570167696</v>
      </c>
      <c r="J674" s="66">
        <v>25456.13</v>
      </c>
      <c r="K674" s="68">
        <v>5521.0</v>
      </c>
      <c r="L674" s="66">
        <v>5.41044208289054</v>
      </c>
      <c r="M674" s="66">
        <v>810339.07</v>
      </c>
      <c r="N674" s="68">
        <v>113160.0</v>
      </c>
      <c r="O674" s="66">
        <v>11.3899651416122</v>
      </c>
      <c r="P674" s="66">
        <v>225527.15</v>
      </c>
      <c r="Q674" s="68">
        <v>33798.0</v>
      </c>
      <c r="R674" s="69">
        <v>8.55922995180083</v>
      </c>
      <c r="S674" s="55"/>
      <c r="T674" s="56">
        <f t="shared" si="1"/>
        <v>4.270699735</v>
      </c>
      <c r="U674" s="56">
        <f t="shared" si="2"/>
        <v>6.647234292</v>
      </c>
      <c r="V674" s="56">
        <f t="shared" si="3"/>
        <v>4.610782467</v>
      </c>
      <c r="W674" s="56">
        <f t="shared" si="4"/>
        <v>7.161002739</v>
      </c>
      <c r="X674" s="56">
        <f t="shared" si="5"/>
        <v>6.672795728</v>
      </c>
    </row>
    <row r="675" ht="14.25" customHeight="1">
      <c r="A675" s="63">
        <v>35371.0</v>
      </c>
      <c r="B675" s="64" t="s">
        <v>726</v>
      </c>
      <c r="C675" s="65" t="s">
        <v>59</v>
      </c>
      <c r="D675" s="66" t="s">
        <v>66</v>
      </c>
      <c r="E675" s="67" t="s">
        <v>66</v>
      </c>
      <c r="F675" s="66" t="s">
        <v>66</v>
      </c>
      <c r="G675" s="66" t="s">
        <v>66</v>
      </c>
      <c r="H675" s="68" t="s">
        <v>66</v>
      </c>
      <c r="I675" s="66" t="s">
        <v>66</v>
      </c>
      <c r="J675" s="66" t="s">
        <v>66</v>
      </c>
      <c r="K675" s="68" t="s">
        <v>66</v>
      </c>
      <c r="L675" s="66" t="s">
        <v>66</v>
      </c>
      <c r="M675" s="66">
        <v>88561.07</v>
      </c>
      <c r="N675" s="68">
        <v>16790.0</v>
      </c>
      <c r="O675" s="66">
        <v>8.88899628625916</v>
      </c>
      <c r="P675" s="66">
        <v>18872.69</v>
      </c>
      <c r="Q675" s="68">
        <v>2598.0</v>
      </c>
      <c r="R675" s="69">
        <v>8.5319575045208</v>
      </c>
      <c r="S675" s="55"/>
      <c r="T675" s="56" t="str">
        <f t="shared" si="1"/>
        <v/>
      </c>
      <c r="U675" s="56" t="str">
        <f t="shared" si="2"/>
        <v/>
      </c>
      <c r="V675" s="56" t="str">
        <f t="shared" si="3"/>
        <v/>
      </c>
      <c r="W675" s="56">
        <f t="shared" si="4"/>
        <v>5.274631924</v>
      </c>
      <c r="X675" s="56">
        <f t="shared" si="5"/>
        <v>7.264314858</v>
      </c>
    </row>
    <row r="676" ht="14.25" customHeight="1">
      <c r="A676" s="63">
        <v>35398.0</v>
      </c>
      <c r="B676" s="64" t="s">
        <v>727</v>
      </c>
      <c r="C676" s="65" t="s">
        <v>59</v>
      </c>
      <c r="D676" s="66">
        <v>144017.85</v>
      </c>
      <c r="E676" s="67">
        <v>33616.0</v>
      </c>
      <c r="F676" s="66">
        <v>5.93569838849277</v>
      </c>
      <c r="G676" s="66">
        <v>3392.15</v>
      </c>
      <c r="H676" s="68">
        <v>1065.0</v>
      </c>
      <c r="I676" s="66">
        <v>3.64747311827957</v>
      </c>
      <c r="J676" s="66">
        <v>122003.5</v>
      </c>
      <c r="K676" s="68">
        <v>24097.0</v>
      </c>
      <c r="L676" s="66">
        <v>7.10396529637825</v>
      </c>
      <c r="M676" s="66">
        <v>1146845.88</v>
      </c>
      <c r="N676" s="68">
        <v>161180.0</v>
      </c>
      <c r="O676" s="66">
        <v>12.7581835778888</v>
      </c>
      <c r="P676" s="66">
        <v>88002.01</v>
      </c>
      <c r="Q676" s="68">
        <v>11911.0</v>
      </c>
      <c r="R676" s="69">
        <v>8.92696388719821</v>
      </c>
      <c r="S676" s="55"/>
      <c r="T676" s="56">
        <f t="shared" si="1"/>
        <v>4.284205438</v>
      </c>
      <c r="U676" s="56">
        <f t="shared" si="2"/>
        <v>3.185117371</v>
      </c>
      <c r="V676" s="56">
        <f t="shared" si="3"/>
        <v>5.063016143</v>
      </c>
      <c r="W676" s="56">
        <f t="shared" si="4"/>
        <v>7.115311329</v>
      </c>
      <c r="X676" s="56">
        <f t="shared" si="5"/>
        <v>7.388297372</v>
      </c>
    </row>
    <row r="677" ht="14.25" customHeight="1">
      <c r="A677" s="63">
        <v>35401.0</v>
      </c>
      <c r="B677" s="64" t="s">
        <v>728</v>
      </c>
      <c r="C677" s="65" t="s">
        <v>59</v>
      </c>
      <c r="D677" s="66">
        <v>76773.7</v>
      </c>
      <c r="E677" s="67">
        <v>19511.0</v>
      </c>
      <c r="F677" s="66">
        <v>5.35008362369338</v>
      </c>
      <c r="G677" s="66">
        <v>7042.24</v>
      </c>
      <c r="H677" s="68">
        <v>1931.0</v>
      </c>
      <c r="I677" s="66">
        <v>4.18433749257279</v>
      </c>
      <c r="J677" s="66">
        <v>33317.51</v>
      </c>
      <c r="K677" s="68">
        <v>6452.0</v>
      </c>
      <c r="L677" s="66">
        <v>7.16197549441101</v>
      </c>
      <c r="M677" s="66">
        <v>403231.38</v>
      </c>
      <c r="N677" s="68">
        <v>61714.0</v>
      </c>
      <c r="O677" s="66">
        <v>9.7028581741181</v>
      </c>
      <c r="P677" s="66">
        <v>74148.13</v>
      </c>
      <c r="Q677" s="68">
        <v>9777.0</v>
      </c>
      <c r="R677" s="69">
        <v>9.331503901334</v>
      </c>
      <c r="S677" s="55"/>
      <c r="T677" s="56">
        <f t="shared" si="1"/>
        <v>3.934893137</v>
      </c>
      <c r="U677" s="56">
        <f t="shared" si="2"/>
        <v>3.64693941</v>
      </c>
      <c r="V677" s="56">
        <f t="shared" si="3"/>
        <v>5.163904216</v>
      </c>
      <c r="W677" s="56">
        <f t="shared" si="4"/>
        <v>6.533872055</v>
      </c>
      <c r="X677" s="56">
        <f t="shared" si="5"/>
        <v>7.583934745</v>
      </c>
    </row>
    <row r="678" ht="14.25" customHeight="1">
      <c r="A678" s="63">
        <v>35415.0</v>
      </c>
      <c r="B678" s="64" t="s">
        <v>729</v>
      </c>
      <c r="C678" s="65" t="s">
        <v>59</v>
      </c>
      <c r="D678" s="66">
        <v>281542.59</v>
      </c>
      <c r="E678" s="67">
        <v>63660.0</v>
      </c>
      <c r="F678" s="66">
        <v>6.54141705390335</v>
      </c>
      <c r="G678" s="66">
        <v>5054.01</v>
      </c>
      <c r="H678" s="68">
        <v>1599.0</v>
      </c>
      <c r="I678" s="66">
        <v>3.56921610169492</v>
      </c>
      <c r="J678" s="66">
        <v>17243.74</v>
      </c>
      <c r="K678" s="68">
        <v>3131.0</v>
      </c>
      <c r="L678" s="66">
        <v>7.58967429577465</v>
      </c>
      <c r="M678" s="66">
        <v>920759.94</v>
      </c>
      <c r="N678" s="68">
        <v>115891.0</v>
      </c>
      <c r="O678" s="66">
        <v>12.1425831805774</v>
      </c>
      <c r="P678" s="66">
        <v>84099.06</v>
      </c>
      <c r="Q678" s="68">
        <v>13183.0</v>
      </c>
      <c r="R678" s="69">
        <v>8.3539346379259</v>
      </c>
      <c r="S678" s="55"/>
      <c r="T678" s="56">
        <f t="shared" si="1"/>
        <v>4.422598021</v>
      </c>
      <c r="U678" s="56">
        <f t="shared" si="2"/>
        <v>3.160731707</v>
      </c>
      <c r="V678" s="56">
        <f t="shared" si="3"/>
        <v>5.507422549</v>
      </c>
      <c r="W678" s="56">
        <f t="shared" si="4"/>
        <v>7.945051298</v>
      </c>
      <c r="X678" s="56">
        <f t="shared" si="5"/>
        <v>6.379356747</v>
      </c>
    </row>
    <row r="679" ht="14.25" customHeight="1">
      <c r="A679" s="63">
        <v>35444.0</v>
      </c>
      <c r="B679" s="64" t="s">
        <v>730</v>
      </c>
      <c r="C679" s="65" t="s">
        <v>59</v>
      </c>
      <c r="D679" s="66">
        <v>302417.05</v>
      </c>
      <c r="E679" s="67">
        <v>65698.0</v>
      </c>
      <c r="F679" s="66">
        <v>6.90765303791686</v>
      </c>
      <c r="G679" s="66">
        <v>37039.67</v>
      </c>
      <c r="H679" s="68">
        <v>8805.0</v>
      </c>
      <c r="I679" s="66">
        <v>4.65322487437186</v>
      </c>
      <c r="J679" s="66">
        <v>28685.8</v>
      </c>
      <c r="K679" s="68">
        <v>7687.0</v>
      </c>
      <c r="L679" s="66">
        <v>4.00751606594021</v>
      </c>
      <c r="M679" s="66">
        <v>506277.38</v>
      </c>
      <c r="N679" s="68">
        <v>73856.0</v>
      </c>
      <c r="O679" s="66">
        <v>11.0225638457687</v>
      </c>
      <c r="P679" s="66">
        <v>1136.84</v>
      </c>
      <c r="Q679" s="68">
        <v>35.0</v>
      </c>
      <c r="R679" s="69">
        <v>32.4811428571429</v>
      </c>
      <c r="S679" s="55"/>
      <c r="T679" s="56">
        <f t="shared" si="1"/>
        <v>4.603139365</v>
      </c>
      <c r="U679" s="56">
        <f t="shared" si="2"/>
        <v>4.20666326</v>
      </c>
      <c r="V679" s="56">
        <f t="shared" si="3"/>
        <v>3.731728893</v>
      </c>
      <c r="W679" s="56">
        <f t="shared" si="4"/>
        <v>6.854925531</v>
      </c>
      <c r="X679" s="56">
        <f t="shared" si="5"/>
        <v>32.48114286</v>
      </c>
    </row>
    <row r="680" ht="14.25" customHeight="1">
      <c r="A680" s="63">
        <v>35460.0</v>
      </c>
      <c r="B680" s="64" t="s">
        <v>731</v>
      </c>
      <c r="C680" s="65" t="s">
        <v>59</v>
      </c>
      <c r="D680" s="66">
        <v>208331.24</v>
      </c>
      <c r="E680" s="67">
        <v>45849.0</v>
      </c>
      <c r="F680" s="66">
        <v>6.39170522181997</v>
      </c>
      <c r="G680" s="66">
        <v>7264.59</v>
      </c>
      <c r="H680" s="68">
        <v>1975.0</v>
      </c>
      <c r="I680" s="66">
        <v>4.06069871436557</v>
      </c>
      <c r="J680" s="66">
        <v>17685.46</v>
      </c>
      <c r="K680" s="68">
        <v>4099.0</v>
      </c>
      <c r="L680" s="66">
        <v>5.37225394896719</v>
      </c>
      <c r="M680" s="66">
        <v>536266.02</v>
      </c>
      <c r="N680" s="68">
        <v>79667.0</v>
      </c>
      <c r="O680" s="66">
        <v>10.5672345708205</v>
      </c>
      <c r="P680" s="66">
        <v>47860.14</v>
      </c>
      <c r="Q680" s="68">
        <v>9745.0</v>
      </c>
      <c r="R680" s="69">
        <v>6.99300701344243</v>
      </c>
      <c r="S680" s="55"/>
      <c r="T680" s="56">
        <f t="shared" si="1"/>
        <v>4.5438557</v>
      </c>
      <c r="U680" s="56">
        <f t="shared" si="2"/>
        <v>3.678273418</v>
      </c>
      <c r="V680" s="56">
        <f t="shared" si="3"/>
        <v>4.314579166</v>
      </c>
      <c r="W680" s="56">
        <f t="shared" si="4"/>
        <v>6.731344471</v>
      </c>
      <c r="X680" s="56">
        <f t="shared" si="5"/>
        <v>4.911250898</v>
      </c>
    </row>
    <row r="681" ht="14.25" customHeight="1">
      <c r="A681" s="63">
        <v>35479.0</v>
      </c>
      <c r="B681" s="64" t="s">
        <v>732</v>
      </c>
      <c r="C681" s="65" t="s">
        <v>59</v>
      </c>
      <c r="D681" s="66">
        <v>57488.24</v>
      </c>
      <c r="E681" s="67">
        <v>16211.0</v>
      </c>
      <c r="F681" s="66">
        <v>4.99376650451703</v>
      </c>
      <c r="G681" s="66">
        <v>6628.06</v>
      </c>
      <c r="H681" s="68">
        <v>2120.0</v>
      </c>
      <c r="I681" s="66">
        <v>3.74466666666667</v>
      </c>
      <c r="J681" s="66">
        <v>66625.77</v>
      </c>
      <c r="K681" s="68">
        <v>15430.0</v>
      </c>
      <c r="L681" s="66">
        <v>5.81224548547501</v>
      </c>
      <c r="M681" s="66">
        <v>364194.22</v>
      </c>
      <c r="N681" s="68">
        <v>53681.0</v>
      </c>
      <c r="O681" s="66">
        <v>9.96754666374733</v>
      </c>
      <c r="P681" s="66">
        <v>38475.17</v>
      </c>
      <c r="Q681" s="68">
        <v>9841.0</v>
      </c>
      <c r="R681" s="69">
        <v>5.319393059588</v>
      </c>
      <c r="S681" s="55"/>
      <c r="T681" s="56">
        <f t="shared" si="1"/>
        <v>3.546248843</v>
      </c>
      <c r="U681" s="56">
        <f t="shared" si="2"/>
        <v>3.126443396</v>
      </c>
      <c r="V681" s="56">
        <f t="shared" si="3"/>
        <v>4.317937135</v>
      </c>
      <c r="W681" s="56">
        <f t="shared" si="4"/>
        <v>6.784415715</v>
      </c>
      <c r="X681" s="56">
        <f t="shared" si="5"/>
        <v>3.909680927</v>
      </c>
    </row>
    <row r="682" ht="14.25" customHeight="1">
      <c r="A682" s="63">
        <v>35487.0</v>
      </c>
      <c r="B682" s="64" t="s">
        <v>733</v>
      </c>
      <c r="C682" s="65" t="s">
        <v>59</v>
      </c>
      <c r="D682" s="66">
        <v>168369.34</v>
      </c>
      <c r="E682" s="67">
        <v>42045.0</v>
      </c>
      <c r="F682" s="66">
        <v>6.05754056484979</v>
      </c>
      <c r="G682" s="66">
        <v>14617.69</v>
      </c>
      <c r="H682" s="68">
        <v>4026.0</v>
      </c>
      <c r="I682" s="66">
        <v>3.83163564875492</v>
      </c>
      <c r="J682" s="66">
        <v>40775.68</v>
      </c>
      <c r="K682" s="68">
        <v>7574.0</v>
      </c>
      <c r="L682" s="66">
        <v>6.7487057265806</v>
      </c>
      <c r="M682" s="66">
        <v>592898.48</v>
      </c>
      <c r="N682" s="68">
        <v>83834.0</v>
      </c>
      <c r="O682" s="66">
        <v>11.2009234315078</v>
      </c>
      <c r="P682" s="66">
        <v>19737.9</v>
      </c>
      <c r="Q682" s="68">
        <v>3298.0</v>
      </c>
      <c r="R682" s="69">
        <v>7.8169900990099</v>
      </c>
      <c r="S682" s="55"/>
      <c r="T682" s="56">
        <f t="shared" si="1"/>
        <v>4.00450327</v>
      </c>
      <c r="U682" s="56">
        <f t="shared" si="2"/>
        <v>3.630822156</v>
      </c>
      <c r="V682" s="56">
        <f t="shared" si="3"/>
        <v>5.383638764</v>
      </c>
      <c r="W682" s="56">
        <f t="shared" si="4"/>
        <v>7.072291433</v>
      </c>
      <c r="X682" s="56">
        <f t="shared" si="5"/>
        <v>5.984808975</v>
      </c>
    </row>
    <row r="683" ht="14.25" customHeight="1">
      <c r="A683" s="63">
        <v>35495.0</v>
      </c>
      <c r="B683" s="64" t="s">
        <v>734</v>
      </c>
      <c r="C683" s="65" t="s">
        <v>59</v>
      </c>
      <c r="D683" s="66">
        <v>212572.34</v>
      </c>
      <c r="E683" s="67">
        <v>45710.0</v>
      </c>
      <c r="F683" s="66">
        <v>6.79058075645285</v>
      </c>
      <c r="G683" s="66">
        <v>4031.81</v>
      </c>
      <c r="H683" s="68">
        <v>1352.0</v>
      </c>
      <c r="I683" s="66">
        <v>4.78269276393832</v>
      </c>
      <c r="J683" s="66">
        <v>15144.19</v>
      </c>
      <c r="K683" s="68">
        <v>3728.0</v>
      </c>
      <c r="L683" s="66">
        <v>5.11973968897904</v>
      </c>
      <c r="M683" s="66">
        <v>645202.26</v>
      </c>
      <c r="N683" s="68">
        <v>75265.0</v>
      </c>
      <c r="O683" s="66">
        <v>13.2659400444115</v>
      </c>
      <c r="P683" s="66">
        <v>51654.96</v>
      </c>
      <c r="Q683" s="68">
        <v>6981.0</v>
      </c>
      <c r="R683" s="69">
        <v>8.97254820218864</v>
      </c>
      <c r="S683" s="55"/>
      <c r="T683" s="56">
        <f t="shared" si="1"/>
        <v>4.650455918</v>
      </c>
      <c r="U683" s="56">
        <f t="shared" si="2"/>
        <v>2.982107988</v>
      </c>
      <c r="V683" s="56">
        <f t="shared" si="3"/>
        <v>4.062282725</v>
      </c>
      <c r="W683" s="56">
        <f t="shared" si="4"/>
        <v>8.572407626</v>
      </c>
      <c r="X683" s="56">
        <f t="shared" si="5"/>
        <v>7.399363988</v>
      </c>
    </row>
    <row r="684" ht="14.25" customHeight="1">
      <c r="A684" s="63">
        <v>35509.0</v>
      </c>
      <c r="B684" s="64" t="s">
        <v>735</v>
      </c>
      <c r="C684" s="65" t="s">
        <v>61</v>
      </c>
      <c r="D684" s="66">
        <v>1265.61</v>
      </c>
      <c r="E684" s="67">
        <v>443.0</v>
      </c>
      <c r="F684" s="66">
        <v>3.10960687960688</v>
      </c>
      <c r="G684" s="66">
        <v>1316.9</v>
      </c>
      <c r="H684" s="68">
        <v>550.0</v>
      </c>
      <c r="I684" s="66">
        <v>2.76079664570231</v>
      </c>
      <c r="J684" s="66">
        <v>8922.4</v>
      </c>
      <c r="K684" s="68">
        <v>1511.0</v>
      </c>
      <c r="L684" s="66">
        <v>6.38226037195994</v>
      </c>
      <c r="M684" s="66">
        <v>0.0</v>
      </c>
      <c r="N684" s="68">
        <v>0.0</v>
      </c>
      <c r="O684" s="66">
        <v>0.0</v>
      </c>
      <c r="P684" s="66">
        <v>99067.2</v>
      </c>
      <c r="Q684" s="68">
        <v>27786.0</v>
      </c>
      <c r="R684" s="69">
        <v>6.04215662356672</v>
      </c>
      <c r="S684" s="55"/>
      <c r="T684" s="56">
        <f t="shared" si="1"/>
        <v>2.856907449</v>
      </c>
      <c r="U684" s="56">
        <f t="shared" si="2"/>
        <v>2.394363636</v>
      </c>
      <c r="V684" s="56">
        <f t="shared" si="3"/>
        <v>5.9049636</v>
      </c>
      <c r="W684" s="56" t="str">
        <f t="shared" si="4"/>
        <v/>
      </c>
      <c r="X684" s="56">
        <f t="shared" si="5"/>
        <v>3.565363852</v>
      </c>
    </row>
    <row r="685" ht="14.25" customHeight="1">
      <c r="A685" s="63">
        <v>35525.0</v>
      </c>
      <c r="B685" s="64" t="s">
        <v>736</v>
      </c>
      <c r="C685" s="65" t="s">
        <v>59</v>
      </c>
      <c r="D685" s="66">
        <v>213162.76</v>
      </c>
      <c r="E685" s="67">
        <v>56607.0</v>
      </c>
      <c r="F685" s="66">
        <v>5.90282343819229</v>
      </c>
      <c r="G685" s="66">
        <v>2642.16</v>
      </c>
      <c r="H685" s="68">
        <v>776.0</v>
      </c>
      <c r="I685" s="66">
        <v>3.90852071005917</v>
      </c>
      <c r="J685" s="66">
        <v>40250.29</v>
      </c>
      <c r="K685" s="68">
        <v>6976.0</v>
      </c>
      <c r="L685" s="66">
        <v>7.34762504563709</v>
      </c>
      <c r="M685" s="66">
        <v>838976.45</v>
      </c>
      <c r="N685" s="68">
        <v>103573.0</v>
      </c>
      <c r="O685" s="66">
        <v>11.9573634627444</v>
      </c>
      <c r="P685" s="66">
        <v>101803.64</v>
      </c>
      <c r="Q685" s="68">
        <v>16030.0</v>
      </c>
      <c r="R685" s="69">
        <v>8.77390674825476</v>
      </c>
      <c r="S685" s="55"/>
      <c r="T685" s="56">
        <f t="shared" si="1"/>
        <v>3.765660784</v>
      </c>
      <c r="U685" s="56">
        <f t="shared" si="2"/>
        <v>3.404845361</v>
      </c>
      <c r="V685" s="56">
        <f t="shared" si="3"/>
        <v>5.769823681</v>
      </c>
      <c r="W685" s="56">
        <f t="shared" si="4"/>
        <v>8.100339374</v>
      </c>
      <c r="X685" s="56">
        <f t="shared" si="5"/>
        <v>6.350819713</v>
      </c>
    </row>
    <row r="686" ht="14.25" customHeight="1">
      <c r="A686" s="63">
        <v>35533.0</v>
      </c>
      <c r="B686" s="64" t="s">
        <v>737</v>
      </c>
      <c r="C686" s="65" t="s">
        <v>61</v>
      </c>
      <c r="D686" s="66" t="s">
        <v>66</v>
      </c>
      <c r="E686" s="67" t="s">
        <v>66</v>
      </c>
      <c r="F686" s="66" t="s">
        <v>66</v>
      </c>
      <c r="G686" s="66" t="s">
        <v>66</v>
      </c>
      <c r="H686" s="68" t="s">
        <v>66</v>
      </c>
      <c r="I686" s="66" t="s">
        <v>66</v>
      </c>
      <c r="J686" s="66" t="s">
        <v>66</v>
      </c>
      <c r="K686" s="68" t="s">
        <v>66</v>
      </c>
      <c r="L686" s="66" t="s">
        <v>66</v>
      </c>
      <c r="M686" s="66">
        <v>304860.88</v>
      </c>
      <c r="N686" s="68">
        <v>42145.0</v>
      </c>
      <c r="O686" s="66">
        <v>14.0075758132696</v>
      </c>
      <c r="P686" s="66">
        <v>30.37</v>
      </c>
      <c r="Q686" s="68">
        <v>20.0</v>
      </c>
      <c r="R686" s="69">
        <v>1.78647058823529</v>
      </c>
      <c r="S686" s="55"/>
      <c r="T686" s="56" t="str">
        <f t="shared" si="1"/>
        <v/>
      </c>
      <c r="U686" s="56" t="str">
        <f t="shared" si="2"/>
        <v/>
      </c>
      <c r="V686" s="56" t="str">
        <f t="shared" si="3"/>
        <v/>
      </c>
      <c r="W686" s="56">
        <f t="shared" si="4"/>
        <v>7.233619172</v>
      </c>
      <c r="X686" s="56">
        <f t="shared" si="5"/>
        <v>1.5185</v>
      </c>
    </row>
    <row r="687" ht="14.25" customHeight="1">
      <c r="A687" s="63">
        <v>35568.0</v>
      </c>
      <c r="B687" s="64" t="s">
        <v>738</v>
      </c>
      <c r="C687" s="65" t="s">
        <v>61</v>
      </c>
      <c r="D687" s="66">
        <v>1968.94</v>
      </c>
      <c r="E687" s="67">
        <v>501.0</v>
      </c>
      <c r="F687" s="66">
        <v>4.24340517241379</v>
      </c>
      <c r="G687" s="66">
        <v>211.25</v>
      </c>
      <c r="H687" s="68">
        <v>28.0</v>
      </c>
      <c r="I687" s="66">
        <v>13.203125</v>
      </c>
      <c r="J687" s="66">
        <v>3967.77</v>
      </c>
      <c r="K687" s="68">
        <v>597.0</v>
      </c>
      <c r="L687" s="66">
        <v>7.77994117647059</v>
      </c>
      <c r="M687" s="66">
        <v>112.54</v>
      </c>
      <c r="N687" s="68">
        <v>7.0</v>
      </c>
      <c r="O687" s="66">
        <v>28.135</v>
      </c>
      <c r="P687" s="66">
        <v>10650.93</v>
      </c>
      <c r="Q687" s="68">
        <v>2975.0</v>
      </c>
      <c r="R687" s="69">
        <v>5.43137684854666</v>
      </c>
      <c r="S687" s="55"/>
      <c r="T687" s="56">
        <f t="shared" si="1"/>
        <v>3.93001996</v>
      </c>
      <c r="U687" s="56">
        <f t="shared" si="2"/>
        <v>7.544642857</v>
      </c>
      <c r="V687" s="56">
        <f t="shared" si="3"/>
        <v>6.646180905</v>
      </c>
      <c r="W687" s="56">
        <f t="shared" si="4"/>
        <v>16.07714286</v>
      </c>
      <c r="X687" s="56">
        <f t="shared" si="5"/>
        <v>3.580144538</v>
      </c>
    </row>
    <row r="688" ht="14.25" customHeight="1">
      <c r="A688" s="63">
        <v>35576.0</v>
      </c>
      <c r="B688" s="64" t="s">
        <v>739</v>
      </c>
      <c r="C688" s="65" t="s">
        <v>59</v>
      </c>
      <c r="D688" s="66">
        <v>121972.0</v>
      </c>
      <c r="E688" s="67">
        <v>33358.0</v>
      </c>
      <c r="F688" s="66">
        <v>5.2393470790378</v>
      </c>
      <c r="G688" s="66">
        <v>19007.2</v>
      </c>
      <c r="H688" s="68">
        <v>4418.0</v>
      </c>
      <c r="I688" s="66">
        <v>5.49341040462428</v>
      </c>
      <c r="J688" s="66">
        <v>38124.05</v>
      </c>
      <c r="K688" s="68">
        <v>7560.0</v>
      </c>
      <c r="L688" s="66">
        <v>6.66271408598392</v>
      </c>
      <c r="M688" s="66">
        <v>837375.73</v>
      </c>
      <c r="N688" s="68">
        <v>114882.0</v>
      </c>
      <c r="O688" s="66">
        <v>11.914172926982</v>
      </c>
      <c r="P688" s="66">
        <v>116362.79</v>
      </c>
      <c r="Q688" s="68">
        <v>22439.0</v>
      </c>
      <c r="R688" s="69">
        <v>7.51018394217116</v>
      </c>
      <c r="S688" s="55"/>
      <c r="T688" s="56">
        <f t="shared" si="1"/>
        <v>3.656454224</v>
      </c>
      <c r="U688" s="56">
        <f t="shared" si="2"/>
        <v>4.302218198</v>
      </c>
      <c r="V688" s="56">
        <f t="shared" si="3"/>
        <v>5.042863757</v>
      </c>
      <c r="W688" s="56">
        <f t="shared" si="4"/>
        <v>7.289007242</v>
      </c>
      <c r="X688" s="56">
        <f t="shared" si="5"/>
        <v>5.185738669</v>
      </c>
    </row>
    <row r="689" ht="14.25" customHeight="1">
      <c r="A689" s="63">
        <v>35592.0</v>
      </c>
      <c r="B689" s="64" t="s">
        <v>740</v>
      </c>
      <c r="C689" s="65" t="s">
        <v>59</v>
      </c>
      <c r="D689" s="66">
        <v>195581.95</v>
      </c>
      <c r="E689" s="67">
        <v>50330.0</v>
      </c>
      <c r="F689" s="66">
        <v>5.76037316290166</v>
      </c>
      <c r="G689" s="66">
        <v>22686.31</v>
      </c>
      <c r="H689" s="68">
        <v>6531.0</v>
      </c>
      <c r="I689" s="66">
        <v>4.30316957511381</v>
      </c>
      <c r="J689" s="66">
        <v>87235.32</v>
      </c>
      <c r="K689" s="68">
        <v>14558.0</v>
      </c>
      <c r="L689" s="66">
        <v>8.05273885350319</v>
      </c>
      <c r="M689" s="66">
        <v>1024016.77</v>
      </c>
      <c r="N689" s="68">
        <v>120401.0</v>
      </c>
      <c r="O689" s="66">
        <v>12.9347308255861</v>
      </c>
      <c r="P689" s="66">
        <v>25760.43</v>
      </c>
      <c r="Q689" s="68">
        <v>4205.0</v>
      </c>
      <c r="R689" s="69">
        <v>7.73586486486487</v>
      </c>
      <c r="S689" s="55"/>
      <c r="T689" s="56">
        <f t="shared" si="1"/>
        <v>3.885991456</v>
      </c>
      <c r="U689" s="56">
        <f t="shared" si="2"/>
        <v>3.473634972</v>
      </c>
      <c r="V689" s="56">
        <f t="shared" si="3"/>
        <v>5.992259926</v>
      </c>
      <c r="W689" s="56">
        <f t="shared" si="4"/>
        <v>8.505052034</v>
      </c>
      <c r="X689" s="56">
        <f t="shared" si="5"/>
        <v>6.126142687</v>
      </c>
    </row>
    <row r="690" ht="14.25" customHeight="1">
      <c r="A690" s="63">
        <v>35608.0</v>
      </c>
      <c r="B690" s="64" t="s">
        <v>741</v>
      </c>
      <c r="C690" s="65" t="s">
        <v>61</v>
      </c>
      <c r="D690" s="66">
        <v>16236.85</v>
      </c>
      <c r="E690" s="67">
        <v>4102.0</v>
      </c>
      <c r="F690" s="66">
        <v>4.37533009970358</v>
      </c>
      <c r="G690" s="66">
        <v>0.0</v>
      </c>
      <c r="H690" s="68">
        <v>0.0</v>
      </c>
      <c r="I690" s="66">
        <v>0.0</v>
      </c>
      <c r="J690" s="66">
        <v>1423.5</v>
      </c>
      <c r="K690" s="68">
        <v>477.0</v>
      </c>
      <c r="L690" s="66">
        <v>3.17745535714286</v>
      </c>
      <c r="M690" s="66">
        <v>25.8</v>
      </c>
      <c r="N690" s="68">
        <v>5.0</v>
      </c>
      <c r="O690" s="66">
        <v>5.16</v>
      </c>
      <c r="P690" s="66">
        <v>34695.33</v>
      </c>
      <c r="Q690" s="68">
        <v>5789.0</v>
      </c>
      <c r="R690" s="69">
        <v>7.02476817169468</v>
      </c>
      <c r="S690" s="55"/>
      <c r="T690" s="56">
        <f t="shared" si="1"/>
        <v>3.958276451</v>
      </c>
      <c r="U690" s="56" t="str">
        <f t="shared" si="2"/>
        <v/>
      </c>
      <c r="V690" s="56">
        <f t="shared" si="3"/>
        <v>2.98427673</v>
      </c>
      <c r="W690" s="56">
        <f t="shared" si="4"/>
        <v>5.16</v>
      </c>
      <c r="X690" s="56">
        <f t="shared" si="5"/>
        <v>5.99332009</v>
      </c>
    </row>
    <row r="691" ht="14.25" customHeight="1">
      <c r="A691" s="63">
        <v>35614.0</v>
      </c>
      <c r="B691" s="64" t="s">
        <v>742</v>
      </c>
      <c r="C691" s="65" t="s">
        <v>94</v>
      </c>
      <c r="D691" s="66">
        <v>223018.96</v>
      </c>
      <c r="E691" s="67">
        <v>52621.0</v>
      </c>
      <c r="F691" s="66">
        <v>6.08809128630705</v>
      </c>
      <c r="G691" s="66">
        <v>3789.45</v>
      </c>
      <c r="H691" s="68">
        <v>847.0</v>
      </c>
      <c r="I691" s="66">
        <v>5.36749291784703</v>
      </c>
      <c r="J691" s="66">
        <v>88697.58</v>
      </c>
      <c r="K691" s="68">
        <v>14246.0</v>
      </c>
      <c r="L691" s="66">
        <v>8.8830826239359</v>
      </c>
      <c r="M691" s="66">
        <v>1984932.22</v>
      </c>
      <c r="N691" s="68">
        <v>253242.0</v>
      </c>
      <c r="O691" s="66">
        <v>14.1142706192714</v>
      </c>
      <c r="P691" s="66">
        <v>161250.08</v>
      </c>
      <c r="Q691" s="68">
        <v>29510.0</v>
      </c>
      <c r="R691" s="69">
        <v>7.4587205698691</v>
      </c>
      <c r="S691" s="55"/>
      <c r="T691" s="56">
        <f t="shared" si="1"/>
        <v>4.238212121</v>
      </c>
      <c r="U691" s="56">
        <f t="shared" si="2"/>
        <v>4.473966942</v>
      </c>
      <c r="V691" s="56">
        <f t="shared" si="3"/>
        <v>6.226139267</v>
      </c>
      <c r="W691" s="56">
        <f t="shared" si="4"/>
        <v>7.838084599</v>
      </c>
      <c r="X691" s="56">
        <f t="shared" si="5"/>
        <v>5.464252118</v>
      </c>
    </row>
    <row r="692" ht="14.25" customHeight="1">
      <c r="A692" s="63">
        <v>35630.0</v>
      </c>
      <c r="B692" s="64" t="s">
        <v>743</v>
      </c>
      <c r="C692" s="65" t="s">
        <v>59</v>
      </c>
      <c r="D692" s="66">
        <v>33648.81</v>
      </c>
      <c r="E692" s="67">
        <v>7965.0</v>
      </c>
      <c r="F692" s="66">
        <v>5.22497049689441</v>
      </c>
      <c r="G692" s="66">
        <v>9278.58</v>
      </c>
      <c r="H692" s="68">
        <v>2492.0</v>
      </c>
      <c r="I692" s="66">
        <v>4.22137397634213</v>
      </c>
      <c r="J692" s="66">
        <v>148290.32</v>
      </c>
      <c r="K692" s="68">
        <v>25727.0</v>
      </c>
      <c r="L692" s="66">
        <v>7.92530169419058</v>
      </c>
      <c r="M692" s="66">
        <v>598379.37</v>
      </c>
      <c r="N692" s="68">
        <v>74905.0</v>
      </c>
      <c r="O692" s="66">
        <v>11.0249538461538</v>
      </c>
      <c r="P692" s="66">
        <v>83237.08</v>
      </c>
      <c r="Q692" s="68">
        <v>11542.0</v>
      </c>
      <c r="R692" s="69">
        <v>9.45875909090909</v>
      </c>
      <c r="S692" s="55"/>
      <c r="T692" s="56">
        <f t="shared" si="1"/>
        <v>4.224583804</v>
      </c>
      <c r="U692" s="56">
        <f t="shared" si="2"/>
        <v>3.723346709</v>
      </c>
      <c r="V692" s="56">
        <f t="shared" si="3"/>
        <v>5.763995802</v>
      </c>
      <c r="W692" s="56">
        <f t="shared" si="4"/>
        <v>7.98851038</v>
      </c>
      <c r="X692" s="56">
        <f t="shared" si="5"/>
        <v>7.211668688</v>
      </c>
    </row>
    <row r="693" ht="14.25" customHeight="1">
      <c r="A693" s="63">
        <v>35649.0</v>
      </c>
      <c r="B693" s="64" t="s">
        <v>744</v>
      </c>
      <c r="C693" s="65" t="s">
        <v>61</v>
      </c>
      <c r="D693" s="66">
        <v>55710.8</v>
      </c>
      <c r="E693" s="67">
        <v>14718.0</v>
      </c>
      <c r="F693" s="66">
        <v>5.08078431372549</v>
      </c>
      <c r="G693" s="66">
        <v>1927.88</v>
      </c>
      <c r="H693" s="68">
        <v>610.0</v>
      </c>
      <c r="I693" s="66">
        <v>3.40614840989399</v>
      </c>
      <c r="J693" s="66">
        <v>7277.14</v>
      </c>
      <c r="K693" s="68">
        <v>2323.0</v>
      </c>
      <c r="L693" s="66">
        <v>3.60432887568103</v>
      </c>
      <c r="M693" s="66">
        <v>352565.01</v>
      </c>
      <c r="N693" s="68">
        <v>45743.0</v>
      </c>
      <c r="O693" s="66">
        <v>10.6312761209782</v>
      </c>
      <c r="P693" s="66">
        <v>782.6</v>
      </c>
      <c r="Q693" s="68">
        <v>134.0</v>
      </c>
      <c r="R693" s="69">
        <v>6.52166666666667</v>
      </c>
      <c r="S693" s="55"/>
      <c r="T693" s="56">
        <f t="shared" si="1"/>
        <v>3.785215383</v>
      </c>
      <c r="U693" s="56">
        <f t="shared" si="2"/>
        <v>3.160459016</v>
      </c>
      <c r="V693" s="56">
        <f t="shared" si="3"/>
        <v>3.132647439</v>
      </c>
      <c r="W693" s="56">
        <f t="shared" si="4"/>
        <v>7.707518309</v>
      </c>
      <c r="X693" s="56">
        <f t="shared" si="5"/>
        <v>5.840298507</v>
      </c>
    </row>
    <row r="694" ht="14.25" customHeight="1">
      <c r="A694" s="63">
        <v>35657.0</v>
      </c>
      <c r="B694" s="64" t="s">
        <v>745</v>
      </c>
      <c r="C694" s="65" t="s">
        <v>59</v>
      </c>
      <c r="D694" s="66">
        <v>11387.63</v>
      </c>
      <c r="E694" s="67">
        <v>3121.0</v>
      </c>
      <c r="F694" s="66">
        <v>4.24120297951583</v>
      </c>
      <c r="G694" s="66">
        <v>8916.69</v>
      </c>
      <c r="H694" s="68">
        <v>2917.0</v>
      </c>
      <c r="I694" s="66">
        <v>3.64690797546012</v>
      </c>
      <c r="J694" s="66">
        <v>16564.68</v>
      </c>
      <c r="K694" s="68">
        <v>3714.0</v>
      </c>
      <c r="L694" s="66">
        <v>5.85531283138918</v>
      </c>
      <c r="M694" s="66">
        <v>494309.57</v>
      </c>
      <c r="N694" s="68">
        <v>69225.0</v>
      </c>
      <c r="O694" s="66">
        <v>11.0752278634164</v>
      </c>
      <c r="P694" s="66">
        <v>79725.51</v>
      </c>
      <c r="Q694" s="68">
        <v>26993.0</v>
      </c>
      <c r="R694" s="69">
        <v>5.40952028769168</v>
      </c>
      <c r="S694" s="55"/>
      <c r="T694" s="56">
        <f t="shared" si="1"/>
        <v>3.648711951</v>
      </c>
      <c r="U694" s="56">
        <f t="shared" si="2"/>
        <v>3.056801508</v>
      </c>
      <c r="V694" s="56">
        <f t="shared" si="3"/>
        <v>4.46006462</v>
      </c>
      <c r="W694" s="56">
        <f t="shared" si="4"/>
        <v>7.140622174</v>
      </c>
      <c r="X694" s="56">
        <f t="shared" si="5"/>
        <v>2.953562405</v>
      </c>
    </row>
    <row r="695" ht="14.25" customHeight="1">
      <c r="A695" s="63">
        <v>35665.0</v>
      </c>
      <c r="B695" s="64" t="s">
        <v>746</v>
      </c>
      <c r="C695" s="65" t="s">
        <v>59</v>
      </c>
      <c r="D695" s="66">
        <v>63405.22</v>
      </c>
      <c r="E695" s="67">
        <v>14135.0</v>
      </c>
      <c r="F695" s="66">
        <v>5.66573317844697</v>
      </c>
      <c r="G695" s="66">
        <v>1695.68</v>
      </c>
      <c r="H695" s="68">
        <v>420.0</v>
      </c>
      <c r="I695" s="66">
        <v>5.06173134328358</v>
      </c>
      <c r="J695" s="66">
        <v>41968.56</v>
      </c>
      <c r="K695" s="68">
        <v>6647.0</v>
      </c>
      <c r="L695" s="66">
        <v>8.18260089686099</v>
      </c>
      <c r="M695" s="66">
        <v>929835.89</v>
      </c>
      <c r="N695" s="68">
        <v>131523.0</v>
      </c>
      <c r="O695" s="66">
        <v>12.4042620829498</v>
      </c>
      <c r="P695" s="66">
        <v>24706.01</v>
      </c>
      <c r="Q695" s="68">
        <v>5472.0</v>
      </c>
      <c r="R695" s="69">
        <v>6.00973242520068</v>
      </c>
      <c r="S695" s="55"/>
      <c r="T695" s="56">
        <f t="shared" si="1"/>
        <v>4.485689423</v>
      </c>
      <c r="U695" s="56">
        <f t="shared" si="2"/>
        <v>4.037333333</v>
      </c>
      <c r="V695" s="56">
        <f t="shared" si="3"/>
        <v>6.313910035</v>
      </c>
      <c r="W695" s="56">
        <f t="shared" si="4"/>
        <v>7.069758825</v>
      </c>
      <c r="X695" s="56">
        <f t="shared" si="5"/>
        <v>4.514987208</v>
      </c>
    </row>
    <row r="696" ht="14.25" customHeight="1">
      <c r="A696" s="63">
        <v>35673.0</v>
      </c>
      <c r="B696" s="64" t="s">
        <v>747</v>
      </c>
      <c r="C696" s="65" t="s">
        <v>59</v>
      </c>
      <c r="D696" s="66">
        <v>59960.36</v>
      </c>
      <c r="E696" s="67">
        <v>14174.0</v>
      </c>
      <c r="F696" s="66">
        <v>6.40602136752137</v>
      </c>
      <c r="G696" s="66">
        <v>3471.28</v>
      </c>
      <c r="H696" s="68">
        <v>1145.0</v>
      </c>
      <c r="I696" s="66">
        <v>3.40655544651619</v>
      </c>
      <c r="J696" s="66">
        <v>35638.27</v>
      </c>
      <c r="K696" s="68">
        <v>5223.0</v>
      </c>
      <c r="L696" s="66">
        <v>8.28411668991167</v>
      </c>
      <c r="M696" s="66">
        <v>341096.0</v>
      </c>
      <c r="N696" s="68">
        <v>48108.0</v>
      </c>
      <c r="O696" s="66">
        <v>11.1498430962343</v>
      </c>
      <c r="P696" s="66">
        <v>10194.68</v>
      </c>
      <c r="Q696" s="68">
        <v>2308.0</v>
      </c>
      <c r="R696" s="69">
        <v>6.41578351164254</v>
      </c>
      <c r="S696" s="55"/>
      <c r="T696" s="56">
        <f t="shared" si="1"/>
        <v>4.230306194</v>
      </c>
      <c r="U696" s="56">
        <f t="shared" si="2"/>
        <v>3.03168559</v>
      </c>
      <c r="V696" s="56">
        <f t="shared" si="3"/>
        <v>6.823333333</v>
      </c>
      <c r="W696" s="56">
        <f t="shared" si="4"/>
        <v>7.090213686</v>
      </c>
      <c r="X696" s="56">
        <f t="shared" si="5"/>
        <v>4.417105719</v>
      </c>
    </row>
    <row r="697" ht="14.25" customHeight="1">
      <c r="A697" s="63">
        <v>35692.0</v>
      </c>
      <c r="B697" s="64" t="s">
        <v>748</v>
      </c>
      <c r="C697" s="65" t="s">
        <v>61</v>
      </c>
      <c r="D697" s="66">
        <v>0.0</v>
      </c>
      <c r="E697" s="67">
        <v>0.0</v>
      </c>
      <c r="F697" s="66">
        <v>0.0</v>
      </c>
      <c r="G697" s="66">
        <v>15.91</v>
      </c>
      <c r="H697" s="68">
        <v>4.0</v>
      </c>
      <c r="I697" s="66">
        <v>5.30333333333333</v>
      </c>
      <c r="J697" s="66">
        <v>25.22</v>
      </c>
      <c r="K697" s="68">
        <v>6.0</v>
      </c>
      <c r="L697" s="66">
        <v>5.044</v>
      </c>
      <c r="M697" s="66">
        <v>67.4</v>
      </c>
      <c r="N697" s="68">
        <v>12.0</v>
      </c>
      <c r="O697" s="66">
        <v>6.12727272727273</v>
      </c>
      <c r="P697" s="66">
        <v>83.14</v>
      </c>
      <c r="Q697" s="68">
        <v>10.0</v>
      </c>
      <c r="R697" s="69">
        <v>9.23777777777778</v>
      </c>
      <c r="S697" s="55"/>
      <c r="T697" s="56" t="str">
        <f t="shared" si="1"/>
        <v/>
      </c>
      <c r="U697" s="56">
        <f t="shared" si="2"/>
        <v>3.9775</v>
      </c>
      <c r="V697" s="56">
        <f t="shared" si="3"/>
        <v>4.203333333</v>
      </c>
      <c r="W697" s="56">
        <f t="shared" si="4"/>
        <v>5.616666667</v>
      </c>
      <c r="X697" s="56">
        <f t="shared" si="5"/>
        <v>8.314</v>
      </c>
    </row>
    <row r="698" ht="14.25" customHeight="1">
      <c r="A698" s="63">
        <v>35711.0</v>
      </c>
      <c r="B698" s="64" t="s">
        <v>749</v>
      </c>
      <c r="C698" s="65" t="s">
        <v>61</v>
      </c>
      <c r="D698" s="66">
        <v>2709.37</v>
      </c>
      <c r="E698" s="67">
        <v>693.0</v>
      </c>
      <c r="F698" s="66">
        <v>4.31428343949045</v>
      </c>
      <c r="G698" s="66">
        <v>2332.87</v>
      </c>
      <c r="H698" s="68">
        <v>819.0</v>
      </c>
      <c r="I698" s="66">
        <v>3.16107046070461</v>
      </c>
      <c r="J698" s="66">
        <v>4331.59</v>
      </c>
      <c r="K698" s="68">
        <v>1085.0</v>
      </c>
      <c r="L698" s="66">
        <v>4.92226136363636</v>
      </c>
      <c r="M698" s="66">
        <v>121704.43</v>
      </c>
      <c r="N698" s="68">
        <v>16771.0</v>
      </c>
      <c r="O698" s="66">
        <v>9.2875786019536</v>
      </c>
      <c r="P698" s="66">
        <v>1310.67</v>
      </c>
      <c r="Q698" s="68">
        <v>300.0</v>
      </c>
      <c r="R698" s="69">
        <v>5.50701680672269</v>
      </c>
      <c r="S698" s="55"/>
      <c r="T698" s="56">
        <f t="shared" si="1"/>
        <v>3.90962482</v>
      </c>
      <c r="U698" s="56">
        <f t="shared" si="2"/>
        <v>2.848437118</v>
      </c>
      <c r="V698" s="56">
        <f t="shared" si="3"/>
        <v>3.992248848</v>
      </c>
      <c r="W698" s="56">
        <f t="shared" si="4"/>
        <v>7.256837994</v>
      </c>
      <c r="X698" s="56">
        <f t="shared" si="5"/>
        <v>4.3689</v>
      </c>
    </row>
    <row r="699" ht="14.25" customHeight="1">
      <c r="A699" s="63">
        <v>35746.0</v>
      </c>
      <c r="B699" s="64" t="s">
        <v>750</v>
      </c>
      <c r="C699" s="65" t="s">
        <v>61</v>
      </c>
      <c r="D699" s="66">
        <v>2187.94</v>
      </c>
      <c r="E699" s="67">
        <v>669.0</v>
      </c>
      <c r="F699" s="66">
        <v>3.5867868852459</v>
      </c>
      <c r="G699" s="66">
        <v>917.43</v>
      </c>
      <c r="H699" s="68">
        <v>336.0</v>
      </c>
      <c r="I699" s="66">
        <v>2.99813725490196</v>
      </c>
      <c r="J699" s="66">
        <v>1832.09</v>
      </c>
      <c r="K699" s="68">
        <v>637.0</v>
      </c>
      <c r="L699" s="66">
        <v>3.34934186471664</v>
      </c>
      <c r="M699" s="66">
        <v>0.0</v>
      </c>
      <c r="N699" s="68">
        <v>0.0</v>
      </c>
      <c r="O699" s="66">
        <v>0.0</v>
      </c>
      <c r="P699" s="66">
        <v>14077.49</v>
      </c>
      <c r="Q699" s="68">
        <v>2214.0</v>
      </c>
      <c r="R699" s="69">
        <v>7.73063701263042</v>
      </c>
      <c r="S699" s="55"/>
      <c r="T699" s="56">
        <f t="shared" si="1"/>
        <v>3.270463378</v>
      </c>
      <c r="U699" s="56">
        <f t="shared" si="2"/>
        <v>2.730446429</v>
      </c>
      <c r="V699" s="56">
        <f t="shared" si="3"/>
        <v>2.876122449</v>
      </c>
      <c r="W699" s="56" t="str">
        <f t="shared" si="4"/>
        <v/>
      </c>
      <c r="X699" s="56">
        <f t="shared" si="5"/>
        <v>6.358396567</v>
      </c>
    </row>
    <row r="700" ht="14.25" customHeight="1">
      <c r="A700" s="63">
        <v>35754.0</v>
      </c>
      <c r="B700" s="64" t="s">
        <v>751</v>
      </c>
      <c r="C700" s="65" t="s">
        <v>59</v>
      </c>
      <c r="D700" s="66">
        <v>146477.46</v>
      </c>
      <c r="E700" s="67">
        <v>41277.0</v>
      </c>
      <c r="F700" s="66">
        <v>5.61130324854428</v>
      </c>
      <c r="G700" s="66">
        <v>20731.88</v>
      </c>
      <c r="H700" s="68">
        <v>5522.0</v>
      </c>
      <c r="I700" s="66">
        <v>5.2366456175802</v>
      </c>
      <c r="J700" s="66">
        <v>96888.9</v>
      </c>
      <c r="K700" s="68">
        <v>17703.0</v>
      </c>
      <c r="L700" s="66">
        <v>7.89126079165988</v>
      </c>
      <c r="M700" s="66">
        <v>1132237.25</v>
      </c>
      <c r="N700" s="68">
        <v>159783.0</v>
      </c>
      <c r="O700" s="66">
        <v>12.7904616931384</v>
      </c>
      <c r="P700" s="66">
        <v>116027.42</v>
      </c>
      <c r="Q700" s="68">
        <v>20088.0</v>
      </c>
      <c r="R700" s="69">
        <v>7.38087913486005</v>
      </c>
      <c r="S700" s="55"/>
      <c r="T700" s="56">
        <f t="shared" si="1"/>
        <v>3.548645977</v>
      </c>
      <c r="U700" s="56">
        <f t="shared" si="2"/>
        <v>3.754415067</v>
      </c>
      <c r="V700" s="56">
        <f t="shared" si="3"/>
        <v>5.473021522</v>
      </c>
      <c r="W700" s="56">
        <f t="shared" si="4"/>
        <v>7.086093327</v>
      </c>
      <c r="X700" s="56">
        <f t="shared" si="5"/>
        <v>5.77595679</v>
      </c>
    </row>
    <row r="701" ht="14.25" customHeight="1">
      <c r="A701" s="63">
        <v>35762.0</v>
      </c>
      <c r="B701" s="64" t="s">
        <v>752</v>
      </c>
      <c r="C701" s="65" t="s">
        <v>59</v>
      </c>
      <c r="D701" s="66">
        <v>122385.87</v>
      </c>
      <c r="E701" s="67">
        <v>28110.0</v>
      </c>
      <c r="F701" s="66">
        <v>6.13155661322645</v>
      </c>
      <c r="G701" s="66">
        <v>9286.23</v>
      </c>
      <c r="H701" s="68">
        <v>2480.0</v>
      </c>
      <c r="I701" s="66">
        <v>4.71621635347892</v>
      </c>
      <c r="J701" s="66">
        <v>40194.37</v>
      </c>
      <c r="K701" s="68">
        <v>7555.0</v>
      </c>
      <c r="L701" s="66">
        <v>7.44340185185185</v>
      </c>
      <c r="M701" s="66">
        <v>754275.39</v>
      </c>
      <c r="N701" s="68">
        <v>86379.0</v>
      </c>
      <c r="O701" s="66">
        <v>14.0660038415635</v>
      </c>
      <c r="P701" s="66">
        <v>60684.45</v>
      </c>
      <c r="Q701" s="68">
        <v>10366.0</v>
      </c>
      <c r="R701" s="69">
        <v>7.07030758476057</v>
      </c>
      <c r="S701" s="55"/>
      <c r="T701" s="56">
        <f t="shared" si="1"/>
        <v>4.353819637</v>
      </c>
      <c r="U701" s="56">
        <f t="shared" si="2"/>
        <v>3.744447581</v>
      </c>
      <c r="V701" s="56">
        <f t="shared" si="3"/>
        <v>5.320234282</v>
      </c>
      <c r="W701" s="56">
        <f t="shared" si="4"/>
        <v>8.732161637</v>
      </c>
      <c r="X701" s="56">
        <f t="shared" si="5"/>
        <v>5.854181941</v>
      </c>
    </row>
    <row r="702" ht="14.25" customHeight="1">
      <c r="A702" s="63">
        <v>35770.0</v>
      </c>
      <c r="B702" s="64" t="s">
        <v>753</v>
      </c>
      <c r="C702" s="65" t="s">
        <v>61</v>
      </c>
      <c r="D702" s="66" t="s">
        <v>66</v>
      </c>
      <c r="E702" s="67" t="s">
        <v>66</v>
      </c>
      <c r="F702" s="66" t="s">
        <v>66</v>
      </c>
      <c r="G702" s="66" t="s">
        <v>66</v>
      </c>
      <c r="H702" s="68" t="s">
        <v>66</v>
      </c>
      <c r="I702" s="66" t="s">
        <v>66</v>
      </c>
      <c r="J702" s="66" t="s">
        <v>66</v>
      </c>
      <c r="K702" s="68" t="s">
        <v>66</v>
      </c>
      <c r="L702" s="66" t="s">
        <v>66</v>
      </c>
      <c r="M702" s="66" t="s">
        <v>66</v>
      </c>
      <c r="N702" s="68" t="s">
        <v>66</v>
      </c>
      <c r="O702" s="66" t="s">
        <v>66</v>
      </c>
      <c r="P702" s="66" t="s">
        <v>66</v>
      </c>
      <c r="Q702" s="68" t="s">
        <v>66</v>
      </c>
      <c r="R702" s="69" t="s">
        <v>66</v>
      </c>
      <c r="S702" s="55"/>
      <c r="T702" s="56" t="str">
        <f t="shared" si="1"/>
        <v/>
      </c>
      <c r="U702" s="56" t="str">
        <f t="shared" si="2"/>
        <v/>
      </c>
      <c r="V702" s="56" t="str">
        <f t="shared" si="3"/>
        <v/>
      </c>
      <c r="W702" s="56" t="str">
        <f t="shared" si="4"/>
        <v/>
      </c>
      <c r="X702" s="56" t="str">
        <f t="shared" si="5"/>
        <v/>
      </c>
    </row>
    <row r="703" ht="14.25" customHeight="1">
      <c r="A703" s="63">
        <v>35789.0</v>
      </c>
      <c r="B703" s="64" t="s">
        <v>754</v>
      </c>
      <c r="C703" s="65" t="s">
        <v>59</v>
      </c>
      <c r="D703" s="66">
        <v>95923.61</v>
      </c>
      <c r="E703" s="67">
        <v>22869.0</v>
      </c>
      <c r="F703" s="66">
        <v>5.66924408983452</v>
      </c>
      <c r="G703" s="66">
        <v>12257.91</v>
      </c>
      <c r="H703" s="68">
        <v>2995.0</v>
      </c>
      <c r="I703" s="66">
        <v>5.05480824742268</v>
      </c>
      <c r="J703" s="66">
        <v>82125.31</v>
      </c>
      <c r="K703" s="68">
        <v>13759.0</v>
      </c>
      <c r="L703" s="66">
        <v>7.70478562716953</v>
      </c>
      <c r="M703" s="66">
        <v>1020273.79</v>
      </c>
      <c r="N703" s="68">
        <v>142211.0</v>
      </c>
      <c r="O703" s="66">
        <v>11.9261918900279</v>
      </c>
      <c r="P703" s="66">
        <v>32810.11</v>
      </c>
      <c r="Q703" s="68">
        <v>6656.0</v>
      </c>
      <c r="R703" s="69">
        <v>6.71650153531218</v>
      </c>
      <c r="S703" s="55"/>
      <c r="T703" s="56">
        <f t="shared" si="1"/>
        <v>4.19448205</v>
      </c>
      <c r="U703" s="56">
        <f t="shared" si="2"/>
        <v>4.092791319</v>
      </c>
      <c r="V703" s="56">
        <f t="shared" si="3"/>
        <v>5.968842939</v>
      </c>
      <c r="W703" s="56">
        <f t="shared" si="4"/>
        <v>7.174366188</v>
      </c>
      <c r="X703" s="56">
        <f t="shared" si="5"/>
        <v>4.929403546</v>
      </c>
    </row>
    <row r="704" ht="14.25" customHeight="1">
      <c r="A704" s="63">
        <v>35797.0</v>
      </c>
      <c r="B704" s="64" t="s">
        <v>755</v>
      </c>
      <c r="C704" s="65" t="s">
        <v>59</v>
      </c>
      <c r="D704" s="66">
        <v>407397.75</v>
      </c>
      <c r="E704" s="67">
        <v>93050.0</v>
      </c>
      <c r="F704" s="66">
        <v>6.31477563357359</v>
      </c>
      <c r="G704" s="66">
        <v>3710.67</v>
      </c>
      <c r="H704" s="68">
        <v>768.0</v>
      </c>
      <c r="I704" s="66">
        <v>5.65650914634146</v>
      </c>
      <c r="J704" s="66">
        <v>37707.9</v>
      </c>
      <c r="K704" s="68">
        <v>9015.0</v>
      </c>
      <c r="L704" s="66">
        <v>5.7754480012253</v>
      </c>
      <c r="M704" s="66">
        <v>1250098.39</v>
      </c>
      <c r="N704" s="68">
        <v>158928.0</v>
      </c>
      <c r="O704" s="66">
        <v>11.5107169231053</v>
      </c>
      <c r="P704" s="66">
        <v>160086.6</v>
      </c>
      <c r="Q704" s="68">
        <v>24944.0</v>
      </c>
      <c r="R704" s="69">
        <v>8.84358634405038</v>
      </c>
      <c r="S704" s="55"/>
      <c r="T704" s="56">
        <f t="shared" si="1"/>
        <v>4.378267061</v>
      </c>
      <c r="U704" s="56">
        <f t="shared" si="2"/>
        <v>4.831601563</v>
      </c>
      <c r="V704" s="56">
        <f t="shared" si="3"/>
        <v>4.182795341</v>
      </c>
      <c r="W704" s="56">
        <f t="shared" si="4"/>
        <v>7.865815904</v>
      </c>
      <c r="X704" s="56">
        <f t="shared" si="5"/>
        <v>6.417839962</v>
      </c>
    </row>
    <row r="705" ht="14.25" customHeight="1">
      <c r="A705" s="63">
        <v>35800.0</v>
      </c>
      <c r="B705" s="64" t="s">
        <v>756</v>
      </c>
      <c r="C705" s="65" t="s">
        <v>61</v>
      </c>
      <c r="D705" s="66">
        <v>45656.93</v>
      </c>
      <c r="E705" s="67">
        <v>10488.0</v>
      </c>
      <c r="F705" s="66">
        <v>5.17828399682432</v>
      </c>
      <c r="G705" s="66">
        <v>1331.92</v>
      </c>
      <c r="H705" s="68">
        <v>335.0</v>
      </c>
      <c r="I705" s="66">
        <v>4.25533546325879</v>
      </c>
      <c r="J705" s="66">
        <v>3181.06</v>
      </c>
      <c r="K705" s="68">
        <v>989.0</v>
      </c>
      <c r="L705" s="66">
        <v>3.96640897755611</v>
      </c>
      <c r="M705" s="66">
        <v>71274.3</v>
      </c>
      <c r="N705" s="68">
        <v>13758.0</v>
      </c>
      <c r="O705" s="66">
        <v>6.74562748438387</v>
      </c>
      <c r="P705" s="66">
        <v>17.65</v>
      </c>
      <c r="Q705" s="68">
        <v>4.0</v>
      </c>
      <c r="R705" s="69">
        <v>4.4125</v>
      </c>
      <c r="S705" s="55"/>
      <c r="T705" s="56">
        <f t="shared" si="1"/>
        <v>4.353254195</v>
      </c>
      <c r="U705" s="56">
        <f t="shared" si="2"/>
        <v>3.975880597</v>
      </c>
      <c r="V705" s="56">
        <f t="shared" si="3"/>
        <v>3.216440849</v>
      </c>
      <c r="W705" s="56">
        <f t="shared" si="4"/>
        <v>5.180571304</v>
      </c>
      <c r="X705" s="56">
        <f t="shared" si="5"/>
        <v>4.4125</v>
      </c>
    </row>
    <row r="706" ht="14.25" customHeight="1">
      <c r="A706" s="63">
        <v>35819.0</v>
      </c>
      <c r="B706" s="64" t="s">
        <v>757</v>
      </c>
      <c r="C706" s="65" t="s">
        <v>94</v>
      </c>
      <c r="D706" s="66">
        <v>376604.78</v>
      </c>
      <c r="E706" s="67">
        <v>99399.0</v>
      </c>
      <c r="F706" s="66">
        <v>5.67047775351954</v>
      </c>
      <c r="G706" s="66">
        <v>6026.83</v>
      </c>
      <c r="H706" s="68">
        <v>1641.0</v>
      </c>
      <c r="I706" s="66">
        <v>4.06668690958165</v>
      </c>
      <c r="J706" s="66">
        <v>292642.62</v>
      </c>
      <c r="K706" s="68">
        <v>55762.0</v>
      </c>
      <c r="L706" s="66">
        <v>8.1940589124713</v>
      </c>
      <c r="M706" s="66">
        <v>2008202.85</v>
      </c>
      <c r="N706" s="68">
        <v>270034.0</v>
      </c>
      <c r="O706" s="66">
        <v>12.7955019560868</v>
      </c>
      <c r="P706" s="66">
        <v>233199.05</v>
      </c>
      <c r="Q706" s="68">
        <v>33282.0</v>
      </c>
      <c r="R706" s="69">
        <v>8.77744090635351</v>
      </c>
      <c r="S706" s="55"/>
      <c r="T706" s="56">
        <f t="shared" si="1"/>
        <v>3.7888186</v>
      </c>
      <c r="U706" s="56">
        <f t="shared" si="2"/>
        <v>3.672656917</v>
      </c>
      <c r="V706" s="56">
        <f t="shared" si="3"/>
        <v>5.248065349</v>
      </c>
      <c r="W706" s="56">
        <f t="shared" si="4"/>
        <v>7.436851841</v>
      </c>
      <c r="X706" s="56">
        <f t="shared" si="5"/>
        <v>7.006761913</v>
      </c>
    </row>
    <row r="707" ht="14.25" customHeight="1">
      <c r="A707" s="63">
        <v>35822.0</v>
      </c>
      <c r="B707" s="64" t="s">
        <v>758</v>
      </c>
      <c r="C707" s="65" t="s">
        <v>59</v>
      </c>
      <c r="D707" s="66">
        <v>165781.97</v>
      </c>
      <c r="E707" s="67">
        <v>37807.0</v>
      </c>
      <c r="F707" s="66">
        <v>6.10277820725198</v>
      </c>
      <c r="G707" s="66">
        <v>10128.05</v>
      </c>
      <c r="H707" s="68">
        <v>2114.0</v>
      </c>
      <c r="I707" s="66">
        <v>6.40205436156764</v>
      </c>
      <c r="J707" s="66">
        <v>16185.66</v>
      </c>
      <c r="K707" s="68">
        <v>3322.0</v>
      </c>
      <c r="L707" s="66">
        <v>6.50026506024096</v>
      </c>
      <c r="M707" s="66">
        <v>1126671.16</v>
      </c>
      <c r="N707" s="68">
        <v>140129.0</v>
      </c>
      <c r="O707" s="66">
        <v>12.3865825261931</v>
      </c>
      <c r="P707" s="66">
        <v>33767.42</v>
      </c>
      <c r="Q707" s="68">
        <v>6499.0</v>
      </c>
      <c r="R707" s="69">
        <v>8.07639799091126</v>
      </c>
      <c r="S707" s="55"/>
      <c r="T707" s="56">
        <f t="shared" si="1"/>
        <v>4.384954374</v>
      </c>
      <c r="U707" s="56">
        <f t="shared" si="2"/>
        <v>4.790941343</v>
      </c>
      <c r="V707" s="56">
        <f t="shared" si="3"/>
        <v>4.872263697</v>
      </c>
      <c r="W707" s="56">
        <f t="shared" si="4"/>
        <v>8.040242634</v>
      </c>
      <c r="X707" s="56">
        <f t="shared" si="5"/>
        <v>5.195787044</v>
      </c>
    </row>
    <row r="708" ht="14.25" customHeight="1">
      <c r="A708" s="63">
        <v>35843.0</v>
      </c>
      <c r="B708" s="64" t="s">
        <v>759</v>
      </c>
      <c r="C708" s="65" t="s">
        <v>59</v>
      </c>
      <c r="D708" s="66">
        <v>182383.4</v>
      </c>
      <c r="E708" s="67">
        <v>55156.0</v>
      </c>
      <c r="F708" s="66">
        <v>4.79124152787264</v>
      </c>
      <c r="G708" s="66">
        <v>51027.79</v>
      </c>
      <c r="H708" s="68">
        <v>17742.0</v>
      </c>
      <c r="I708" s="66">
        <v>3.54113740458015</v>
      </c>
      <c r="J708" s="66">
        <v>69613.46</v>
      </c>
      <c r="K708" s="68">
        <v>18507.0</v>
      </c>
      <c r="L708" s="66">
        <v>5.03023773394031</v>
      </c>
      <c r="M708" s="66">
        <v>596620.91</v>
      </c>
      <c r="N708" s="68">
        <v>112755.0</v>
      </c>
      <c r="O708" s="66">
        <v>7.94985755782966</v>
      </c>
      <c r="P708" s="66">
        <v>285782.11</v>
      </c>
      <c r="Q708" s="68">
        <v>70152.0</v>
      </c>
      <c r="R708" s="69">
        <v>5.95900809041244</v>
      </c>
      <c r="S708" s="55"/>
      <c r="T708" s="56">
        <f t="shared" si="1"/>
        <v>3.306682863</v>
      </c>
      <c r="U708" s="56">
        <f t="shared" si="2"/>
        <v>2.876101341</v>
      </c>
      <c r="V708" s="56">
        <f t="shared" si="3"/>
        <v>3.761466472</v>
      </c>
      <c r="W708" s="56">
        <f t="shared" si="4"/>
        <v>5.291303357</v>
      </c>
      <c r="X708" s="56">
        <f t="shared" si="5"/>
        <v>4.073755702</v>
      </c>
    </row>
    <row r="709" ht="14.25" customHeight="1">
      <c r="A709" s="63">
        <v>35878.0</v>
      </c>
      <c r="B709" s="64" t="s">
        <v>760</v>
      </c>
      <c r="C709" s="65" t="s">
        <v>94</v>
      </c>
      <c r="D709" s="66">
        <v>442124.42</v>
      </c>
      <c r="E709" s="67">
        <v>122990.0</v>
      </c>
      <c r="F709" s="66">
        <v>5.40705924077879</v>
      </c>
      <c r="G709" s="66">
        <v>20530.71</v>
      </c>
      <c r="H709" s="68">
        <v>5921.0</v>
      </c>
      <c r="I709" s="66">
        <v>5.55034063260341</v>
      </c>
      <c r="J709" s="66">
        <v>127218.97</v>
      </c>
      <c r="K709" s="68">
        <v>39772.0</v>
      </c>
      <c r="L709" s="66">
        <v>4.38036600902111</v>
      </c>
      <c r="M709" s="66">
        <v>1491042.22</v>
      </c>
      <c r="N709" s="68">
        <v>218329.0</v>
      </c>
      <c r="O709" s="66">
        <v>10.8091184039785</v>
      </c>
      <c r="P709" s="66">
        <v>258628.9</v>
      </c>
      <c r="Q709" s="68">
        <v>45698.0</v>
      </c>
      <c r="R709" s="69">
        <v>7.45006193288204</v>
      </c>
      <c r="S709" s="55"/>
      <c r="T709" s="56">
        <f t="shared" si="1"/>
        <v>3.59479974</v>
      </c>
      <c r="U709" s="56">
        <f t="shared" si="2"/>
        <v>3.467439622</v>
      </c>
      <c r="V709" s="56">
        <f t="shared" si="3"/>
        <v>3.198706879</v>
      </c>
      <c r="W709" s="56">
        <f t="shared" si="4"/>
        <v>6.829336552</v>
      </c>
      <c r="X709" s="56">
        <f t="shared" si="5"/>
        <v>5.659523393</v>
      </c>
    </row>
    <row r="710" ht="14.25" customHeight="1">
      <c r="A710" s="63">
        <v>35886.0</v>
      </c>
      <c r="B710" s="64" t="s">
        <v>761</v>
      </c>
      <c r="C710" s="65" t="s">
        <v>59</v>
      </c>
      <c r="D710" s="66">
        <v>110730.23</v>
      </c>
      <c r="E710" s="67">
        <v>26560.0</v>
      </c>
      <c r="F710" s="66">
        <v>5.91634056422312</v>
      </c>
      <c r="G710" s="66">
        <v>7996.05</v>
      </c>
      <c r="H710" s="68">
        <v>2240.0</v>
      </c>
      <c r="I710" s="66">
        <v>4.24193633952255</v>
      </c>
      <c r="J710" s="66">
        <v>25087.96</v>
      </c>
      <c r="K710" s="68">
        <v>4911.0</v>
      </c>
      <c r="L710" s="66">
        <v>6.41307770961145</v>
      </c>
      <c r="M710" s="66">
        <v>297223.01</v>
      </c>
      <c r="N710" s="68">
        <v>38454.0</v>
      </c>
      <c r="O710" s="66">
        <v>11.2494988834639</v>
      </c>
      <c r="P710" s="66">
        <v>51196.0</v>
      </c>
      <c r="Q710" s="68">
        <v>7219.0</v>
      </c>
      <c r="R710" s="69">
        <v>9.20129403306973</v>
      </c>
      <c r="S710" s="55"/>
      <c r="T710" s="56">
        <f t="shared" si="1"/>
        <v>4.169059864</v>
      </c>
      <c r="U710" s="56">
        <f t="shared" si="2"/>
        <v>3.569665179</v>
      </c>
      <c r="V710" s="56">
        <f t="shared" si="3"/>
        <v>5.108523722</v>
      </c>
      <c r="W710" s="56">
        <f t="shared" si="4"/>
        <v>7.729313205</v>
      </c>
      <c r="X710" s="56">
        <f t="shared" si="5"/>
        <v>7.091840975</v>
      </c>
    </row>
    <row r="711" ht="14.25" customHeight="1">
      <c r="A711" s="63">
        <v>35894.0</v>
      </c>
      <c r="B711" s="64" t="s">
        <v>762</v>
      </c>
      <c r="C711" s="65" t="s">
        <v>59</v>
      </c>
      <c r="D711" s="66">
        <v>247111.46</v>
      </c>
      <c r="E711" s="67">
        <v>59407.0</v>
      </c>
      <c r="F711" s="66">
        <v>5.94375129284426</v>
      </c>
      <c r="G711" s="66">
        <v>25948.45</v>
      </c>
      <c r="H711" s="68">
        <v>6588.0</v>
      </c>
      <c r="I711" s="66">
        <v>4.56116189136931</v>
      </c>
      <c r="J711" s="66">
        <v>119993.07</v>
      </c>
      <c r="K711" s="68">
        <v>25909.0</v>
      </c>
      <c r="L711" s="66">
        <v>6.34850378286863</v>
      </c>
      <c r="M711" s="66">
        <v>1025274.65</v>
      </c>
      <c r="N711" s="68">
        <v>136628.0</v>
      </c>
      <c r="O711" s="66">
        <v>11.7053847471173</v>
      </c>
      <c r="P711" s="66">
        <v>241167.05</v>
      </c>
      <c r="Q711" s="68">
        <v>49924.0</v>
      </c>
      <c r="R711" s="69">
        <v>6.84647409510291</v>
      </c>
      <c r="S711" s="55"/>
      <c r="T711" s="56">
        <f t="shared" si="1"/>
        <v>4.159635397</v>
      </c>
      <c r="U711" s="56">
        <f t="shared" si="2"/>
        <v>3.938744687</v>
      </c>
      <c r="V711" s="56">
        <f t="shared" si="3"/>
        <v>4.631327724</v>
      </c>
      <c r="W711" s="56">
        <f t="shared" si="4"/>
        <v>7.504132755</v>
      </c>
      <c r="X711" s="56">
        <f t="shared" si="5"/>
        <v>4.830683639</v>
      </c>
    </row>
    <row r="712" ht="14.25" customHeight="1">
      <c r="A712" s="63">
        <v>35959.0</v>
      </c>
      <c r="B712" s="64" t="s">
        <v>763</v>
      </c>
      <c r="C712" s="65" t="s">
        <v>61</v>
      </c>
      <c r="D712" s="66">
        <v>160.49</v>
      </c>
      <c r="E712" s="67">
        <v>59.0</v>
      </c>
      <c r="F712" s="66">
        <v>2.918</v>
      </c>
      <c r="G712" s="66">
        <v>341.93</v>
      </c>
      <c r="H712" s="68">
        <v>121.0</v>
      </c>
      <c r="I712" s="66">
        <v>3.45383838383838</v>
      </c>
      <c r="J712" s="66">
        <v>638.27</v>
      </c>
      <c r="K712" s="68">
        <v>152.0</v>
      </c>
      <c r="L712" s="66">
        <v>4.69316176470588</v>
      </c>
      <c r="M712" s="66">
        <v>52035.79</v>
      </c>
      <c r="N712" s="68">
        <v>5599.0</v>
      </c>
      <c r="O712" s="66">
        <v>11.509796505198</v>
      </c>
      <c r="P712" s="66">
        <v>0.0</v>
      </c>
      <c r="Q712" s="68">
        <v>0.0</v>
      </c>
      <c r="R712" s="69">
        <v>0.0</v>
      </c>
      <c r="S712" s="55"/>
      <c r="T712" s="56">
        <f t="shared" si="1"/>
        <v>2.720169492</v>
      </c>
      <c r="U712" s="56">
        <f t="shared" si="2"/>
        <v>2.825867769</v>
      </c>
      <c r="V712" s="56">
        <f t="shared" si="3"/>
        <v>4.199144737</v>
      </c>
      <c r="W712" s="56">
        <f t="shared" si="4"/>
        <v>9.293764958</v>
      </c>
      <c r="X712" s="56" t="str">
        <f t="shared" si="5"/>
        <v/>
      </c>
    </row>
    <row r="713" ht="14.25" customHeight="1">
      <c r="A713" s="63">
        <v>35991.0</v>
      </c>
      <c r="B713" s="64" t="s">
        <v>764</v>
      </c>
      <c r="C713" s="65" t="s">
        <v>61</v>
      </c>
      <c r="D713" s="66">
        <v>2634.69</v>
      </c>
      <c r="E713" s="67">
        <v>851.0</v>
      </c>
      <c r="F713" s="66">
        <v>3.50357712765957</v>
      </c>
      <c r="G713" s="66">
        <v>1031.74</v>
      </c>
      <c r="H713" s="68">
        <v>336.0</v>
      </c>
      <c r="I713" s="66">
        <v>3.62014035087719</v>
      </c>
      <c r="J713" s="66">
        <v>9347.24</v>
      </c>
      <c r="K713" s="68">
        <v>1919.0</v>
      </c>
      <c r="L713" s="66">
        <v>6.27752854264607</v>
      </c>
      <c r="M713" s="66">
        <v>121869.23</v>
      </c>
      <c r="N713" s="68">
        <v>17720.0</v>
      </c>
      <c r="O713" s="66">
        <v>9.67062609109665</v>
      </c>
      <c r="P713" s="66">
        <v>49744.4</v>
      </c>
      <c r="Q713" s="68">
        <v>9218.0</v>
      </c>
      <c r="R713" s="69">
        <v>8.23173920238292</v>
      </c>
      <c r="S713" s="55"/>
      <c r="T713" s="56">
        <f t="shared" si="1"/>
        <v>3.095992949</v>
      </c>
      <c r="U713" s="56">
        <f t="shared" si="2"/>
        <v>3.070654762</v>
      </c>
      <c r="V713" s="56">
        <f t="shared" si="3"/>
        <v>4.870891089</v>
      </c>
      <c r="W713" s="56">
        <f t="shared" si="4"/>
        <v>6.87749605</v>
      </c>
      <c r="X713" s="56">
        <f t="shared" si="5"/>
        <v>5.396441744</v>
      </c>
    </row>
    <row r="714" ht="14.25" customHeight="1">
      <c r="A714" s="63">
        <v>36017.0</v>
      </c>
      <c r="B714" s="64" t="s">
        <v>765</v>
      </c>
      <c r="C714" s="65" t="s">
        <v>59</v>
      </c>
      <c r="D714" s="66">
        <v>169445.79</v>
      </c>
      <c r="E714" s="67">
        <v>43193.0</v>
      </c>
      <c r="F714" s="66">
        <v>5.67334482874075</v>
      </c>
      <c r="G714" s="66">
        <v>17131.06</v>
      </c>
      <c r="H714" s="68">
        <v>4811.0</v>
      </c>
      <c r="I714" s="66">
        <v>4.41863812225948</v>
      </c>
      <c r="J714" s="66">
        <v>83318.05</v>
      </c>
      <c r="K714" s="68">
        <v>17194.0</v>
      </c>
      <c r="L714" s="66">
        <v>6.92470495345745</v>
      </c>
      <c r="M714" s="66">
        <v>606302.41</v>
      </c>
      <c r="N714" s="68">
        <v>90904.0</v>
      </c>
      <c r="O714" s="66">
        <v>10.6095229845836</v>
      </c>
      <c r="P714" s="66">
        <v>105031.86</v>
      </c>
      <c r="Q714" s="68">
        <v>22702.0</v>
      </c>
      <c r="R714" s="69">
        <v>6.0863336617025</v>
      </c>
      <c r="S714" s="55"/>
      <c r="T714" s="56">
        <f t="shared" si="1"/>
        <v>3.92299192</v>
      </c>
      <c r="U714" s="56">
        <f t="shared" si="2"/>
        <v>3.560810642</v>
      </c>
      <c r="V714" s="56">
        <f t="shared" si="3"/>
        <v>4.845763057</v>
      </c>
      <c r="W714" s="56">
        <f t="shared" si="4"/>
        <v>6.669700013</v>
      </c>
      <c r="X714" s="56">
        <f t="shared" si="5"/>
        <v>4.62654656</v>
      </c>
    </row>
    <row r="715" ht="14.25" customHeight="1">
      <c r="A715" s="63">
        <v>36041.0</v>
      </c>
      <c r="B715" s="64" t="s">
        <v>766</v>
      </c>
      <c r="C715" s="65" t="s">
        <v>61</v>
      </c>
      <c r="D715" s="66">
        <v>65193.36</v>
      </c>
      <c r="E715" s="67">
        <v>17224.0</v>
      </c>
      <c r="F715" s="66">
        <v>5.77341126461211</v>
      </c>
      <c r="G715" s="66">
        <v>3353.44</v>
      </c>
      <c r="H715" s="68">
        <v>824.0</v>
      </c>
      <c r="I715" s="66">
        <v>4.59375342465753</v>
      </c>
      <c r="J715" s="66">
        <v>19464.5</v>
      </c>
      <c r="K715" s="68">
        <v>3262.0</v>
      </c>
      <c r="L715" s="66">
        <v>8.11358899541476</v>
      </c>
      <c r="M715" s="66">
        <v>466518.16</v>
      </c>
      <c r="N715" s="68">
        <v>67166.0</v>
      </c>
      <c r="O715" s="66">
        <v>11.7929715109078</v>
      </c>
      <c r="P715" s="66">
        <v>6285.74</v>
      </c>
      <c r="Q715" s="68">
        <v>735.0</v>
      </c>
      <c r="R715" s="69">
        <v>9.88323899371069</v>
      </c>
      <c r="S715" s="55"/>
      <c r="T715" s="56">
        <f t="shared" si="1"/>
        <v>3.78503019</v>
      </c>
      <c r="U715" s="56">
        <f t="shared" si="2"/>
        <v>4.069708738</v>
      </c>
      <c r="V715" s="56">
        <f t="shared" si="3"/>
        <v>5.967044758</v>
      </c>
      <c r="W715" s="56">
        <f t="shared" si="4"/>
        <v>6.945748742</v>
      </c>
      <c r="X715" s="56">
        <f t="shared" si="5"/>
        <v>8.552027211</v>
      </c>
    </row>
    <row r="716" ht="14.25" customHeight="1">
      <c r="A716" s="63">
        <v>36084.0</v>
      </c>
      <c r="B716" s="64" t="s">
        <v>767</v>
      </c>
      <c r="C716" s="65" t="s">
        <v>59</v>
      </c>
      <c r="D716" s="66">
        <v>139172.72</v>
      </c>
      <c r="E716" s="67">
        <v>36149.0</v>
      </c>
      <c r="F716" s="66">
        <v>5.03064232785108</v>
      </c>
      <c r="G716" s="66">
        <v>8341.98</v>
      </c>
      <c r="H716" s="68">
        <v>2385.0</v>
      </c>
      <c r="I716" s="66">
        <v>3.81086340794884</v>
      </c>
      <c r="J716" s="66">
        <v>22468.94</v>
      </c>
      <c r="K716" s="68">
        <v>4654.0</v>
      </c>
      <c r="L716" s="66">
        <v>5.74947287615148</v>
      </c>
      <c r="M716" s="66">
        <v>471038.84</v>
      </c>
      <c r="N716" s="68">
        <v>72592.0</v>
      </c>
      <c r="O716" s="66">
        <v>9.77137368792267</v>
      </c>
      <c r="P716" s="66">
        <v>18041.43</v>
      </c>
      <c r="Q716" s="68">
        <v>3122.0</v>
      </c>
      <c r="R716" s="69">
        <v>6.857251995439</v>
      </c>
      <c r="S716" s="55"/>
      <c r="T716" s="56">
        <f t="shared" si="1"/>
        <v>3.849974273</v>
      </c>
      <c r="U716" s="56">
        <f t="shared" si="2"/>
        <v>3.497685535</v>
      </c>
      <c r="V716" s="56">
        <f t="shared" si="3"/>
        <v>4.827877095</v>
      </c>
      <c r="W716" s="56">
        <f t="shared" si="4"/>
        <v>6.488853317</v>
      </c>
      <c r="X716" s="56">
        <f t="shared" si="5"/>
        <v>5.778805253</v>
      </c>
    </row>
    <row r="717" ht="14.25" customHeight="1">
      <c r="A717" s="63">
        <v>36092.0</v>
      </c>
      <c r="B717" s="64" t="s">
        <v>768</v>
      </c>
      <c r="C717" s="65" t="s">
        <v>59</v>
      </c>
      <c r="D717" s="66">
        <v>46729.04</v>
      </c>
      <c r="E717" s="67">
        <v>12173.0</v>
      </c>
      <c r="F717" s="66">
        <v>4.69167068273092</v>
      </c>
      <c r="G717" s="66">
        <v>987.36</v>
      </c>
      <c r="H717" s="68">
        <v>338.0</v>
      </c>
      <c r="I717" s="66">
        <v>3.15450479233227</v>
      </c>
      <c r="J717" s="66">
        <v>14036.64</v>
      </c>
      <c r="K717" s="68">
        <v>2925.0</v>
      </c>
      <c r="L717" s="66">
        <v>5.50456470588235</v>
      </c>
      <c r="M717" s="66">
        <v>524414.19</v>
      </c>
      <c r="N717" s="68">
        <v>78439.0</v>
      </c>
      <c r="O717" s="66">
        <v>10.973303829253</v>
      </c>
      <c r="P717" s="66">
        <v>383.19</v>
      </c>
      <c r="Q717" s="68">
        <v>47.0</v>
      </c>
      <c r="R717" s="69">
        <v>9.57975</v>
      </c>
      <c r="S717" s="55"/>
      <c r="T717" s="56">
        <f t="shared" si="1"/>
        <v>3.838744763</v>
      </c>
      <c r="U717" s="56">
        <f t="shared" si="2"/>
        <v>2.921183432</v>
      </c>
      <c r="V717" s="56">
        <f t="shared" si="3"/>
        <v>4.798851282</v>
      </c>
      <c r="W717" s="56">
        <f t="shared" si="4"/>
        <v>6.685630745</v>
      </c>
      <c r="X717" s="56">
        <f t="shared" si="5"/>
        <v>8.152978723</v>
      </c>
    </row>
    <row r="718" ht="14.25" customHeight="1">
      <c r="A718" s="63">
        <v>36106.0</v>
      </c>
      <c r="B718" s="64" t="s">
        <v>769</v>
      </c>
      <c r="C718" s="65" t="s">
        <v>59</v>
      </c>
      <c r="D718" s="66">
        <v>66901.45</v>
      </c>
      <c r="E718" s="67">
        <v>17367.0</v>
      </c>
      <c r="F718" s="66">
        <v>5.16813055233681</v>
      </c>
      <c r="G718" s="66">
        <v>11291.84</v>
      </c>
      <c r="H718" s="68">
        <v>2707.0</v>
      </c>
      <c r="I718" s="66">
        <v>5.07042658284688</v>
      </c>
      <c r="J718" s="66">
        <v>34706.48</v>
      </c>
      <c r="K718" s="68">
        <v>5561.0</v>
      </c>
      <c r="L718" s="66">
        <v>8.40147179859598</v>
      </c>
      <c r="M718" s="66">
        <v>527337.96</v>
      </c>
      <c r="N718" s="68">
        <v>75067.0</v>
      </c>
      <c r="O718" s="66">
        <v>10.8700340115021</v>
      </c>
      <c r="P718" s="66">
        <v>79754.34</v>
      </c>
      <c r="Q718" s="68">
        <v>19112.0</v>
      </c>
      <c r="R718" s="69">
        <v>6.45575036425449</v>
      </c>
      <c r="S718" s="55"/>
      <c r="T718" s="56">
        <f t="shared" si="1"/>
        <v>3.852216848</v>
      </c>
      <c r="U718" s="56">
        <f t="shared" si="2"/>
        <v>4.171348356</v>
      </c>
      <c r="V718" s="56">
        <f t="shared" si="3"/>
        <v>6.241050171</v>
      </c>
      <c r="W718" s="56">
        <f t="shared" si="4"/>
        <v>7.024897225</v>
      </c>
      <c r="X718" s="56">
        <f t="shared" si="5"/>
        <v>4.172998116</v>
      </c>
    </row>
    <row r="719" ht="14.25" customHeight="1">
      <c r="A719" s="63">
        <v>36122.0</v>
      </c>
      <c r="B719" s="64" t="s">
        <v>770</v>
      </c>
      <c r="C719" s="65" t="s">
        <v>59</v>
      </c>
      <c r="D719" s="66">
        <v>210823.93</v>
      </c>
      <c r="E719" s="67">
        <v>50769.0</v>
      </c>
      <c r="F719" s="66">
        <v>6.09828844985682</v>
      </c>
      <c r="G719" s="66">
        <v>25750.64</v>
      </c>
      <c r="H719" s="68">
        <v>7252.0</v>
      </c>
      <c r="I719" s="66">
        <v>4.96828863592514</v>
      </c>
      <c r="J719" s="66">
        <v>81341.63</v>
      </c>
      <c r="K719" s="68">
        <v>13914.0</v>
      </c>
      <c r="L719" s="66">
        <v>8.1098334995015</v>
      </c>
      <c r="M719" s="66">
        <v>1214101.48</v>
      </c>
      <c r="N719" s="68">
        <v>163045.0</v>
      </c>
      <c r="O719" s="66">
        <v>12.145022657477</v>
      </c>
      <c r="P719" s="66">
        <v>39677.81</v>
      </c>
      <c r="Q719" s="68">
        <v>6496.0</v>
      </c>
      <c r="R719" s="69">
        <v>7.27632679259123</v>
      </c>
      <c r="S719" s="55"/>
      <c r="T719" s="56">
        <f t="shared" si="1"/>
        <v>4.152611436</v>
      </c>
      <c r="U719" s="56">
        <f t="shared" si="2"/>
        <v>3.550832874</v>
      </c>
      <c r="V719" s="56">
        <f t="shared" si="3"/>
        <v>5.846027742</v>
      </c>
      <c r="W719" s="56">
        <f t="shared" si="4"/>
        <v>7.446419577</v>
      </c>
      <c r="X719" s="56">
        <f t="shared" si="5"/>
        <v>6.108037254</v>
      </c>
    </row>
    <row r="720" ht="14.25" customHeight="1">
      <c r="A720" s="63">
        <v>36181.0</v>
      </c>
      <c r="B720" s="64" t="s">
        <v>771</v>
      </c>
      <c r="C720" s="65" t="s">
        <v>59</v>
      </c>
      <c r="D720" s="66">
        <v>137973.39</v>
      </c>
      <c r="E720" s="67">
        <v>38466.0</v>
      </c>
      <c r="F720" s="66">
        <v>5.14250428624674</v>
      </c>
      <c r="G720" s="66">
        <v>5140.89</v>
      </c>
      <c r="H720" s="68">
        <v>1190.0</v>
      </c>
      <c r="I720" s="66">
        <v>5.0899900990099</v>
      </c>
      <c r="J720" s="66">
        <v>36244.93</v>
      </c>
      <c r="K720" s="68">
        <v>5960.0</v>
      </c>
      <c r="L720" s="66">
        <v>7.60489509022241</v>
      </c>
      <c r="M720" s="66">
        <v>774878.54</v>
      </c>
      <c r="N720" s="68">
        <v>108110.0</v>
      </c>
      <c r="O720" s="66">
        <v>11.130273919476</v>
      </c>
      <c r="P720" s="66">
        <v>163887.74</v>
      </c>
      <c r="Q720" s="68">
        <v>24855.0</v>
      </c>
      <c r="R720" s="69">
        <v>7.98284169508037</v>
      </c>
      <c r="S720" s="55"/>
      <c r="T720" s="56">
        <f t="shared" si="1"/>
        <v>3.586892061</v>
      </c>
      <c r="U720" s="56">
        <f t="shared" si="2"/>
        <v>4.32007563</v>
      </c>
      <c r="V720" s="56">
        <f t="shared" si="3"/>
        <v>6.081364094</v>
      </c>
      <c r="W720" s="56">
        <f t="shared" si="4"/>
        <v>7.167501064</v>
      </c>
      <c r="X720" s="56">
        <f t="shared" si="5"/>
        <v>6.59375337</v>
      </c>
    </row>
    <row r="721" ht="14.25" customHeight="1">
      <c r="A721" s="63">
        <v>36246.0</v>
      </c>
      <c r="B721" s="64" t="s">
        <v>772</v>
      </c>
      <c r="C721" s="65" t="s">
        <v>61</v>
      </c>
      <c r="D721" s="66">
        <v>4580.76</v>
      </c>
      <c r="E721" s="67">
        <v>1436.0</v>
      </c>
      <c r="F721" s="66">
        <v>3.97635416666667</v>
      </c>
      <c r="G721" s="66">
        <v>1985.83</v>
      </c>
      <c r="H721" s="68">
        <v>668.0</v>
      </c>
      <c r="I721" s="66">
        <v>3.53350533807829</v>
      </c>
      <c r="J721" s="66">
        <v>10322.39</v>
      </c>
      <c r="K721" s="68">
        <v>1994.0</v>
      </c>
      <c r="L721" s="66">
        <v>6.39157275541796</v>
      </c>
      <c r="M721" s="66">
        <v>20236.07</v>
      </c>
      <c r="N721" s="68">
        <v>3747.0</v>
      </c>
      <c r="O721" s="66">
        <v>7.66808260704812</v>
      </c>
      <c r="P721" s="66">
        <v>19.46</v>
      </c>
      <c r="Q721" s="68">
        <v>5.0</v>
      </c>
      <c r="R721" s="69">
        <v>6.48666666666667</v>
      </c>
      <c r="S721" s="55"/>
      <c r="T721" s="56">
        <f t="shared" si="1"/>
        <v>3.18994429</v>
      </c>
      <c r="U721" s="56">
        <f t="shared" si="2"/>
        <v>2.972799401</v>
      </c>
      <c r="V721" s="56">
        <f t="shared" si="3"/>
        <v>5.176725176</v>
      </c>
      <c r="W721" s="56">
        <f t="shared" si="4"/>
        <v>5.400605818</v>
      </c>
      <c r="X721" s="56">
        <f t="shared" si="5"/>
        <v>3.892</v>
      </c>
    </row>
    <row r="722" ht="14.25" customHeight="1">
      <c r="A722" s="63">
        <v>36327.0</v>
      </c>
      <c r="B722" s="64" t="s">
        <v>773</v>
      </c>
      <c r="C722" s="65" t="s">
        <v>61</v>
      </c>
      <c r="D722" s="66">
        <v>1420.35</v>
      </c>
      <c r="E722" s="67">
        <v>388.0</v>
      </c>
      <c r="F722" s="66">
        <v>4.00098591549296</v>
      </c>
      <c r="G722" s="66">
        <v>1128.43</v>
      </c>
      <c r="H722" s="68">
        <v>318.0</v>
      </c>
      <c r="I722" s="66">
        <v>3.94555944055944</v>
      </c>
      <c r="J722" s="66">
        <v>5686.68</v>
      </c>
      <c r="K722" s="68">
        <v>1153.0</v>
      </c>
      <c r="L722" s="66">
        <v>6.41113866967306</v>
      </c>
      <c r="M722" s="66">
        <v>284394.33</v>
      </c>
      <c r="N722" s="68">
        <v>50049.0</v>
      </c>
      <c r="O722" s="66">
        <v>9.33511669128508</v>
      </c>
      <c r="P722" s="66">
        <v>25930.39</v>
      </c>
      <c r="Q722" s="68">
        <v>7743.0</v>
      </c>
      <c r="R722" s="69">
        <v>5.57043823845328</v>
      </c>
      <c r="S722" s="55"/>
      <c r="T722" s="56">
        <f t="shared" si="1"/>
        <v>3.660695876</v>
      </c>
      <c r="U722" s="56">
        <f t="shared" si="2"/>
        <v>3.548522013</v>
      </c>
      <c r="V722" s="56">
        <f t="shared" si="3"/>
        <v>4.932072853</v>
      </c>
      <c r="W722" s="56">
        <f t="shared" si="4"/>
        <v>5.682317928</v>
      </c>
      <c r="X722" s="56">
        <f t="shared" si="5"/>
        <v>3.34888157</v>
      </c>
    </row>
    <row r="723" ht="14.25" customHeight="1">
      <c r="A723" s="63">
        <v>36335.0</v>
      </c>
      <c r="B723" s="64" t="s">
        <v>774</v>
      </c>
      <c r="C723" s="65" t="s">
        <v>94</v>
      </c>
      <c r="D723" s="66">
        <v>219269.17</v>
      </c>
      <c r="E723" s="67">
        <v>50365.0</v>
      </c>
      <c r="F723" s="66">
        <v>6.74674369230769</v>
      </c>
      <c r="G723" s="66">
        <v>12029.65</v>
      </c>
      <c r="H723" s="68">
        <v>3757.0</v>
      </c>
      <c r="I723" s="66">
        <v>3.80926219126029</v>
      </c>
      <c r="J723" s="66">
        <v>108131.59</v>
      </c>
      <c r="K723" s="68">
        <v>20256.0</v>
      </c>
      <c r="L723" s="66">
        <v>7.50548969251058</v>
      </c>
      <c r="M723" s="66">
        <v>1327903.69</v>
      </c>
      <c r="N723" s="68">
        <v>165604.0</v>
      </c>
      <c r="O723" s="66">
        <v>12.9451806900048</v>
      </c>
      <c r="P723" s="66">
        <v>91667.83</v>
      </c>
      <c r="Q723" s="68">
        <v>14614.0</v>
      </c>
      <c r="R723" s="69">
        <v>7.90785282953761</v>
      </c>
      <c r="S723" s="55"/>
      <c r="T723" s="56">
        <f t="shared" si="1"/>
        <v>4.353602105</v>
      </c>
      <c r="U723" s="56">
        <f t="shared" si="2"/>
        <v>3.201929731</v>
      </c>
      <c r="V723" s="56">
        <f t="shared" si="3"/>
        <v>5.338249901</v>
      </c>
      <c r="W723" s="56">
        <f t="shared" si="4"/>
        <v>8.018548405</v>
      </c>
      <c r="X723" s="56">
        <f t="shared" si="5"/>
        <v>6.272603668</v>
      </c>
    </row>
    <row r="724" ht="14.25" customHeight="1">
      <c r="A724" s="63">
        <v>36394.0</v>
      </c>
      <c r="B724" s="64" t="s">
        <v>775</v>
      </c>
      <c r="C724" s="65" t="s">
        <v>59</v>
      </c>
      <c r="D724" s="66">
        <v>28939.07</v>
      </c>
      <c r="E724" s="67">
        <v>7670.0</v>
      </c>
      <c r="F724" s="66">
        <v>4.66007568438003</v>
      </c>
      <c r="G724" s="66">
        <v>5642.23</v>
      </c>
      <c r="H724" s="68">
        <v>1866.0</v>
      </c>
      <c r="I724" s="66">
        <v>3.56426405559065</v>
      </c>
      <c r="J724" s="66">
        <v>42222.33</v>
      </c>
      <c r="K724" s="68">
        <v>6842.0</v>
      </c>
      <c r="L724" s="66">
        <v>8.61856093080221</v>
      </c>
      <c r="M724" s="66">
        <v>418687.9</v>
      </c>
      <c r="N724" s="68">
        <v>59862.0</v>
      </c>
      <c r="O724" s="66">
        <v>10.7734323135116</v>
      </c>
      <c r="P724" s="66">
        <v>18230.1</v>
      </c>
      <c r="Q724" s="68">
        <v>5102.0</v>
      </c>
      <c r="R724" s="69">
        <v>5.25817709835593</v>
      </c>
      <c r="S724" s="55"/>
      <c r="T724" s="56">
        <f t="shared" si="1"/>
        <v>3.77302086</v>
      </c>
      <c r="U724" s="56">
        <f t="shared" si="2"/>
        <v>3.023703108</v>
      </c>
      <c r="V724" s="56">
        <f t="shared" si="3"/>
        <v>6.171050862</v>
      </c>
      <c r="W724" s="56">
        <f t="shared" si="4"/>
        <v>6.994218369</v>
      </c>
      <c r="X724" s="56">
        <f t="shared" si="5"/>
        <v>3.573128185</v>
      </c>
    </row>
    <row r="725" ht="14.25" customHeight="1">
      <c r="A725" s="63">
        <v>36408.0</v>
      </c>
      <c r="B725" s="64" t="s">
        <v>776</v>
      </c>
      <c r="C725" s="65" t="s">
        <v>59</v>
      </c>
      <c r="D725" s="66">
        <v>30707.14</v>
      </c>
      <c r="E725" s="67">
        <v>10212.0</v>
      </c>
      <c r="F725" s="66">
        <v>4.21396184986963</v>
      </c>
      <c r="G725" s="66">
        <v>1970.91</v>
      </c>
      <c r="H725" s="68">
        <v>430.0</v>
      </c>
      <c r="I725" s="66">
        <v>5.06660668380463</v>
      </c>
      <c r="J725" s="66">
        <v>16482.19</v>
      </c>
      <c r="K725" s="68">
        <v>5011.0</v>
      </c>
      <c r="L725" s="66">
        <v>4.72133772558006</v>
      </c>
      <c r="M725" s="66">
        <v>373233.75</v>
      </c>
      <c r="N725" s="68">
        <v>66494.0</v>
      </c>
      <c r="O725" s="66">
        <v>9.65975852787411</v>
      </c>
      <c r="P725" s="66">
        <v>1771.86</v>
      </c>
      <c r="Q725" s="68">
        <v>437.0</v>
      </c>
      <c r="R725" s="69">
        <v>4.75029490616622</v>
      </c>
      <c r="S725" s="55"/>
      <c r="T725" s="56">
        <f t="shared" si="1"/>
        <v>3.006966314</v>
      </c>
      <c r="U725" s="56">
        <f t="shared" si="2"/>
        <v>4.583511628</v>
      </c>
      <c r="V725" s="56">
        <f t="shared" si="3"/>
        <v>3.289201756</v>
      </c>
      <c r="W725" s="56">
        <f t="shared" si="4"/>
        <v>5.613044034</v>
      </c>
      <c r="X725" s="56">
        <f t="shared" si="5"/>
        <v>4.054599542</v>
      </c>
    </row>
    <row r="726" ht="14.25" customHeight="1">
      <c r="A726" s="63">
        <v>36432.0</v>
      </c>
      <c r="B726" s="64" t="s">
        <v>777</v>
      </c>
      <c r="C726" s="65" t="s">
        <v>59</v>
      </c>
      <c r="D726" s="66">
        <v>206527.92</v>
      </c>
      <c r="E726" s="67">
        <v>51662.0</v>
      </c>
      <c r="F726" s="66">
        <v>6.44976484182255</v>
      </c>
      <c r="G726" s="66">
        <v>9696.3</v>
      </c>
      <c r="H726" s="68">
        <v>1803.0</v>
      </c>
      <c r="I726" s="66">
        <v>7.94127764127764</v>
      </c>
      <c r="J726" s="66">
        <v>51102.88</v>
      </c>
      <c r="K726" s="68">
        <v>9638.0</v>
      </c>
      <c r="L726" s="66">
        <v>6.9879502256256</v>
      </c>
      <c r="M726" s="66">
        <v>1109412.77</v>
      </c>
      <c r="N726" s="68">
        <v>134863.0</v>
      </c>
      <c r="O726" s="66">
        <v>13.4440054046849</v>
      </c>
      <c r="P726" s="66">
        <v>38712.69</v>
      </c>
      <c r="Q726" s="68">
        <v>5193.0</v>
      </c>
      <c r="R726" s="69">
        <v>8.4139730493371</v>
      </c>
      <c r="S726" s="55"/>
      <c r="T726" s="56">
        <f t="shared" si="1"/>
        <v>3.997675661</v>
      </c>
      <c r="U726" s="56">
        <f t="shared" si="2"/>
        <v>5.377870216</v>
      </c>
      <c r="V726" s="56">
        <f t="shared" si="3"/>
        <v>5.302228678</v>
      </c>
      <c r="W726" s="56">
        <f t="shared" si="4"/>
        <v>8.226220461</v>
      </c>
      <c r="X726" s="56">
        <f t="shared" si="5"/>
        <v>7.454783362</v>
      </c>
    </row>
    <row r="727" ht="14.25" customHeight="1">
      <c r="A727" s="63">
        <v>36459.0</v>
      </c>
      <c r="B727" s="64" t="s">
        <v>778</v>
      </c>
      <c r="C727" s="65" t="s">
        <v>59</v>
      </c>
      <c r="D727" s="66">
        <v>295165.25</v>
      </c>
      <c r="E727" s="67">
        <v>77616.0</v>
      </c>
      <c r="F727" s="66">
        <v>5.88424006219848</v>
      </c>
      <c r="G727" s="66">
        <v>5009.87</v>
      </c>
      <c r="H727" s="68">
        <v>1629.0</v>
      </c>
      <c r="I727" s="66">
        <v>3.50831232492997</v>
      </c>
      <c r="J727" s="66">
        <v>61669.59</v>
      </c>
      <c r="K727" s="68">
        <v>13221.0</v>
      </c>
      <c r="L727" s="66">
        <v>6.41256004991161</v>
      </c>
      <c r="M727" s="66">
        <v>963116.55</v>
      </c>
      <c r="N727" s="68">
        <v>129545.0</v>
      </c>
      <c r="O727" s="66">
        <v>11.1172018745744</v>
      </c>
      <c r="P727" s="66">
        <v>76748.64</v>
      </c>
      <c r="Q727" s="68">
        <v>12582.0</v>
      </c>
      <c r="R727" s="69">
        <v>8.32053772766696</v>
      </c>
      <c r="S727" s="55"/>
      <c r="T727" s="56">
        <f t="shared" si="1"/>
        <v>3.802891801</v>
      </c>
      <c r="U727" s="56">
        <f t="shared" si="2"/>
        <v>3.075426642</v>
      </c>
      <c r="V727" s="56">
        <f t="shared" si="3"/>
        <v>4.664517813</v>
      </c>
      <c r="W727" s="56">
        <f t="shared" si="4"/>
        <v>7.434609981</v>
      </c>
      <c r="X727" s="56">
        <f t="shared" si="5"/>
        <v>6.099876013</v>
      </c>
    </row>
    <row r="728" ht="14.25" customHeight="1">
      <c r="A728" s="63">
        <v>36467.0</v>
      </c>
      <c r="B728" s="64" t="s">
        <v>779</v>
      </c>
      <c r="C728" s="65" t="s">
        <v>59</v>
      </c>
      <c r="D728" s="66">
        <v>56856.0</v>
      </c>
      <c r="E728" s="67">
        <v>15651.0</v>
      </c>
      <c r="F728" s="66">
        <v>5.08687483224479</v>
      </c>
      <c r="G728" s="66">
        <v>5342.4</v>
      </c>
      <c r="H728" s="68">
        <v>1501.0</v>
      </c>
      <c r="I728" s="66">
        <v>4.07505720823799</v>
      </c>
      <c r="J728" s="66">
        <v>18605.27</v>
      </c>
      <c r="K728" s="68">
        <v>3640.0</v>
      </c>
      <c r="L728" s="66">
        <v>6.56502117148906</v>
      </c>
      <c r="M728" s="66">
        <v>451375.61</v>
      </c>
      <c r="N728" s="68">
        <v>74623.0</v>
      </c>
      <c r="O728" s="66">
        <v>9.76348359325993</v>
      </c>
      <c r="P728" s="66">
        <v>16962.25</v>
      </c>
      <c r="Q728" s="68">
        <v>3270.0</v>
      </c>
      <c r="R728" s="69">
        <v>6.88962225832656</v>
      </c>
      <c r="S728" s="55"/>
      <c r="T728" s="56">
        <f t="shared" si="1"/>
        <v>3.632739122</v>
      </c>
      <c r="U728" s="56">
        <f t="shared" si="2"/>
        <v>3.559227182</v>
      </c>
      <c r="V728" s="56">
        <f t="shared" si="3"/>
        <v>5.111337912</v>
      </c>
      <c r="W728" s="56">
        <f t="shared" si="4"/>
        <v>6.048746499</v>
      </c>
      <c r="X728" s="56">
        <f t="shared" si="5"/>
        <v>5.187232416</v>
      </c>
    </row>
    <row r="729" ht="14.25" customHeight="1">
      <c r="A729" s="63">
        <v>36505.0</v>
      </c>
      <c r="B729" s="64" t="s">
        <v>780</v>
      </c>
      <c r="C729" s="65" t="s">
        <v>59</v>
      </c>
      <c r="D729" s="66">
        <v>48293.91</v>
      </c>
      <c r="E729" s="67">
        <v>13193.0</v>
      </c>
      <c r="F729" s="66">
        <v>4.81830888955403</v>
      </c>
      <c r="G729" s="66">
        <v>8619.89</v>
      </c>
      <c r="H729" s="68">
        <v>2036.0</v>
      </c>
      <c r="I729" s="66">
        <v>5.21469449485783</v>
      </c>
      <c r="J729" s="66">
        <v>62186.72</v>
      </c>
      <c r="K729" s="68">
        <v>11819.0</v>
      </c>
      <c r="L729" s="66">
        <v>6.87222013482153</v>
      </c>
      <c r="M729" s="66">
        <v>585092.37</v>
      </c>
      <c r="N729" s="68">
        <v>84448.0</v>
      </c>
      <c r="O729" s="66">
        <v>10.7880956946621</v>
      </c>
      <c r="P729" s="66">
        <v>47199.52</v>
      </c>
      <c r="Q729" s="68">
        <v>8953.0</v>
      </c>
      <c r="R729" s="69">
        <v>6.88441073512252</v>
      </c>
      <c r="S729" s="55"/>
      <c r="T729" s="56">
        <f t="shared" si="1"/>
        <v>3.660570757</v>
      </c>
      <c r="U729" s="56">
        <f t="shared" si="2"/>
        <v>4.233737721</v>
      </c>
      <c r="V729" s="56">
        <f t="shared" si="3"/>
        <v>5.261588967</v>
      </c>
      <c r="W729" s="56">
        <f t="shared" si="4"/>
        <v>6.928433711</v>
      </c>
      <c r="X729" s="56">
        <f t="shared" si="5"/>
        <v>5.271922261</v>
      </c>
    </row>
    <row r="730" ht="14.25" customHeight="1">
      <c r="A730" s="63">
        <v>36572.0</v>
      </c>
      <c r="B730" s="64" t="s">
        <v>781</v>
      </c>
      <c r="C730" s="65" t="s">
        <v>59</v>
      </c>
      <c r="D730" s="66">
        <v>106957.02</v>
      </c>
      <c r="E730" s="67">
        <v>30191.0</v>
      </c>
      <c r="F730" s="66">
        <v>5.20168368835716</v>
      </c>
      <c r="G730" s="66">
        <v>9932.93</v>
      </c>
      <c r="H730" s="68">
        <v>2789.0</v>
      </c>
      <c r="I730" s="66">
        <v>4.53558447488584</v>
      </c>
      <c r="J730" s="66">
        <v>17231.56</v>
      </c>
      <c r="K730" s="68">
        <v>4225.0</v>
      </c>
      <c r="L730" s="66">
        <v>5.39160200250313</v>
      </c>
      <c r="M730" s="66">
        <v>519455.29</v>
      </c>
      <c r="N730" s="68">
        <v>69662.0</v>
      </c>
      <c r="O730" s="66">
        <v>11.7327390793694</v>
      </c>
      <c r="P730" s="66">
        <v>3367.13</v>
      </c>
      <c r="Q730" s="68">
        <v>523.0</v>
      </c>
      <c r="R730" s="69">
        <v>7.90406103286385</v>
      </c>
      <c r="S730" s="55"/>
      <c r="T730" s="56">
        <f t="shared" si="1"/>
        <v>3.542678944</v>
      </c>
      <c r="U730" s="56">
        <f t="shared" si="2"/>
        <v>3.561466475</v>
      </c>
      <c r="V730" s="56">
        <f t="shared" si="3"/>
        <v>4.07847574</v>
      </c>
      <c r="W730" s="56">
        <f t="shared" si="4"/>
        <v>7.456795527</v>
      </c>
      <c r="X730" s="56">
        <f t="shared" si="5"/>
        <v>6.438107075</v>
      </c>
    </row>
    <row r="731" ht="14.25" customHeight="1">
      <c r="A731" s="63">
        <v>36580.0</v>
      </c>
      <c r="B731" s="64" t="s">
        <v>782</v>
      </c>
      <c r="C731" s="65" t="s">
        <v>94</v>
      </c>
      <c r="D731" s="66">
        <v>267378.67</v>
      </c>
      <c r="E731" s="67">
        <v>69376.0</v>
      </c>
      <c r="F731" s="66">
        <v>5.89030621461459</v>
      </c>
      <c r="G731" s="66">
        <v>12211.17</v>
      </c>
      <c r="H731" s="68">
        <v>3537.0</v>
      </c>
      <c r="I731" s="66">
        <v>4.65719679633867</v>
      </c>
      <c r="J731" s="66">
        <v>104211.31</v>
      </c>
      <c r="K731" s="68">
        <v>20307.0</v>
      </c>
      <c r="L731" s="66">
        <v>6.94881042875242</v>
      </c>
      <c r="M731" s="66">
        <v>1158859.07</v>
      </c>
      <c r="N731" s="68">
        <v>156030.0</v>
      </c>
      <c r="O731" s="66">
        <v>11.9414608686692</v>
      </c>
      <c r="P731" s="66">
        <v>213883.8</v>
      </c>
      <c r="Q731" s="68">
        <v>35411.0</v>
      </c>
      <c r="R731" s="69">
        <v>7.69670733023858</v>
      </c>
      <c r="S731" s="55"/>
      <c r="T731" s="56">
        <f t="shared" si="1"/>
        <v>3.854051401</v>
      </c>
      <c r="U731" s="56">
        <f t="shared" si="2"/>
        <v>3.452408821</v>
      </c>
      <c r="V731" s="56">
        <f t="shared" si="3"/>
        <v>5.131792485</v>
      </c>
      <c r="W731" s="56">
        <f t="shared" si="4"/>
        <v>7.427155483</v>
      </c>
      <c r="X731" s="56">
        <f t="shared" si="5"/>
        <v>6.040038406</v>
      </c>
    </row>
    <row r="732" ht="14.25" customHeight="1">
      <c r="A732" s="63">
        <v>36602.0</v>
      </c>
      <c r="B732" s="64" t="s">
        <v>783</v>
      </c>
      <c r="C732" s="65" t="s">
        <v>59</v>
      </c>
      <c r="D732" s="66">
        <v>191280.86</v>
      </c>
      <c r="E732" s="67">
        <v>50610.0</v>
      </c>
      <c r="F732" s="66">
        <v>5.34095214162059</v>
      </c>
      <c r="G732" s="66">
        <v>2770.49</v>
      </c>
      <c r="H732" s="68">
        <v>926.0</v>
      </c>
      <c r="I732" s="66">
        <v>3.37042579075426</v>
      </c>
      <c r="J732" s="66">
        <v>127285.32</v>
      </c>
      <c r="K732" s="68">
        <v>25782.0</v>
      </c>
      <c r="L732" s="66">
        <v>7.01837891486546</v>
      </c>
      <c r="M732" s="66">
        <v>794812.33</v>
      </c>
      <c r="N732" s="68">
        <v>109260.0</v>
      </c>
      <c r="O732" s="66">
        <v>10.9597541401801</v>
      </c>
      <c r="P732" s="66">
        <v>62986.31</v>
      </c>
      <c r="Q732" s="68">
        <v>13582.0</v>
      </c>
      <c r="R732" s="69">
        <v>6.73434299155351</v>
      </c>
      <c r="S732" s="55"/>
      <c r="T732" s="56">
        <f t="shared" si="1"/>
        <v>3.779507212</v>
      </c>
      <c r="U732" s="56">
        <f t="shared" si="2"/>
        <v>2.991889849</v>
      </c>
      <c r="V732" s="56">
        <f t="shared" si="3"/>
        <v>4.936983942</v>
      </c>
      <c r="W732" s="56">
        <f t="shared" si="4"/>
        <v>7.27450421</v>
      </c>
      <c r="X732" s="56">
        <f t="shared" si="5"/>
        <v>4.63748417</v>
      </c>
    </row>
    <row r="733" ht="14.25" customHeight="1">
      <c r="A733" s="63">
        <v>36645.0</v>
      </c>
      <c r="B733" s="64" t="s">
        <v>784</v>
      </c>
      <c r="C733" s="65" t="s">
        <v>94</v>
      </c>
      <c r="D733" s="66">
        <v>142656.86</v>
      </c>
      <c r="E733" s="67">
        <v>37524.0</v>
      </c>
      <c r="F733" s="66">
        <v>5.51949469937321</v>
      </c>
      <c r="G733" s="66">
        <v>5261.34</v>
      </c>
      <c r="H733" s="68">
        <v>1064.0</v>
      </c>
      <c r="I733" s="66">
        <v>5.15817647058824</v>
      </c>
      <c r="J733" s="66">
        <v>73399.13</v>
      </c>
      <c r="K733" s="68">
        <v>12073.0</v>
      </c>
      <c r="L733" s="66">
        <v>8.66270860380031</v>
      </c>
      <c r="M733" s="66">
        <v>1475041.25</v>
      </c>
      <c r="N733" s="68">
        <v>215870.0</v>
      </c>
      <c r="O733" s="66">
        <v>12.6254268986827</v>
      </c>
      <c r="P733" s="66">
        <v>147896.4</v>
      </c>
      <c r="Q733" s="68">
        <v>25186.0</v>
      </c>
      <c r="R733" s="69">
        <v>8.31953647972099</v>
      </c>
      <c r="S733" s="55"/>
      <c r="T733" s="56">
        <f t="shared" si="1"/>
        <v>3.801749813</v>
      </c>
      <c r="U733" s="56">
        <f t="shared" si="2"/>
        <v>4.944868421</v>
      </c>
      <c r="V733" s="56">
        <f t="shared" si="3"/>
        <v>6.079609873</v>
      </c>
      <c r="W733" s="56">
        <f t="shared" si="4"/>
        <v>6.833007134</v>
      </c>
      <c r="X733" s="56">
        <f t="shared" si="5"/>
        <v>5.872167077</v>
      </c>
    </row>
    <row r="734" ht="14.25" customHeight="1">
      <c r="A734" s="63">
        <v>36661.0</v>
      </c>
      <c r="B734" s="64" t="s">
        <v>785</v>
      </c>
      <c r="C734" s="65" t="s">
        <v>61</v>
      </c>
      <c r="D734" s="66">
        <v>1358.09</v>
      </c>
      <c r="E734" s="67">
        <v>461.0</v>
      </c>
      <c r="F734" s="66">
        <v>3.19550588235294</v>
      </c>
      <c r="G734" s="66">
        <v>2922.67</v>
      </c>
      <c r="H734" s="68">
        <v>739.0</v>
      </c>
      <c r="I734" s="66">
        <v>4.58098746081505</v>
      </c>
      <c r="J734" s="66">
        <v>5374.41</v>
      </c>
      <c r="K734" s="68">
        <v>1369.0</v>
      </c>
      <c r="L734" s="66">
        <v>4.88138964577657</v>
      </c>
      <c r="M734" s="66">
        <v>519.14</v>
      </c>
      <c r="N734" s="68">
        <v>6.0</v>
      </c>
      <c r="O734" s="66">
        <v>86.5233333333333</v>
      </c>
      <c r="P734" s="66">
        <v>21.75</v>
      </c>
      <c r="Q734" s="68">
        <v>8.0</v>
      </c>
      <c r="R734" s="69">
        <v>3.10714285714286</v>
      </c>
      <c r="S734" s="55"/>
      <c r="T734" s="56">
        <f t="shared" si="1"/>
        <v>2.945965293</v>
      </c>
      <c r="U734" s="56">
        <f t="shared" si="2"/>
        <v>3.954898512</v>
      </c>
      <c r="V734" s="56">
        <f t="shared" si="3"/>
        <v>3.925792549</v>
      </c>
      <c r="W734" s="56">
        <f t="shared" si="4"/>
        <v>86.52333333</v>
      </c>
      <c r="X734" s="56">
        <f t="shared" si="5"/>
        <v>2.71875</v>
      </c>
    </row>
    <row r="735" ht="14.25" customHeight="1">
      <c r="A735" s="63">
        <v>36674.0</v>
      </c>
      <c r="B735" s="64" t="s">
        <v>786</v>
      </c>
      <c r="C735" s="65" t="s">
        <v>61</v>
      </c>
      <c r="D735" s="66">
        <v>45537.93</v>
      </c>
      <c r="E735" s="67">
        <v>10722.0</v>
      </c>
      <c r="F735" s="66">
        <v>5.65969798657718</v>
      </c>
      <c r="G735" s="66">
        <v>4420.74</v>
      </c>
      <c r="H735" s="68">
        <v>935.0</v>
      </c>
      <c r="I735" s="66">
        <v>5.38457978075518</v>
      </c>
      <c r="J735" s="66">
        <v>1794.34</v>
      </c>
      <c r="K735" s="68">
        <v>466.0</v>
      </c>
      <c r="L735" s="66">
        <v>4.63653746770026</v>
      </c>
      <c r="M735" s="66">
        <v>178477.4</v>
      </c>
      <c r="N735" s="68">
        <v>25685.0</v>
      </c>
      <c r="O735" s="66">
        <v>10.8233717404488</v>
      </c>
      <c r="P735" s="66">
        <v>452.73</v>
      </c>
      <c r="Q735" s="68">
        <v>53.0</v>
      </c>
      <c r="R735" s="69">
        <v>9.431875</v>
      </c>
      <c r="S735" s="55"/>
      <c r="T735" s="56">
        <f t="shared" si="1"/>
        <v>4.247148853</v>
      </c>
      <c r="U735" s="56">
        <f t="shared" si="2"/>
        <v>4.728064171</v>
      </c>
      <c r="V735" s="56">
        <f t="shared" si="3"/>
        <v>3.850515021</v>
      </c>
      <c r="W735" s="56">
        <f t="shared" si="4"/>
        <v>6.948701577</v>
      </c>
      <c r="X735" s="56">
        <f t="shared" si="5"/>
        <v>8.542075472</v>
      </c>
    </row>
    <row r="736" ht="14.25" customHeight="1">
      <c r="A736" s="63">
        <v>36688.0</v>
      </c>
      <c r="B736" s="64" t="s">
        <v>787</v>
      </c>
      <c r="C736" s="65" t="s">
        <v>59</v>
      </c>
      <c r="D736" s="66" t="s">
        <v>66</v>
      </c>
      <c r="E736" s="67" t="s">
        <v>66</v>
      </c>
      <c r="F736" s="66" t="s">
        <v>66</v>
      </c>
      <c r="G736" s="66" t="s">
        <v>66</v>
      </c>
      <c r="H736" s="68" t="s">
        <v>66</v>
      </c>
      <c r="I736" s="66" t="s">
        <v>66</v>
      </c>
      <c r="J736" s="66" t="s">
        <v>66</v>
      </c>
      <c r="K736" s="68" t="s">
        <v>66</v>
      </c>
      <c r="L736" s="66" t="s">
        <v>66</v>
      </c>
      <c r="M736" s="66" t="s">
        <v>66</v>
      </c>
      <c r="N736" s="68" t="s">
        <v>66</v>
      </c>
      <c r="O736" s="66" t="s">
        <v>66</v>
      </c>
      <c r="P736" s="66" t="s">
        <v>66</v>
      </c>
      <c r="Q736" s="68" t="s">
        <v>66</v>
      </c>
      <c r="R736" s="69" t="s">
        <v>66</v>
      </c>
      <c r="S736" s="55"/>
      <c r="T736" s="56" t="str">
        <f t="shared" si="1"/>
        <v/>
      </c>
      <c r="U736" s="56" t="str">
        <f t="shared" si="2"/>
        <v/>
      </c>
      <c r="V736" s="56" t="str">
        <f t="shared" si="3"/>
        <v/>
      </c>
      <c r="W736" s="56" t="str">
        <f t="shared" si="4"/>
        <v/>
      </c>
      <c r="X736" s="56" t="str">
        <f t="shared" si="5"/>
        <v/>
      </c>
    </row>
    <row r="737" ht="14.25" customHeight="1">
      <c r="A737" s="63">
        <v>36726.0</v>
      </c>
      <c r="B737" s="64" t="s">
        <v>788</v>
      </c>
      <c r="C737" s="65" t="s">
        <v>59</v>
      </c>
      <c r="D737" s="66">
        <v>330782.68</v>
      </c>
      <c r="E737" s="67">
        <v>72173.0</v>
      </c>
      <c r="F737" s="66">
        <v>6.28088255957467</v>
      </c>
      <c r="G737" s="66">
        <v>9738.09</v>
      </c>
      <c r="H737" s="68">
        <v>2559.0</v>
      </c>
      <c r="I737" s="66">
        <v>4.11410646387833</v>
      </c>
      <c r="J737" s="66">
        <v>177682.88</v>
      </c>
      <c r="K737" s="68">
        <v>28380.0</v>
      </c>
      <c r="L737" s="66">
        <v>9.03089606099111</v>
      </c>
      <c r="M737" s="66">
        <v>1146445.56</v>
      </c>
      <c r="N737" s="68">
        <v>147875.0</v>
      </c>
      <c r="O737" s="66">
        <v>11.5633220031267</v>
      </c>
      <c r="P737" s="66">
        <v>59161.45</v>
      </c>
      <c r="Q737" s="68">
        <v>8192.0</v>
      </c>
      <c r="R737" s="69">
        <v>8.50998993095512</v>
      </c>
      <c r="S737" s="55"/>
      <c r="T737" s="56">
        <f t="shared" si="1"/>
        <v>4.583191498</v>
      </c>
      <c r="U737" s="56">
        <f t="shared" si="2"/>
        <v>3.805427902</v>
      </c>
      <c r="V737" s="56">
        <f t="shared" si="3"/>
        <v>6.260848485</v>
      </c>
      <c r="W737" s="56">
        <f t="shared" si="4"/>
        <v>7.752801758</v>
      </c>
      <c r="X737" s="56">
        <f t="shared" si="5"/>
        <v>7.221856689</v>
      </c>
    </row>
    <row r="738" ht="14.25" customHeight="1">
      <c r="A738" s="63">
        <v>36785.0</v>
      </c>
      <c r="B738" s="64" t="s">
        <v>789</v>
      </c>
      <c r="C738" s="65" t="s">
        <v>61</v>
      </c>
      <c r="D738" s="66">
        <v>1826.03</v>
      </c>
      <c r="E738" s="67">
        <v>577.0</v>
      </c>
      <c r="F738" s="66">
        <v>3.46495256166983</v>
      </c>
      <c r="G738" s="66">
        <v>601.51</v>
      </c>
      <c r="H738" s="68">
        <v>196.0</v>
      </c>
      <c r="I738" s="66">
        <v>3.36039106145251</v>
      </c>
      <c r="J738" s="66">
        <v>3317.73</v>
      </c>
      <c r="K738" s="68">
        <v>873.0</v>
      </c>
      <c r="L738" s="66">
        <v>4.3199609375</v>
      </c>
      <c r="M738" s="66">
        <v>89769.72</v>
      </c>
      <c r="N738" s="68">
        <v>17186.0</v>
      </c>
      <c r="O738" s="66">
        <v>6.9363096893834</v>
      </c>
      <c r="P738" s="66">
        <v>34.11</v>
      </c>
      <c r="Q738" s="68">
        <v>11.0</v>
      </c>
      <c r="R738" s="69">
        <v>4.26375</v>
      </c>
      <c r="S738" s="55"/>
      <c r="T738" s="56">
        <f t="shared" si="1"/>
        <v>3.164696707</v>
      </c>
      <c r="U738" s="56">
        <f t="shared" si="2"/>
        <v>3.068928571</v>
      </c>
      <c r="V738" s="56">
        <f t="shared" si="3"/>
        <v>3.800378007</v>
      </c>
      <c r="W738" s="56">
        <f t="shared" si="4"/>
        <v>5.22342139</v>
      </c>
      <c r="X738" s="56">
        <f t="shared" si="5"/>
        <v>3.100909091</v>
      </c>
    </row>
    <row r="739" ht="14.25" customHeight="1">
      <c r="A739" s="63">
        <v>36793.0</v>
      </c>
      <c r="B739" s="64" t="s">
        <v>790</v>
      </c>
      <c r="C739" s="65" t="s">
        <v>59</v>
      </c>
      <c r="D739" s="66">
        <v>301333.3</v>
      </c>
      <c r="E739" s="67">
        <v>73977.0</v>
      </c>
      <c r="F739" s="66">
        <v>6.17005815143945</v>
      </c>
      <c r="G739" s="66">
        <v>30356.43</v>
      </c>
      <c r="H739" s="68">
        <v>7882.0</v>
      </c>
      <c r="I739" s="66">
        <v>4.37475572849114</v>
      </c>
      <c r="J739" s="66">
        <v>14378.05</v>
      </c>
      <c r="K739" s="68">
        <v>2725.0</v>
      </c>
      <c r="L739" s="66">
        <v>6.0033611691023</v>
      </c>
      <c r="M739" s="66">
        <v>991981.3</v>
      </c>
      <c r="N739" s="68">
        <v>110299.0</v>
      </c>
      <c r="O739" s="66">
        <v>14.2087130272864</v>
      </c>
      <c r="P739" s="66">
        <v>33466.37</v>
      </c>
      <c r="Q739" s="68">
        <v>5502.0</v>
      </c>
      <c r="R739" s="69">
        <v>8.77461195595176</v>
      </c>
      <c r="S739" s="55"/>
      <c r="T739" s="56">
        <f t="shared" si="1"/>
        <v>4.073337659</v>
      </c>
      <c r="U739" s="56">
        <f t="shared" si="2"/>
        <v>3.85136133</v>
      </c>
      <c r="V739" s="56">
        <f t="shared" si="3"/>
        <v>5.276348624</v>
      </c>
      <c r="W739" s="56">
        <f t="shared" si="4"/>
        <v>8.993565671</v>
      </c>
      <c r="X739" s="56">
        <f t="shared" si="5"/>
        <v>6.082582697</v>
      </c>
    </row>
    <row r="740" ht="14.25" customHeight="1">
      <c r="A740" s="63">
        <v>36807.0</v>
      </c>
      <c r="B740" s="64" t="s">
        <v>791</v>
      </c>
      <c r="C740" s="65" t="s">
        <v>59</v>
      </c>
      <c r="D740" s="66">
        <v>318078.25</v>
      </c>
      <c r="E740" s="67">
        <v>67378.0</v>
      </c>
      <c r="F740" s="66">
        <v>7.28034447241932</v>
      </c>
      <c r="G740" s="66">
        <v>27202.25</v>
      </c>
      <c r="H740" s="68">
        <v>6436.0</v>
      </c>
      <c r="I740" s="66">
        <v>4.66590909090909</v>
      </c>
      <c r="J740" s="66">
        <v>121969.21</v>
      </c>
      <c r="K740" s="68">
        <v>25206.0</v>
      </c>
      <c r="L740" s="66">
        <v>7.07272890692955</v>
      </c>
      <c r="M740" s="66">
        <v>1057541.58</v>
      </c>
      <c r="N740" s="68">
        <v>134430.0</v>
      </c>
      <c r="O740" s="66">
        <v>12.7646873227196</v>
      </c>
      <c r="P740" s="66">
        <v>37968.46</v>
      </c>
      <c r="Q740" s="68">
        <v>9119.0</v>
      </c>
      <c r="R740" s="69">
        <v>6.43315147407658</v>
      </c>
      <c r="S740" s="55"/>
      <c r="T740" s="56">
        <f t="shared" si="1"/>
        <v>4.720802784</v>
      </c>
      <c r="U740" s="56">
        <f t="shared" si="2"/>
        <v>4.226577067</v>
      </c>
      <c r="V740" s="56">
        <f t="shared" si="3"/>
        <v>4.838895898</v>
      </c>
      <c r="W740" s="56">
        <f t="shared" si="4"/>
        <v>7.866856952</v>
      </c>
      <c r="X740" s="56">
        <f t="shared" si="5"/>
        <v>4.163664876</v>
      </c>
    </row>
    <row r="741" ht="14.25" customHeight="1">
      <c r="A741" s="63">
        <v>36815.0</v>
      </c>
      <c r="B741" s="64" t="s">
        <v>792</v>
      </c>
      <c r="C741" s="65" t="s">
        <v>94</v>
      </c>
      <c r="D741" s="66">
        <v>235177.25</v>
      </c>
      <c r="E741" s="67">
        <v>64475.0</v>
      </c>
      <c r="F741" s="66">
        <v>5.70790859667006</v>
      </c>
      <c r="G741" s="66">
        <v>9118.21</v>
      </c>
      <c r="H741" s="68">
        <v>3357.0</v>
      </c>
      <c r="I741" s="66">
        <v>3.19376882661996</v>
      </c>
      <c r="J741" s="66">
        <v>84491.71</v>
      </c>
      <c r="K741" s="68">
        <v>19514.0</v>
      </c>
      <c r="L741" s="66">
        <v>5.80260352997734</v>
      </c>
      <c r="M741" s="66">
        <v>1278172.18</v>
      </c>
      <c r="N741" s="68">
        <v>187038.0</v>
      </c>
      <c r="O741" s="66">
        <v>11.492287178565</v>
      </c>
      <c r="P741" s="66">
        <v>181882.66</v>
      </c>
      <c r="Q741" s="68">
        <v>32949.0</v>
      </c>
      <c r="R741" s="69">
        <v>7.17287770635328</v>
      </c>
      <c r="S741" s="55"/>
      <c r="T741" s="56">
        <f t="shared" si="1"/>
        <v>3.647572703</v>
      </c>
      <c r="U741" s="56">
        <f t="shared" si="2"/>
        <v>2.716178135</v>
      </c>
      <c r="V741" s="56">
        <f t="shared" si="3"/>
        <v>4.329799631</v>
      </c>
      <c r="W741" s="56">
        <f t="shared" si="4"/>
        <v>6.83375667</v>
      </c>
      <c r="X741" s="56">
        <f t="shared" si="5"/>
        <v>5.520126863</v>
      </c>
    </row>
    <row r="742" ht="14.25" customHeight="1">
      <c r="A742" s="63">
        <v>36831.0</v>
      </c>
      <c r="B742" s="64" t="s">
        <v>793</v>
      </c>
      <c r="C742" s="65" t="s">
        <v>61</v>
      </c>
      <c r="D742" s="66">
        <v>5201.48</v>
      </c>
      <c r="E742" s="67">
        <v>1166.0</v>
      </c>
      <c r="F742" s="66">
        <v>5.04019379844961</v>
      </c>
      <c r="G742" s="66">
        <v>2112.22</v>
      </c>
      <c r="H742" s="68">
        <v>544.0</v>
      </c>
      <c r="I742" s="66">
        <v>4.43743697478992</v>
      </c>
      <c r="J742" s="66">
        <v>4864.76</v>
      </c>
      <c r="K742" s="68">
        <v>1131.0</v>
      </c>
      <c r="L742" s="66">
        <v>5.28778260869565</v>
      </c>
      <c r="M742" s="66">
        <v>283074.05</v>
      </c>
      <c r="N742" s="68">
        <v>37232.0</v>
      </c>
      <c r="O742" s="66">
        <v>10.8528179273857</v>
      </c>
      <c r="P742" s="66">
        <v>28.81</v>
      </c>
      <c r="Q742" s="68">
        <v>3.0</v>
      </c>
      <c r="R742" s="69">
        <v>7.2025</v>
      </c>
      <c r="S742" s="55"/>
      <c r="T742" s="56">
        <f t="shared" si="1"/>
        <v>4.460960549</v>
      </c>
      <c r="U742" s="56">
        <f t="shared" si="2"/>
        <v>3.882757353</v>
      </c>
      <c r="V742" s="56">
        <f t="shared" si="3"/>
        <v>4.301290893</v>
      </c>
      <c r="W742" s="56">
        <f t="shared" si="4"/>
        <v>7.602977278</v>
      </c>
      <c r="X742" s="56">
        <f t="shared" si="5"/>
        <v>9.603333333</v>
      </c>
    </row>
    <row r="743" ht="14.25" customHeight="1">
      <c r="A743" s="63">
        <v>37005.0</v>
      </c>
      <c r="B743" s="64" t="s">
        <v>794</v>
      </c>
      <c r="C743" s="65" t="s">
        <v>59</v>
      </c>
      <c r="D743" s="66">
        <v>97601.55</v>
      </c>
      <c r="E743" s="67">
        <v>24400.0</v>
      </c>
      <c r="F743" s="66">
        <v>5.41088535314336</v>
      </c>
      <c r="G743" s="66">
        <v>12998.86</v>
      </c>
      <c r="H743" s="68">
        <v>4557.0</v>
      </c>
      <c r="I743" s="66">
        <v>3.06576886792453</v>
      </c>
      <c r="J743" s="66">
        <v>16115.92</v>
      </c>
      <c r="K743" s="68">
        <v>3783.0</v>
      </c>
      <c r="L743" s="66">
        <v>4.83961561561562</v>
      </c>
      <c r="M743" s="66">
        <v>211409.37</v>
      </c>
      <c r="N743" s="68">
        <v>31713.0</v>
      </c>
      <c r="O743" s="66">
        <v>8.73881324404762</v>
      </c>
      <c r="P743" s="66">
        <v>34374.79</v>
      </c>
      <c r="Q743" s="68">
        <v>8616.0</v>
      </c>
      <c r="R743" s="69">
        <v>6.198122971511</v>
      </c>
      <c r="S743" s="55"/>
      <c r="T743" s="56">
        <f t="shared" si="1"/>
        <v>4.000063525</v>
      </c>
      <c r="U743" s="56">
        <f t="shared" si="2"/>
        <v>2.85250384</v>
      </c>
      <c r="V743" s="56">
        <f t="shared" si="3"/>
        <v>4.260089876</v>
      </c>
      <c r="W743" s="56">
        <f t="shared" si="4"/>
        <v>6.666331473</v>
      </c>
      <c r="X743" s="56">
        <f t="shared" si="5"/>
        <v>3.989646007</v>
      </c>
    </row>
    <row r="744" ht="14.25" customHeight="1">
      <c r="A744" s="63">
        <v>37013.0</v>
      </c>
      <c r="B744" s="64" t="s">
        <v>795</v>
      </c>
      <c r="C744" s="65" t="s">
        <v>61</v>
      </c>
      <c r="D744" s="66">
        <v>3574.85</v>
      </c>
      <c r="E744" s="67">
        <v>1098.0</v>
      </c>
      <c r="F744" s="66">
        <v>3.59281407035176</v>
      </c>
      <c r="G744" s="66">
        <v>1167.34</v>
      </c>
      <c r="H744" s="68">
        <v>427.0</v>
      </c>
      <c r="I744" s="66">
        <v>2.97033078880407</v>
      </c>
      <c r="J744" s="66">
        <v>20125.56</v>
      </c>
      <c r="K744" s="68">
        <v>3592.0</v>
      </c>
      <c r="L744" s="66">
        <v>6.33875905511811</v>
      </c>
      <c r="M744" s="66">
        <v>153.36</v>
      </c>
      <c r="N744" s="68">
        <v>24.0</v>
      </c>
      <c r="O744" s="66">
        <v>7.668</v>
      </c>
      <c r="P744" s="66">
        <v>6606.43</v>
      </c>
      <c r="Q744" s="68">
        <v>1880.0</v>
      </c>
      <c r="R744" s="69">
        <v>4.33492782152231</v>
      </c>
      <c r="S744" s="55"/>
      <c r="T744" s="56">
        <f t="shared" si="1"/>
        <v>3.255783242</v>
      </c>
      <c r="U744" s="56">
        <f t="shared" si="2"/>
        <v>2.73381733</v>
      </c>
      <c r="V744" s="56">
        <f t="shared" si="3"/>
        <v>5.602884187</v>
      </c>
      <c r="W744" s="56">
        <f t="shared" si="4"/>
        <v>6.39</v>
      </c>
      <c r="X744" s="56">
        <f t="shared" si="5"/>
        <v>3.514058511</v>
      </c>
    </row>
    <row r="745" ht="14.25" customHeight="1">
      <c r="A745" s="63">
        <v>37048.0</v>
      </c>
      <c r="B745" s="64" t="s">
        <v>796</v>
      </c>
      <c r="C745" s="65" t="s">
        <v>59</v>
      </c>
      <c r="D745" s="66">
        <v>145497.3</v>
      </c>
      <c r="E745" s="67">
        <v>37100.0</v>
      </c>
      <c r="F745" s="66">
        <v>5.61527150631006</v>
      </c>
      <c r="G745" s="66">
        <v>4457.78</v>
      </c>
      <c r="H745" s="68">
        <v>1352.0</v>
      </c>
      <c r="I745" s="66">
        <v>3.60953846153846</v>
      </c>
      <c r="J745" s="66">
        <v>35610.03</v>
      </c>
      <c r="K745" s="68">
        <v>8550.0</v>
      </c>
      <c r="L745" s="66">
        <v>5.11858990944373</v>
      </c>
      <c r="M745" s="66">
        <v>333108.86</v>
      </c>
      <c r="N745" s="68">
        <v>58802.0</v>
      </c>
      <c r="O745" s="66">
        <v>7.94213103810023</v>
      </c>
      <c r="P745" s="66">
        <v>39849.16</v>
      </c>
      <c r="Q745" s="68">
        <v>8034.0</v>
      </c>
      <c r="R745" s="69">
        <v>6.26066928515318</v>
      </c>
      <c r="S745" s="55"/>
      <c r="T745" s="56">
        <f t="shared" si="1"/>
        <v>3.921760108</v>
      </c>
      <c r="U745" s="56">
        <f t="shared" si="2"/>
        <v>3.297174556</v>
      </c>
      <c r="V745" s="56">
        <f t="shared" si="3"/>
        <v>4.164915789</v>
      </c>
      <c r="W745" s="56">
        <f t="shared" si="4"/>
        <v>5.664923982</v>
      </c>
      <c r="X745" s="56">
        <f t="shared" si="5"/>
        <v>4.960064725</v>
      </c>
    </row>
    <row r="746" ht="14.25" customHeight="1">
      <c r="A746" s="63">
        <v>37072.0</v>
      </c>
      <c r="B746" s="64" t="s">
        <v>797</v>
      </c>
      <c r="C746" s="65" t="s">
        <v>59</v>
      </c>
      <c r="D746" s="66">
        <v>115930.18</v>
      </c>
      <c r="E746" s="67">
        <v>29257.0</v>
      </c>
      <c r="F746" s="66">
        <v>5.9360051203277</v>
      </c>
      <c r="G746" s="66">
        <v>4843.25</v>
      </c>
      <c r="H746" s="68">
        <v>1322.0</v>
      </c>
      <c r="I746" s="66">
        <v>4.38303167420815</v>
      </c>
      <c r="J746" s="66">
        <v>27416.49</v>
      </c>
      <c r="K746" s="68">
        <v>6165.0</v>
      </c>
      <c r="L746" s="66">
        <v>5.4843948789758</v>
      </c>
      <c r="M746" s="66">
        <v>315072.81</v>
      </c>
      <c r="N746" s="68">
        <v>46399.0</v>
      </c>
      <c r="O746" s="66">
        <v>9.61232564524986</v>
      </c>
      <c r="P746" s="66">
        <v>4444.26</v>
      </c>
      <c r="Q746" s="68">
        <v>867.0</v>
      </c>
      <c r="R746" s="69">
        <v>6.37626972740316</v>
      </c>
      <c r="S746" s="55"/>
      <c r="T746" s="56">
        <f t="shared" si="1"/>
        <v>3.962476672</v>
      </c>
      <c r="U746" s="56">
        <f t="shared" si="2"/>
        <v>3.663577912</v>
      </c>
      <c r="V746" s="56">
        <f t="shared" si="3"/>
        <v>4.447119221</v>
      </c>
      <c r="W746" s="56">
        <f t="shared" si="4"/>
        <v>6.790508632</v>
      </c>
      <c r="X746" s="56">
        <f t="shared" si="5"/>
        <v>5.126020761</v>
      </c>
    </row>
    <row r="747" ht="14.25" customHeight="1">
      <c r="A747" s="63">
        <v>37099.0</v>
      </c>
      <c r="B747" s="64" t="s">
        <v>798</v>
      </c>
      <c r="C747" s="65" t="s">
        <v>61</v>
      </c>
      <c r="D747" s="66">
        <v>1080.68</v>
      </c>
      <c r="E747" s="67">
        <v>396.0</v>
      </c>
      <c r="F747" s="66">
        <v>2.97707988980716</v>
      </c>
      <c r="G747" s="66">
        <v>22006.97</v>
      </c>
      <c r="H747" s="68">
        <v>7349.0</v>
      </c>
      <c r="I747" s="66">
        <v>3.73759680706522</v>
      </c>
      <c r="J747" s="66">
        <v>9159.14</v>
      </c>
      <c r="K747" s="68">
        <v>2946.0</v>
      </c>
      <c r="L747" s="66">
        <v>4.08525423728814</v>
      </c>
      <c r="M747" s="66">
        <v>2102.21</v>
      </c>
      <c r="N747" s="68">
        <v>350.0</v>
      </c>
      <c r="O747" s="66">
        <v>7.12613559322034</v>
      </c>
      <c r="P747" s="66">
        <v>8905.88</v>
      </c>
      <c r="Q747" s="68">
        <v>2317.0</v>
      </c>
      <c r="R747" s="69">
        <v>5.90575596816976</v>
      </c>
      <c r="S747" s="55"/>
      <c r="T747" s="56">
        <f t="shared" si="1"/>
        <v>2.728989899</v>
      </c>
      <c r="U747" s="56">
        <f t="shared" si="2"/>
        <v>2.994553</v>
      </c>
      <c r="V747" s="56">
        <f t="shared" si="3"/>
        <v>3.109008826</v>
      </c>
      <c r="W747" s="56">
        <f t="shared" si="4"/>
        <v>6.006314286</v>
      </c>
      <c r="X747" s="56">
        <f t="shared" si="5"/>
        <v>3.843711696</v>
      </c>
    </row>
    <row r="748" ht="14.25" customHeight="1">
      <c r="A748" s="63">
        <v>37137.0</v>
      </c>
      <c r="B748" s="64" t="s">
        <v>799</v>
      </c>
      <c r="C748" s="65" t="s">
        <v>59</v>
      </c>
      <c r="D748" s="66">
        <v>6740.83</v>
      </c>
      <c r="E748" s="67">
        <v>1962.0</v>
      </c>
      <c r="F748" s="66">
        <v>3.90094328703704</v>
      </c>
      <c r="G748" s="66">
        <v>3521.09</v>
      </c>
      <c r="H748" s="68">
        <v>559.0</v>
      </c>
      <c r="I748" s="66">
        <v>6.93127952755906</v>
      </c>
      <c r="J748" s="66">
        <v>1525.57</v>
      </c>
      <c r="K748" s="68">
        <v>439.0</v>
      </c>
      <c r="L748" s="66">
        <v>4.37126074498567</v>
      </c>
      <c r="M748" s="66">
        <v>44827.2</v>
      </c>
      <c r="N748" s="68">
        <v>6095.0</v>
      </c>
      <c r="O748" s="66">
        <v>9.3195841995842</v>
      </c>
      <c r="P748" s="66">
        <v>37490.65</v>
      </c>
      <c r="Q748" s="68">
        <v>9784.0</v>
      </c>
      <c r="R748" s="69">
        <v>5.75981717621755</v>
      </c>
      <c r="S748" s="55"/>
      <c r="T748" s="56">
        <f t="shared" si="1"/>
        <v>3.43569317</v>
      </c>
      <c r="U748" s="56">
        <f t="shared" si="2"/>
        <v>6.298908766</v>
      </c>
      <c r="V748" s="56">
        <f t="shared" si="3"/>
        <v>3.475102506</v>
      </c>
      <c r="W748" s="56">
        <f t="shared" si="4"/>
        <v>7.354749795</v>
      </c>
      <c r="X748" s="56">
        <f t="shared" si="5"/>
        <v>3.831832584</v>
      </c>
    </row>
    <row r="749" ht="14.25" customHeight="1">
      <c r="A749" s="63">
        <v>37145.0</v>
      </c>
      <c r="B749" s="64" t="s">
        <v>800</v>
      </c>
      <c r="C749" s="65" t="s">
        <v>61</v>
      </c>
      <c r="D749" s="66">
        <v>331.28</v>
      </c>
      <c r="E749" s="67">
        <v>125.0</v>
      </c>
      <c r="F749" s="66">
        <v>3.12528301886792</v>
      </c>
      <c r="G749" s="66">
        <v>2687.15</v>
      </c>
      <c r="H749" s="68">
        <v>858.0</v>
      </c>
      <c r="I749" s="66">
        <v>3.42312101910828</v>
      </c>
      <c r="J749" s="66">
        <v>2873.91</v>
      </c>
      <c r="K749" s="68">
        <v>582.0</v>
      </c>
      <c r="L749" s="66">
        <v>5.47411428571429</v>
      </c>
      <c r="M749" s="66">
        <v>106216.23</v>
      </c>
      <c r="N749" s="68">
        <v>15185.0</v>
      </c>
      <c r="O749" s="66">
        <v>9.42636048988285</v>
      </c>
      <c r="P749" s="66">
        <v>6.89</v>
      </c>
      <c r="Q749" s="68">
        <v>2.0</v>
      </c>
      <c r="R749" s="69">
        <v>3.445</v>
      </c>
      <c r="S749" s="55"/>
      <c r="T749" s="56">
        <f t="shared" si="1"/>
        <v>2.65024</v>
      </c>
      <c r="U749" s="56">
        <f t="shared" si="2"/>
        <v>3.131876457</v>
      </c>
      <c r="V749" s="56">
        <f t="shared" si="3"/>
        <v>4.937989691</v>
      </c>
      <c r="W749" s="56">
        <f t="shared" si="4"/>
        <v>6.994812644</v>
      </c>
      <c r="X749" s="56">
        <f t="shared" si="5"/>
        <v>3.445</v>
      </c>
    </row>
    <row r="750" ht="14.25" customHeight="1">
      <c r="A750" s="63">
        <v>37188.0</v>
      </c>
      <c r="B750" s="64" t="s">
        <v>801</v>
      </c>
      <c r="C750" s="65" t="s">
        <v>61</v>
      </c>
      <c r="D750" s="66">
        <v>867.04</v>
      </c>
      <c r="E750" s="67">
        <v>299.0</v>
      </c>
      <c r="F750" s="66">
        <v>3.1643795620438</v>
      </c>
      <c r="G750" s="66">
        <v>1260.41</v>
      </c>
      <c r="H750" s="68">
        <v>381.0</v>
      </c>
      <c r="I750" s="66">
        <v>3.61148997134671</v>
      </c>
      <c r="J750" s="66">
        <v>6572.96</v>
      </c>
      <c r="K750" s="68">
        <v>1314.0</v>
      </c>
      <c r="L750" s="66">
        <v>6.16600375234522</v>
      </c>
      <c r="M750" s="66">
        <v>164.33</v>
      </c>
      <c r="N750" s="68">
        <v>15.0</v>
      </c>
      <c r="O750" s="66">
        <v>10.9553333333333</v>
      </c>
      <c r="P750" s="66">
        <v>21.79</v>
      </c>
      <c r="Q750" s="68">
        <v>1.0</v>
      </c>
      <c r="R750" s="69">
        <v>21.79</v>
      </c>
      <c r="S750" s="55"/>
      <c r="T750" s="56">
        <f t="shared" si="1"/>
        <v>2.899799331</v>
      </c>
      <c r="U750" s="56">
        <f t="shared" si="2"/>
        <v>3.30816273</v>
      </c>
      <c r="V750" s="56">
        <f t="shared" si="3"/>
        <v>5.002252664</v>
      </c>
      <c r="W750" s="56">
        <f t="shared" si="4"/>
        <v>10.95533333</v>
      </c>
      <c r="X750" s="56">
        <f t="shared" si="5"/>
        <v>21.79</v>
      </c>
    </row>
    <row r="751" ht="14.25" customHeight="1">
      <c r="A751" s="63">
        <v>37218.0</v>
      </c>
      <c r="B751" s="64" t="s">
        <v>802</v>
      </c>
      <c r="C751" s="65" t="s">
        <v>59</v>
      </c>
      <c r="D751" s="66">
        <v>49092.17</v>
      </c>
      <c r="E751" s="67">
        <v>12515.0</v>
      </c>
      <c r="F751" s="66">
        <v>4.96884311740891</v>
      </c>
      <c r="G751" s="66">
        <v>3184.5</v>
      </c>
      <c r="H751" s="68">
        <v>1120.0</v>
      </c>
      <c r="I751" s="66">
        <v>3.39861259338314</v>
      </c>
      <c r="J751" s="66">
        <v>20600.98</v>
      </c>
      <c r="K751" s="68">
        <v>4284.0</v>
      </c>
      <c r="L751" s="66">
        <v>6.59864830237028</v>
      </c>
      <c r="M751" s="66">
        <v>272007.77</v>
      </c>
      <c r="N751" s="68">
        <v>38932.0</v>
      </c>
      <c r="O751" s="66">
        <v>9.76197853861614</v>
      </c>
      <c r="P751" s="66">
        <v>30929.09</v>
      </c>
      <c r="Q751" s="68">
        <v>7106.0</v>
      </c>
      <c r="R751" s="69">
        <v>5.32984490780631</v>
      </c>
      <c r="S751" s="55"/>
      <c r="T751" s="56">
        <f t="shared" si="1"/>
        <v>3.9226664</v>
      </c>
      <c r="U751" s="56">
        <f t="shared" si="2"/>
        <v>2.843303571</v>
      </c>
      <c r="V751" s="56">
        <f t="shared" si="3"/>
        <v>4.808818861</v>
      </c>
      <c r="W751" s="56">
        <f t="shared" si="4"/>
        <v>6.986740214</v>
      </c>
      <c r="X751" s="56">
        <f t="shared" si="5"/>
        <v>4.352531663</v>
      </c>
    </row>
    <row r="752" ht="14.25" customHeight="1">
      <c r="A752" s="63">
        <v>37226.0</v>
      </c>
      <c r="B752" s="64" t="s">
        <v>803</v>
      </c>
      <c r="C752" s="65" t="s">
        <v>59</v>
      </c>
      <c r="D752" s="66">
        <v>144560.89</v>
      </c>
      <c r="E752" s="67">
        <v>43006.0</v>
      </c>
      <c r="F752" s="66">
        <v>5.05245666154061</v>
      </c>
      <c r="G752" s="66">
        <v>5169.59</v>
      </c>
      <c r="H752" s="68">
        <v>987.0</v>
      </c>
      <c r="I752" s="66">
        <v>6.97650472334683</v>
      </c>
      <c r="J752" s="66">
        <v>79156.19</v>
      </c>
      <c r="K752" s="68">
        <v>14126.0</v>
      </c>
      <c r="L752" s="66">
        <v>7.71578029047665</v>
      </c>
      <c r="M752" s="66">
        <v>1349238.65</v>
      </c>
      <c r="N752" s="68">
        <v>191914.0</v>
      </c>
      <c r="O752" s="66">
        <v>12.4448993239068</v>
      </c>
      <c r="P752" s="66">
        <v>35096.46</v>
      </c>
      <c r="Q752" s="68">
        <v>4902.0</v>
      </c>
      <c r="R752" s="69">
        <v>8.45086925114375</v>
      </c>
      <c r="S752" s="55"/>
      <c r="T752" s="56">
        <f t="shared" si="1"/>
        <v>3.361412129</v>
      </c>
      <c r="U752" s="56">
        <f t="shared" si="2"/>
        <v>5.237679838</v>
      </c>
      <c r="V752" s="56">
        <f t="shared" si="3"/>
        <v>5.603581339</v>
      </c>
      <c r="W752" s="56">
        <f t="shared" si="4"/>
        <v>7.030433684</v>
      </c>
      <c r="X752" s="56">
        <f t="shared" si="5"/>
        <v>7.159620563</v>
      </c>
    </row>
    <row r="753" ht="14.25" customHeight="1">
      <c r="A753" s="63">
        <v>37252.0</v>
      </c>
      <c r="B753" s="64" t="s">
        <v>804</v>
      </c>
      <c r="C753" s="65" t="s">
        <v>59</v>
      </c>
      <c r="D753" s="66" t="s">
        <v>66</v>
      </c>
      <c r="E753" s="67" t="s">
        <v>66</v>
      </c>
      <c r="F753" s="66" t="s">
        <v>66</v>
      </c>
      <c r="G753" s="66" t="s">
        <v>66</v>
      </c>
      <c r="H753" s="68" t="s">
        <v>66</v>
      </c>
      <c r="I753" s="66" t="s">
        <v>66</v>
      </c>
      <c r="J753" s="66" t="s">
        <v>66</v>
      </c>
      <c r="K753" s="68" t="s">
        <v>66</v>
      </c>
      <c r="L753" s="66" t="s">
        <v>66</v>
      </c>
      <c r="M753" s="66" t="s">
        <v>66</v>
      </c>
      <c r="N753" s="68" t="s">
        <v>66</v>
      </c>
      <c r="O753" s="66" t="s">
        <v>66</v>
      </c>
      <c r="P753" s="66" t="s">
        <v>66</v>
      </c>
      <c r="Q753" s="68" t="s">
        <v>66</v>
      </c>
      <c r="R753" s="69" t="s">
        <v>66</v>
      </c>
      <c r="S753" s="55"/>
      <c r="T753" s="56" t="str">
        <f t="shared" si="1"/>
        <v/>
      </c>
      <c r="U753" s="56" t="str">
        <f t="shared" si="2"/>
        <v/>
      </c>
      <c r="V753" s="56" t="str">
        <f t="shared" si="3"/>
        <v/>
      </c>
      <c r="W753" s="56" t="str">
        <f t="shared" si="4"/>
        <v/>
      </c>
      <c r="X753" s="56" t="str">
        <f t="shared" si="5"/>
        <v/>
      </c>
    </row>
    <row r="754" ht="14.25" customHeight="1">
      <c r="A754" s="63">
        <v>37264.0</v>
      </c>
      <c r="B754" s="64" t="s">
        <v>805</v>
      </c>
      <c r="C754" s="65" t="s">
        <v>59</v>
      </c>
      <c r="D754" s="66" t="s">
        <v>66</v>
      </c>
      <c r="E754" s="67" t="s">
        <v>66</v>
      </c>
      <c r="F754" s="66" t="s">
        <v>66</v>
      </c>
      <c r="G754" s="66" t="s">
        <v>66</v>
      </c>
      <c r="H754" s="68" t="s">
        <v>66</v>
      </c>
      <c r="I754" s="66" t="s">
        <v>66</v>
      </c>
      <c r="J754" s="66" t="s">
        <v>66</v>
      </c>
      <c r="K754" s="68" t="s">
        <v>66</v>
      </c>
      <c r="L754" s="66" t="s">
        <v>66</v>
      </c>
      <c r="M754" s="66" t="s">
        <v>66</v>
      </c>
      <c r="N754" s="68" t="s">
        <v>66</v>
      </c>
      <c r="O754" s="66" t="s">
        <v>66</v>
      </c>
      <c r="P754" s="66" t="s">
        <v>66</v>
      </c>
      <c r="Q754" s="68" t="s">
        <v>66</v>
      </c>
      <c r="R754" s="69" t="s">
        <v>66</v>
      </c>
      <c r="S754" s="55"/>
      <c r="T754" s="56" t="str">
        <f t="shared" si="1"/>
        <v/>
      </c>
      <c r="U754" s="56" t="str">
        <f t="shared" si="2"/>
        <v/>
      </c>
      <c r="V754" s="56" t="str">
        <f t="shared" si="3"/>
        <v/>
      </c>
      <c r="W754" s="56" t="str">
        <f t="shared" si="4"/>
        <v/>
      </c>
      <c r="X754" s="56" t="str">
        <f t="shared" si="5"/>
        <v/>
      </c>
    </row>
    <row r="755" ht="14.25" customHeight="1">
      <c r="A755" s="63">
        <v>37280.0</v>
      </c>
      <c r="B755" s="64" t="s">
        <v>806</v>
      </c>
      <c r="C755" s="65" t="s">
        <v>59</v>
      </c>
      <c r="D755" s="66" t="s">
        <v>66</v>
      </c>
      <c r="E755" s="67" t="s">
        <v>66</v>
      </c>
      <c r="F755" s="66" t="s">
        <v>66</v>
      </c>
      <c r="G755" s="66" t="s">
        <v>66</v>
      </c>
      <c r="H755" s="68" t="s">
        <v>66</v>
      </c>
      <c r="I755" s="66" t="s">
        <v>66</v>
      </c>
      <c r="J755" s="66" t="s">
        <v>66</v>
      </c>
      <c r="K755" s="68" t="s">
        <v>66</v>
      </c>
      <c r="L755" s="66" t="s">
        <v>66</v>
      </c>
      <c r="M755" s="66">
        <v>13525.91</v>
      </c>
      <c r="N755" s="68">
        <v>1760.0</v>
      </c>
      <c r="O755" s="66">
        <v>10.4608739365816</v>
      </c>
      <c r="P755" s="66">
        <v>10.35</v>
      </c>
      <c r="Q755" s="68">
        <v>1.0</v>
      </c>
      <c r="R755" s="69">
        <v>10.35</v>
      </c>
      <c r="S755" s="55"/>
      <c r="T755" s="56" t="str">
        <f t="shared" si="1"/>
        <v/>
      </c>
      <c r="U755" s="56" t="str">
        <f t="shared" si="2"/>
        <v/>
      </c>
      <c r="V755" s="56" t="str">
        <f t="shared" si="3"/>
        <v/>
      </c>
      <c r="W755" s="56">
        <f t="shared" si="4"/>
        <v>7.685176136</v>
      </c>
      <c r="X755" s="56">
        <f t="shared" si="5"/>
        <v>10.35</v>
      </c>
    </row>
    <row r="756" ht="14.25" customHeight="1">
      <c r="A756" s="63">
        <v>37285.0</v>
      </c>
      <c r="B756" s="64" t="s">
        <v>807</v>
      </c>
      <c r="C756" s="65" t="s">
        <v>59</v>
      </c>
      <c r="D756" s="66">
        <v>115736.57</v>
      </c>
      <c r="E756" s="67">
        <v>30698.0</v>
      </c>
      <c r="F756" s="66">
        <v>5.54718989647239</v>
      </c>
      <c r="G756" s="66">
        <v>10686.91</v>
      </c>
      <c r="H756" s="68">
        <v>3354.0</v>
      </c>
      <c r="I756" s="66">
        <v>4.22240616357171</v>
      </c>
      <c r="J756" s="66">
        <v>86525.63</v>
      </c>
      <c r="K756" s="68">
        <v>16444.0</v>
      </c>
      <c r="L756" s="66">
        <v>6.86983961889639</v>
      </c>
      <c r="M756" s="66">
        <v>621705.44</v>
      </c>
      <c r="N756" s="68">
        <v>105181.0</v>
      </c>
      <c r="O756" s="66">
        <v>10.2611975968839</v>
      </c>
      <c r="P756" s="66">
        <v>36664.28</v>
      </c>
      <c r="Q756" s="68">
        <v>6688.0</v>
      </c>
      <c r="R756" s="69">
        <v>7.53324018902815</v>
      </c>
      <c r="S756" s="55"/>
      <c r="T756" s="56">
        <f t="shared" si="1"/>
        <v>3.77016646</v>
      </c>
      <c r="U756" s="56">
        <f t="shared" si="2"/>
        <v>3.186317829</v>
      </c>
      <c r="V756" s="56">
        <f t="shared" si="3"/>
        <v>5.261835928</v>
      </c>
      <c r="W756" s="56">
        <f t="shared" si="4"/>
        <v>5.910815071</v>
      </c>
      <c r="X756" s="56">
        <f t="shared" si="5"/>
        <v>5.482099282</v>
      </c>
    </row>
    <row r="757" ht="14.25" customHeight="1">
      <c r="A757" s="63">
        <v>37307.0</v>
      </c>
      <c r="B757" s="64" t="s">
        <v>808</v>
      </c>
      <c r="C757" s="65" t="s">
        <v>59</v>
      </c>
      <c r="D757" s="66">
        <v>285801.64</v>
      </c>
      <c r="E757" s="67">
        <v>78369.0</v>
      </c>
      <c r="F757" s="66">
        <v>5.27825438159085</v>
      </c>
      <c r="G757" s="66">
        <v>27702.17</v>
      </c>
      <c r="H757" s="68">
        <v>8662.0</v>
      </c>
      <c r="I757" s="66">
        <v>3.85448309447614</v>
      </c>
      <c r="J757" s="66">
        <v>244886.81</v>
      </c>
      <c r="K757" s="68">
        <v>51803.0</v>
      </c>
      <c r="L757" s="66">
        <v>6.75493917744738</v>
      </c>
      <c r="M757" s="66">
        <v>951082.57</v>
      </c>
      <c r="N757" s="68">
        <v>140394.0</v>
      </c>
      <c r="O757" s="66">
        <v>10.0149797822379</v>
      </c>
      <c r="P757" s="66">
        <v>24004.23</v>
      </c>
      <c r="Q757" s="68">
        <v>3760.0</v>
      </c>
      <c r="R757" s="69">
        <v>7.69119833386735</v>
      </c>
      <c r="S757" s="55"/>
      <c r="T757" s="56">
        <f t="shared" si="1"/>
        <v>3.646871084</v>
      </c>
      <c r="U757" s="56">
        <f t="shared" si="2"/>
        <v>3.198126299</v>
      </c>
      <c r="V757" s="56">
        <f t="shared" si="3"/>
        <v>4.727270814</v>
      </c>
      <c r="W757" s="56">
        <f t="shared" si="4"/>
        <v>6.774381882</v>
      </c>
      <c r="X757" s="56">
        <f t="shared" si="5"/>
        <v>6.384103723</v>
      </c>
    </row>
    <row r="758" ht="14.25" customHeight="1">
      <c r="A758" s="63">
        <v>37345.0</v>
      </c>
      <c r="B758" s="64" t="s">
        <v>809</v>
      </c>
      <c r="C758" s="65" t="s">
        <v>61</v>
      </c>
      <c r="D758" s="66">
        <v>1460.64</v>
      </c>
      <c r="E758" s="67">
        <v>514.0</v>
      </c>
      <c r="F758" s="66">
        <v>3.10774468085106</v>
      </c>
      <c r="G758" s="66">
        <v>2592.51</v>
      </c>
      <c r="H758" s="68">
        <v>889.0</v>
      </c>
      <c r="I758" s="66">
        <v>3.17709558823529</v>
      </c>
      <c r="J758" s="66">
        <v>9976.21</v>
      </c>
      <c r="K758" s="68">
        <v>2124.0</v>
      </c>
      <c r="L758" s="66">
        <v>5.04103587670541</v>
      </c>
      <c r="M758" s="66">
        <v>823.08</v>
      </c>
      <c r="N758" s="68">
        <v>91.0</v>
      </c>
      <c r="O758" s="66">
        <v>9.57069767441861</v>
      </c>
      <c r="P758" s="66">
        <v>52.4</v>
      </c>
      <c r="Q758" s="68">
        <v>11.0</v>
      </c>
      <c r="R758" s="69">
        <v>5.82222222222222</v>
      </c>
      <c r="S758" s="55"/>
      <c r="T758" s="56">
        <f t="shared" si="1"/>
        <v>2.841712062</v>
      </c>
      <c r="U758" s="56">
        <f t="shared" si="2"/>
        <v>2.916209224</v>
      </c>
      <c r="V758" s="56">
        <f t="shared" si="3"/>
        <v>4.696897363</v>
      </c>
      <c r="W758" s="56">
        <f t="shared" si="4"/>
        <v>9.044835165</v>
      </c>
      <c r="X758" s="56">
        <f t="shared" si="5"/>
        <v>4.763636364</v>
      </c>
    </row>
    <row r="759" ht="14.25" customHeight="1">
      <c r="A759" s="63">
        <v>37346.0</v>
      </c>
      <c r="B759" s="64" t="s">
        <v>810</v>
      </c>
      <c r="C759" s="65" t="s">
        <v>61</v>
      </c>
      <c r="D759" s="66">
        <v>1392.24</v>
      </c>
      <c r="E759" s="67">
        <v>382.0</v>
      </c>
      <c r="F759" s="66">
        <v>3.82483516483516</v>
      </c>
      <c r="G759" s="66">
        <v>435.26</v>
      </c>
      <c r="H759" s="68">
        <v>162.0</v>
      </c>
      <c r="I759" s="66">
        <v>2.77235668789809</v>
      </c>
      <c r="J759" s="66">
        <v>3886.23</v>
      </c>
      <c r="K759" s="68">
        <v>1019.0</v>
      </c>
      <c r="L759" s="66">
        <v>4.2333660130719</v>
      </c>
      <c r="M759" s="66">
        <v>12.69</v>
      </c>
      <c r="N759" s="68">
        <v>3.0</v>
      </c>
      <c r="O759" s="66">
        <v>4.23</v>
      </c>
      <c r="P759" s="66">
        <v>34.65</v>
      </c>
      <c r="Q759" s="68">
        <v>4.0</v>
      </c>
      <c r="R759" s="69">
        <v>8.6625</v>
      </c>
      <c r="S759" s="55"/>
      <c r="T759" s="56">
        <f t="shared" si="1"/>
        <v>3.64460733</v>
      </c>
      <c r="U759" s="56">
        <f t="shared" si="2"/>
        <v>2.686790123</v>
      </c>
      <c r="V759" s="56">
        <f t="shared" si="3"/>
        <v>3.8137684</v>
      </c>
      <c r="W759" s="56">
        <f t="shared" si="4"/>
        <v>4.23</v>
      </c>
      <c r="X759" s="56">
        <f t="shared" si="5"/>
        <v>8.6625</v>
      </c>
    </row>
    <row r="760" ht="14.25" customHeight="1">
      <c r="A760" s="63">
        <v>37366.0</v>
      </c>
      <c r="B760" s="64" t="s">
        <v>811</v>
      </c>
      <c r="C760" s="65" t="s">
        <v>61</v>
      </c>
      <c r="D760" s="66">
        <v>1637.2</v>
      </c>
      <c r="E760" s="67">
        <v>456.0</v>
      </c>
      <c r="F760" s="66">
        <v>3.99317073170732</v>
      </c>
      <c r="G760" s="66">
        <v>1381.64</v>
      </c>
      <c r="H760" s="68">
        <v>420.0</v>
      </c>
      <c r="I760" s="66">
        <v>3.46275689223058</v>
      </c>
      <c r="J760" s="66">
        <v>4366.5</v>
      </c>
      <c r="K760" s="68">
        <v>1195.0</v>
      </c>
      <c r="L760" s="66">
        <v>4.23520853540252</v>
      </c>
      <c r="M760" s="66">
        <v>21.24</v>
      </c>
      <c r="N760" s="68">
        <v>3.0</v>
      </c>
      <c r="O760" s="66">
        <v>7.08</v>
      </c>
      <c r="P760" s="66">
        <v>48.22</v>
      </c>
      <c r="Q760" s="68">
        <v>9.0</v>
      </c>
      <c r="R760" s="69">
        <v>4.38363636363636</v>
      </c>
      <c r="S760" s="55"/>
      <c r="T760" s="56">
        <f t="shared" si="1"/>
        <v>3.590350877</v>
      </c>
      <c r="U760" s="56">
        <f t="shared" si="2"/>
        <v>3.289619048</v>
      </c>
      <c r="V760" s="56">
        <f t="shared" si="3"/>
        <v>3.653974895</v>
      </c>
      <c r="W760" s="56">
        <f t="shared" si="4"/>
        <v>7.08</v>
      </c>
      <c r="X760" s="56">
        <f t="shared" si="5"/>
        <v>5.357777778</v>
      </c>
    </row>
    <row r="761" ht="14.25" customHeight="1">
      <c r="A761" s="63">
        <v>37374.0</v>
      </c>
      <c r="B761" s="64" t="s">
        <v>812</v>
      </c>
      <c r="C761" s="65" t="s">
        <v>59</v>
      </c>
      <c r="D761" s="66">
        <v>23145.46</v>
      </c>
      <c r="E761" s="67">
        <v>6427.0</v>
      </c>
      <c r="F761" s="66">
        <v>4.59600079428118</v>
      </c>
      <c r="G761" s="66">
        <v>2016.02</v>
      </c>
      <c r="H761" s="68">
        <v>634.0</v>
      </c>
      <c r="I761" s="66">
        <v>3.67216757741348</v>
      </c>
      <c r="J761" s="66">
        <v>3700.65</v>
      </c>
      <c r="K761" s="68">
        <v>967.0</v>
      </c>
      <c r="L761" s="66">
        <v>4.72624521072797</v>
      </c>
      <c r="M761" s="66">
        <v>204422.78</v>
      </c>
      <c r="N761" s="68">
        <v>29179.0</v>
      </c>
      <c r="O761" s="66">
        <v>9.87692805720636</v>
      </c>
      <c r="P761" s="66">
        <v>26084.01</v>
      </c>
      <c r="Q761" s="68">
        <v>5013.0</v>
      </c>
      <c r="R761" s="69">
        <v>6.96502269692924</v>
      </c>
      <c r="S761" s="55"/>
      <c r="T761" s="56">
        <f t="shared" si="1"/>
        <v>3.601285203</v>
      </c>
      <c r="U761" s="56">
        <f t="shared" si="2"/>
        <v>3.179842271</v>
      </c>
      <c r="V761" s="56">
        <f t="shared" si="3"/>
        <v>3.826938987</v>
      </c>
      <c r="W761" s="56">
        <f t="shared" si="4"/>
        <v>7.005818568</v>
      </c>
      <c r="X761" s="56">
        <f t="shared" si="5"/>
        <v>5.203273489</v>
      </c>
    </row>
    <row r="762" ht="14.25" customHeight="1">
      <c r="A762" s="63">
        <v>37390.0</v>
      </c>
      <c r="B762" s="64" t="s">
        <v>813</v>
      </c>
      <c r="C762" s="65" t="s">
        <v>61</v>
      </c>
      <c r="D762" s="66">
        <v>2371.94</v>
      </c>
      <c r="E762" s="67">
        <v>738.0</v>
      </c>
      <c r="F762" s="66">
        <v>3.64913846153846</v>
      </c>
      <c r="G762" s="66">
        <v>1141.66</v>
      </c>
      <c r="H762" s="68">
        <v>380.0</v>
      </c>
      <c r="I762" s="66">
        <v>3.55657320872274</v>
      </c>
      <c r="J762" s="66">
        <v>4621.88</v>
      </c>
      <c r="K762" s="68">
        <v>1082.0</v>
      </c>
      <c r="L762" s="66">
        <v>5.41838218053927</v>
      </c>
      <c r="M762" s="66">
        <v>80665.82</v>
      </c>
      <c r="N762" s="68">
        <v>11516.0</v>
      </c>
      <c r="O762" s="66">
        <v>9.40161072261072</v>
      </c>
      <c r="P762" s="66">
        <v>356.64</v>
      </c>
      <c r="Q762" s="68">
        <v>62.0</v>
      </c>
      <c r="R762" s="69">
        <v>6.04474576271186</v>
      </c>
      <c r="S762" s="55"/>
      <c r="T762" s="56">
        <f t="shared" si="1"/>
        <v>3.21401084</v>
      </c>
      <c r="U762" s="56">
        <f t="shared" si="2"/>
        <v>3.004368421</v>
      </c>
      <c r="V762" s="56">
        <f t="shared" si="3"/>
        <v>4.271608133</v>
      </c>
      <c r="W762" s="56">
        <f t="shared" si="4"/>
        <v>7.004673498</v>
      </c>
      <c r="X762" s="56">
        <f t="shared" si="5"/>
        <v>5.752258065</v>
      </c>
    </row>
    <row r="763" ht="14.25" customHeight="1">
      <c r="A763" s="63">
        <v>37412.0</v>
      </c>
      <c r="B763" s="64" t="s">
        <v>814</v>
      </c>
      <c r="C763" s="65" t="s">
        <v>59</v>
      </c>
      <c r="D763" s="66">
        <v>142334.66</v>
      </c>
      <c r="E763" s="67">
        <v>33787.0</v>
      </c>
      <c r="F763" s="66">
        <v>6.47152223333636</v>
      </c>
      <c r="G763" s="66">
        <v>5185.89</v>
      </c>
      <c r="H763" s="68">
        <v>1402.0</v>
      </c>
      <c r="I763" s="66">
        <v>4.47059482758621</v>
      </c>
      <c r="J763" s="66">
        <v>28029.55</v>
      </c>
      <c r="K763" s="68">
        <v>6637.0</v>
      </c>
      <c r="L763" s="66">
        <v>6.06044324324324</v>
      </c>
      <c r="M763" s="66">
        <v>496028.95</v>
      </c>
      <c r="N763" s="68">
        <v>61515.0</v>
      </c>
      <c r="O763" s="66">
        <v>11.7729321434505</v>
      </c>
      <c r="P763" s="66">
        <v>35654.97</v>
      </c>
      <c r="Q763" s="68">
        <v>5125.0</v>
      </c>
      <c r="R763" s="69">
        <v>8.44104403409091</v>
      </c>
      <c r="S763" s="55"/>
      <c r="T763" s="56">
        <f t="shared" si="1"/>
        <v>4.212704886</v>
      </c>
      <c r="U763" s="56">
        <f t="shared" si="2"/>
        <v>3.698922967</v>
      </c>
      <c r="V763" s="56">
        <f t="shared" si="3"/>
        <v>4.223225855</v>
      </c>
      <c r="W763" s="56">
        <f t="shared" si="4"/>
        <v>8.063544664</v>
      </c>
      <c r="X763" s="56">
        <f t="shared" si="5"/>
        <v>6.957067317</v>
      </c>
    </row>
    <row r="764" ht="14.25" customHeight="1">
      <c r="A764" s="63">
        <v>37420.0</v>
      </c>
      <c r="B764" s="64" t="s">
        <v>815</v>
      </c>
      <c r="C764" s="65" t="s">
        <v>59</v>
      </c>
      <c r="D764" s="66">
        <v>73981.38</v>
      </c>
      <c r="E764" s="67">
        <v>19252.0</v>
      </c>
      <c r="F764" s="66">
        <v>5.34354496208017</v>
      </c>
      <c r="G764" s="66">
        <v>15816.12</v>
      </c>
      <c r="H764" s="68">
        <v>4456.0</v>
      </c>
      <c r="I764" s="66">
        <v>4.19859835412795</v>
      </c>
      <c r="J764" s="66">
        <v>111141.69</v>
      </c>
      <c r="K764" s="68">
        <v>18460.0</v>
      </c>
      <c r="L764" s="66">
        <v>8.25350438140502</v>
      </c>
      <c r="M764" s="66">
        <v>698021.08</v>
      </c>
      <c r="N764" s="68">
        <v>96949.0</v>
      </c>
      <c r="O764" s="66">
        <v>10.7859119846715</v>
      </c>
      <c r="P764" s="66">
        <v>40600.32</v>
      </c>
      <c r="Q764" s="68">
        <v>7689.0</v>
      </c>
      <c r="R764" s="69">
        <v>6.87907827854964</v>
      </c>
      <c r="S764" s="55"/>
      <c r="T764" s="56">
        <f t="shared" si="1"/>
        <v>3.842789321</v>
      </c>
      <c r="U764" s="56">
        <f t="shared" si="2"/>
        <v>3.549398564</v>
      </c>
      <c r="V764" s="56">
        <f t="shared" si="3"/>
        <v>6.020676598</v>
      </c>
      <c r="W764" s="56">
        <f t="shared" si="4"/>
        <v>7.199879112</v>
      </c>
      <c r="X764" s="56">
        <f t="shared" si="5"/>
        <v>5.280312134</v>
      </c>
    </row>
    <row r="765" ht="14.25" customHeight="1">
      <c r="A765" s="63">
        <v>37447.0</v>
      </c>
      <c r="B765" s="64" t="s">
        <v>816</v>
      </c>
      <c r="C765" s="65" t="s">
        <v>59</v>
      </c>
      <c r="D765" s="66">
        <v>87462.93</v>
      </c>
      <c r="E765" s="67">
        <v>28207.0</v>
      </c>
      <c r="F765" s="66">
        <v>4.93778185513465</v>
      </c>
      <c r="G765" s="66">
        <v>37217.97</v>
      </c>
      <c r="H765" s="68">
        <v>10528.0</v>
      </c>
      <c r="I765" s="66">
        <v>4.97366965120941</v>
      </c>
      <c r="J765" s="66">
        <v>147824.44</v>
      </c>
      <c r="K765" s="68">
        <v>36428.0</v>
      </c>
      <c r="L765" s="66">
        <v>6.15191809896375</v>
      </c>
      <c r="M765" s="66">
        <v>655026.35</v>
      </c>
      <c r="N765" s="68">
        <v>88112.0</v>
      </c>
      <c r="O765" s="66">
        <v>11.6283747559027</v>
      </c>
      <c r="P765" s="66">
        <v>80850.41</v>
      </c>
      <c r="Q765" s="68">
        <v>12243.0</v>
      </c>
      <c r="R765" s="69">
        <v>8.25593893597468</v>
      </c>
      <c r="S765" s="55"/>
      <c r="T765" s="56">
        <f t="shared" si="1"/>
        <v>3.10075265</v>
      </c>
      <c r="U765" s="56">
        <f t="shared" si="2"/>
        <v>3.535141527</v>
      </c>
      <c r="V765" s="56">
        <f t="shared" si="3"/>
        <v>4.057989459</v>
      </c>
      <c r="W765" s="56">
        <f t="shared" si="4"/>
        <v>7.43401977</v>
      </c>
      <c r="X765" s="56">
        <f t="shared" si="5"/>
        <v>6.603807073</v>
      </c>
    </row>
    <row r="766" ht="14.25" customHeight="1">
      <c r="A766" s="63">
        <v>37450.0</v>
      </c>
      <c r="B766" s="64" t="s">
        <v>817</v>
      </c>
      <c r="C766" s="65" t="s">
        <v>59</v>
      </c>
      <c r="D766" s="66">
        <v>116618.65</v>
      </c>
      <c r="E766" s="67">
        <v>28234.0</v>
      </c>
      <c r="F766" s="66">
        <v>5.65807821066421</v>
      </c>
      <c r="G766" s="66">
        <v>3350.41</v>
      </c>
      <c r="H766" s="68">
        <v>1120.0</v>
      </c>
      <c r="I766" s="66">
        <v>3.3706338028169</v>
      </c>
      <c r="J766" s="66">
        <v>13632.09</v>
      </c>
      <c r="K766" s="68">
        <v>3426.0</v>
      </c>
      <c r="L766" s="66">
        <v>5.11523076923077</v>
      </c>
      <c r="M766" s="66">
        <v>546600.31</v>
      </c>
      <c r="N766" s="68">
        <v>73909.0</v>
      </c>
      <c r="O766" s="66">
        <v>11.3245138500425</v>
      </c>
      <c r="P766" s="66">
        <v>50345.54</v>
      </c>
      <c r="Q766" s="68">
        <v>8288.0</v>
      </c>
      <c r="R766" s="69">
        <v>8.26827722121859</v>
      </c>
      <c r="S766" s="55"/>
      <c r="T766" s="56">
        <f t="shared" si="1"/>
        <v>4.130433166</v>
      </c>
      <c r="U766" s="56">
        <f t="shared" si="2"/>
        <v>2.9914375</v>
      </c>
      <c r="V766" s="56">
        <f t="shared" si="3"/>
        <v>3.979010508</v>
      </c>
      <c r="W766" s="56">
        <f t="shared" si="4"/>
        <v>7.395585247</v>
      </c>
      <c r="X766" s="56">
        <f t="shared" si="5"/>
        <v>6.074510135</v>
      </c>
    </row>
    <row r="767" ht="14.25" customHeight="1">
      <c r="A767" s="63">
        <v>37478.0</v>
      </c>
      <c r="B767" s="64" t="s">
        <v>818</v>
      </c>
      <c r="C767" s="65" t="s">
        <v>61</v>
      </c>
      <c r="D767" s="66">
        <v>1317.28</v>
      </c>
      <c r="E767" s="67">
        <v>350.0</v>
      </c>
      <c r="F767" s="66">
        <v>4.20856230031949</v>
      </c>
      <c r="G767" s="66">
        <v>5170.61</v>
      </c>
      <c r="H767" s="68">
        <v>1312.0</v>
      </c>
      <c r="I767" s="66">
        <v>4.39677721088435</v>
      </c>
      <c r="J767" s="66">
        <v>3756.66</v>
      </c>
      <c r="K767" s="68">
        <v>817.0</v>
      </c>
      <c r="L767" s="66">
        <v>5.49219298245614</v>
      </c>
      <c r="M767" s="66">
        <v>622.14</v>
      </c>
      <c r="N767" s="68">
        <v>40.0</v>
      </c>
      <c r="O767" s="66">
        <v>15.9523076923077</v>
      </c>
      <c r="P767" s="66">
        <v>47.16</v>
      </c>
      <c r="Q767" s="68">
        <v>9.0</v>
      </c>
      <c r="R767" s="69">
        <v>5.24</v>
      </c>
      <c r="S767" s="55"/>
      <c r="T767" s="56">
        <f t="shared" si="1"/>
        <v>3.763657143</v>
      </c>
      <c r="U767" s="56">
        <f t="shared" si="2"/>
        <v>3.94101372</v>
      </c>
      <c r="V767" s="56">
        <f t="shared" si="3"/>
        <v>4.598115055</v>
      </c>
      <c r="W767" s="56">
        <f t="shared" si="4"/>
        <v>15.5535</v>
      </c>
      <c r="X767" s="56">
        <f t="shared" si="5"/>
        <v>5.24</v>
      </c>
    </row>
    <row r="768" ht="14.25" customHeight="1">
      <c r="A768" s="63">
        <v>37492.0</v>
      </c>
      <c r="B768" s="64" t="s">
        <v>819</v>
      </c>
      <c r="C768" s="65" t="s">
        <v>59</v>
      </c>
      <c r="D768" s="66">
        <v>166769.12</v>
      </c>
      <c r="E768" s="67">
        <v>42849.0</v>
      </c>
      <c r="F768" s="66">
        <v>5.30537379907107</v>
      </c>
      <c r="G768" s="66">
        <v>2540.29</v>
      </c>
      <c r="H768" s="68">
        <v>988.0</v>
      </c>
      <c r="I768" s="66">
        <v>2.91652123995408</v>
      </c>
      <c r="J768" s="66">
        <v>41592.66</v>
      </c>
      <c r="K768" s="68">
        <v>8114.0</v>
      </c>
      <c r="L768" s="66">
        <v>6.59886720609234</v>
      </c>
      <c r="M768" s="66">
        <v>759867.52</v>
      </c>
      <c r="N768" s="68">
        <v>112513.0</v>
      </c>
      <c r="O768" s="66">
        <v>10.9753519946847</v>
      </c>
      <c r="P768" s="66">
        <v>50693.16</v>
      </c>
      <c r="Q768" s="68">
        <v>8126.0</v>
      </c>
      <c r="R768" s="69">
        <v>8.21607131280389</v>
      </c>
      <c r="S768" s="55"/>
      <c r="T768" s="56">
        <f t="shared" si="1"/>
        <v>3.89201895</v>
      </c>
      <c r="U768" s="56">
        <f t="shared" si="2"/>
        <v>2.571143725</v>
      </c>
      <c r="V768" s="56">
        <f t="shared" si="3"/>
        <v>5.12603648</v>
      </c>
      <c r="W768" s="56">
        <f t="shared" si="4"/>
        <v>6.75359754</v>
      </c>
      <c r="X768" s="56">
        <f t="shared" si="5"/>
        <v>6.238390352</v>
      </c>
    </row>
    <row r="769" ht="14.25" customHeight="1">
      <c r="A769" s="63">
        <v>37528.0</v>
      </c>
      <c r="B769" s="64" t="s">
        <v>820</v>
      </c>
      <c r="C769" s="65" t="s">
        <v>59</v>
      </c>
      <c r="D769" s="66">
        <v>172802.02</v>
      </c>
      <c r="E769" s="67">
        <v>45060.0</v>
      </c>
      <c r="F769" s="66">
        <v>5.79541939162223</v>
      </c>
      <c r="G769" s="66">
        <v>10412.76</v>
      </c>
      <c r="H769" s="68">
        <v>2782.0</v>
      </c>
      <c r="I769" s="66">
        <v>4.69889891696751</v>
      </c>
      <c r="J769" s="66">
        <v>97759.96</v>
      </c>
      <c r="K769" s="68">
        <v>14275.0</v>
      </c>
      <c r="L769" s="66">
        <v>8.74027358068842</v>
      </c>
      <c r="M769" s="66">
        <v>850219.0</v>
      </c>
      <c r="N769" s="68">
        <v>110751.0</v>
      </c>
      <c r="O769" s="66">
        <v>12.0463452301676</v>
      </c>
      <c r="P769" s="66">
        <v>125188.13</v>
      </c>
      <c r="Q769" s="68">
        <v>21288.0</v>
      </c>
      <c r="R769" s="69">
        <v>7.76456800843516</v>
      </c>
      <c r="S769" s="55"/>
      <c r="T769" s="56">
        <f t="shared" si="1"/>
        <v>3.834931647</v>
      </c>
      <c r="U769" s="56">
        <f t="shared" si="2"/>
        <v>3.742904385</v>
      </c>
      <c r="V769" s="56">
        <f t="shared" si="3"/>
        <v>6.84833345</v>
      </c>
      <c r="W769" s="56">
        <f t="shared" si="4"/>
        <v>7.676851676</v>
      </c>
      <c r="X769" s="56">
        <f t="shared" si="5"/>
        <v>5.88069006</v>
      </c>
    </row>
    <row r="770" ht="14.25" customHeight="1">
      <c r="A770" s="63">
        <v>37544.0</v>
      </c>
      <c r="B770" s="64" t="s">
        <v>821</v>
      </c>
      <c r="C770" s="65" t="s">
        <v>94</v>
      </c>
      <c r="D770" s="66">
        <v>692458.11</v>
      </c>
      <c r="E770" s="67">
        <v>176912.0</v>
      </c>
      <c r="F770" s="66">
        <v>5.86212886458298</v>
      </c>
      <c r="G770" s="66">
        <v>229270.47</v>
      </c>
      <c r="H770" s="68">
        <v>85072.0</v>
      </c>
      <c r="I770" s="66">
        <v>4.04556871118012</v>
      </c>
      <c r="J770" s="66">
        <v>262602.91</v>
      </c>
      <c r="K770" s="68">
        <v>43916.0</v>
      </c>
      <c r="L770" s="66">
        <v>8.27747549251379</v>
      </c>
      <c r="M770" s="66">
        <v>2871446.0</v>
      </c>
      <c r="N770" s="68">
        <v>350065.0</v>
      </c>
      <c r="O770" s="66">
        <v>13.4512858949735</v>
      </c>
      <c r="P770" s="66">
        <v>559261.87</v>
      </c>
      <c r="Q770" s="68">
        <v>93533.0</v>
      </c>
      <c r="R770" s="69">
        <v>8.3964428663654</v>
      </c>
      <c r="S770" s="55"/>
      <c r="T770" s="56">
        <f t="shared" si="1"/>
        <v>3.914138724</v>
      </c>
      <c r="U770" s="56">
        <f t="shared" si="2"/>
        <v>2.695016809</v>
      </c>
      <c r="V770" s="56">
        <f t="shared" si="3"/>
        <v>5.979663676</v>
      </c>
      <c r="W770" s="56">
        <f t="shared" si="4"/>
        <v>8.202608087</v>
      </c>
      <c r="X770" s="56">
        <f t="shared" si="5"/>
        <v>5.979300033</v>
      </c>
    </row>
    <row r="771" ht="14.25" customHeight="1">
      <c r="A771" s="63">
        <v>37560.0</v>
      </c>
      <c r="B771" s="64" t="s">
        <v>822</v>
      </c>
      <c r="C771" s="65" t="s">
        <v>61</v>
      </c>
      <c r="D771" s="66">
        <v>1296.62</v>
      </c>
      <c r="E771" s="67">
        <v>378.0</v>
      </c>
      <c r="F771" s="66">
        <v>3.75831884057971</v>
      </c>
      <c r="G771" s="66">
        <v>837.72</v>
      </c>
      <c r="H771" s="68">
        <v>283.0</v>
      </c>
      <c r="I771" s="66">
        <v>3.24697674418605</v>
      </c>
      <c r="J771" s="66">
        <v>559.01</v>
      </c>
      <c r="K771" s="68">
        <v>128.0</v>
      </c>
      <c r="L771" s="66">
        <v>4.99116071428571</v>
      </c>
      <c r="M771" s="66">
        <v>7373.34</v>
      </c>
      <c r="N771" s="68">
        <v>1031.0</v>
      </c>
      <c r="O771" s="66">
        <v>10.5183166904422</v>
      </c>
      <c r="P771" s="66">
        <v>22.1</v>
      </c>
      <c r="Q771" s="68">
        <v>3.0</v>
      </c>
      <c r="R771" s="69">
        <v>7.36666666666667</v>
      </c>
      <c r="S771" s="55"/>
      <c r="T771" s="56">
        <f t="shared" si="1"/>
        <v>3.43021164</v>
      </c>
      <c r="U771" s="56">
        <f t="shared" si="2"/>
        <v>2.960141343</v>
      </c>
      <c r="V771" s="56">
        <f t="shared" si="3"/>
        <v>4.367265625</v>
      </c>
      <c r="W771" s="56">
        <f t="shared" si="4"/>
        <v>7.151639185</v>
      </c>
      <c r="X771" s="56">
        <f t="shared" si="5"/>
        <v>7.366666667</v>
      </c>
    </row>
    <row r="772" ht="14.25" customHeight="1">
      <c r="A772" s="63">
        <v>37561.0</v>
      </c>
      <c r="B772" s="64" t="s">
        <v>823</v>
      </c>
      <c r="C772" s="65" t="s">
        <v>61</v>
      </c>
      <c r="D772" s="66">
        <v>1566.39</v>
      </c>
      <c r="E772" s="67">
        <v>517.0</v>
      </c>
      <c r="F772" s="66">
        <v>3.45781456953642</v>
      </c>
      <c r="G772" s="66">
        <v>1358.79</v>
      </c>
      <c r="H772" s="68">
        <v>475.0</v>
      </c>
      <c r="I772" s="66">
        <v>3.34677339901478</v>
      </c>
      <c r="J772" s="66">
        <v>1898.08</v>
      </c>
      <c r="K772" s="68">
        <v>484.0</v>
      </c>
      <c r="L772" s="66">
        <v>4.6521568627451</v>
      </c>
      <c r="M772" s="66">
        <v>2249.69</v>
      </c>
      <c r="N772" s="68">
        <v>216.0</v>
      </c>
      <c r="O772" s="66">
        <v>17.0431060606061</v>
      </c>
      <c r="P772" s="66">
        <v>73.13</v>
      </c>
      <c r="Q772" s="68">
        <v>22.0</v>
      </c>
      <c r="R772" s="69">
        <v>4.87533333333333</v>
      </c>
      <c r="S772" s="55"/>
      <c r="T772" s="56">
        <f t="shared" si="1"/>
        <v>3.029767892</v>
      </c>
      <c r="U772" s="56">
        <f t="shared" si="2"/>
        <v>2.860610526</v>
      </c>
      <c r="V772" s="56">
        <f t="shared" si="3"/>
        <v>3.921652893</v>
      </c>
      <c r="W772" s="56">
        <f t="shared" si="4"/>
        <v>10.41523148</v>
      </c>
      <c r="X772" s="56">
        <f t="shared" si="5"/>
        <v>3.324090909</v>
      </c>
    </row>
    <row r="773" ht="14.25" customHeight="1">
      <c r="A773" s="63">
        <v>37609.0</v>
      </c>
      <c r="B773" s="64" t="s">
        <v>824</v>
      </c>
      <c r="C773" s="65" t="s">
        <v>61</v>
      </c>
      <c r="D773" s="66">
        <v>4540.49</v>
      </c>
      <c r="E773" s="67">
        <v>1227.0</v>
      </c>
      <c r="F773" s="66">
        <v>4.83545260915868</v>
      </c>
      <c r="G773" s="66">
        <v>1988.78</v>
      </c>
      <c r="H773" s="68">
        <v>639.0</v>
      </c>
      <c r="I773" s="66">
        <v>3.34248739495798</v>
      </c>
      <c r="J773" s="66">
        <v>49496.83</v>
      </c>
      <c r="K773" s="68">
        <v>8032.0</v>
      </c>
      <c r="L773" s="66">
        <v>8.59917129951355</v>
      </c>
      <c r="M773" s="66">
        <v>23139.06</v>
      </c>
      <c r="N773" s="68">
        <v>3778.0</v>
      </c>
      <c r="O773" s="66">
        <v>7.48352522639069</v>
      </c>
      <c r="P773" s="66">
        <v>28511.49</v>
      </c>
      <c r="Q773" s="68">
        <v>7328.0</v>
      </c>
      <c r="R773" s="69">
        <v>6.09350074802308</v>
      </c>
      <c r="S773" s="55"/>
      <c r="T773" s="56">
        <f t="shared" si="1"/>
        <v>3.700480848</v>
      </c>
      <c r="U773" s="56">
        <f t="shared" si="2"/>
        <v>3.112331768</v>
      </c>
      <c r="V773" s="56">
        <f t="shared" si="3"/>
        <v>6.162453934</v>
      </c>
      <c r="W773" s="56">
        <f t="shared" si="4"/>
        <v>6.124685019</v>
      </c>
      <c r="X773" s="56">
        <f t="shared" si="5"/>
        <v>3.890760098</v>
      </c>
    </row>
    <row r="774" ht="14.25" customHeight="1">
      <c r="A774" s="63">
        <v>37617.0</v>
      </c>
      <c r="B774" s="64" t="s">
        <v>825</v>
      </c>
      <c r="C774" s="65" t="s">
        <v>94</v>
      </c>
      <c r="D774" s="66">
        <v>383562.0</v>
      </c>
      <c r="E774" s="67">
        <v>81993.0</v>
      </c>
      <c r="F774" s="66">
        <v>7.38286528208188</v>
      </c>
      <c r="G774" s="66">
        <v>13601.17</v>
      </c>
      <c r="H774" s="68">
        <v>4275.0</v>
      </c>
      <c r="I774" s="66">
        <v>3.91175438596491</v>
      </c>
      <c r="J774" s="66">
        <v>56728.39</v>
      </c>
      <c r="K774" s="68">
        <v>10827.0</v>
      </c>
      <c r="L774" s="66">
        <v>7.35681364284788</v>
      </c>
      <c r="M774" s="66">
        <v>1498259.27</v>
      </c>
      <c r="N774" s="68">
        <v>150922.0</v>
      </c>
      <c r="O774" s="66">
        <v>15.8257908357276</v>
      </c>
      <c r="P774" s="66">
        <v>19161.46</v>
      </c>
      <c r="Q774" s="68">
        <v>3472.0</v>
      </c>
      <c r="R774" s="69">
        <v>9.48587128712871</v>
      </c>
      <c r="S774" s="55"/>
      <c r="T774" s="56">
        <f t="shared" si="1"/>
        <v>4.677984706</v>
      </c>
      <c r="U774" s="56">
        <f t="shared" si="2"/>
        <v>3.181560234</v>
      </c>
      <c r="V774" s="56">
        <f t="shared" si="3"/>
        <v>5.239529879</v>
      </c>
      <c r="W774" s="56">
        <f t="shared" si="4"/>
        <v>9.927374869</v>
      </c>
      <c r="X774" s="56">
        <f t="shared" si="5"/>
        <v>5.518853687</v>
      </c>
    </row>
    <row r="775" ht="14.25" customHeight="1">
      <c r="A775" s="63">
        <v>37625.0</v>
      </c>
      <c r="B775" s="64" t="s">
        <v>826</v>
      </c>
      <c r="C775" s="65" t="s">
        <v>59</v>
      </c>
      <c r="D775" s="66">
        <v>51191.88</v>
      </c>
      <c r="E775" s="67">
        <v>11339.0</v>
      </c>
      <c r="F775" s="66">
        <v>5.68925094465437</v>
      </c>
      <c r="G775" s="66">
        <v>7190.25</v>
      </c>
      <c r="H775" s="68">
        <v>1860.0</v>
      </c>
      <c r="I775" s="66">
        <v>4.50234815278647</v>
      </c>
      <c r="J775" s="66">
        <v>15408.9</v>
      </c>
      <c r="K775" s="68">
        <v>3192.0</v>
      </c>
      <c r="L775" s="66">
        <v>5.90153198008426</v>
      </c>
      <c r="M775" s="66">
        <v>283492.17</v>
      </c>
      <c r="N775" s="68">
        <v>36196.0</v>
      </c>
      <c r="O775" s="66">
        <v>10.4205907002389</v>
      </c>
      <c r="P775" s="66">
        <v>94743.83</v>
      </c>
      <c r="Q775" s="68">
        <v>21534.0</v>
      </c>
      <c r="R775" s="69">
        <v>6.16300201652247</v>
      </c>
      <c r="S775" s="55"/>
      <c r="T775" s="56">
        <f t="shared" si="1"/>
        <v>4.514673252</v>
      </c>
      <c r="U775" s="56">
        <f t="shared" si="2"/>
        <v>3.865725806</v>
      </c>
      <c r="V775" s="56">
        <f t="shared" si="3"/>
        <v>4.827349624</v>
      </c>
      <c r="W775" s="56">
        <f t="shared" si="4"/>
        <v>7.832140844</v>
      </c>
      <c r="X775" s="56">
        <f t="shared" si="5"/>
        <v>4.399732052</v>
      </c>
    </row>
    <row r="776" ht="14.25" customHeight="1">
      <c r="A776" s="63">
        <v>37633.0</v>
      </c>
      <c r="B776" s="64" t="s">
        <v>827</v>
      </c>
      <c r="C776" s="65" t="s">
        <v>59</v>
      </c>
      <c r="D776" s="66">
        <v>161617.34</v>
      </c>
      <c r="E776" s="67">
        <v>39975.0</v>
      </c>
      <c r="F776" s="66">
        <v>5.52084921773587</v>
      </c>
      <c r="G776" s="66">
        <v>36743.12</v>
      </c>
      <c r="H776" s="68">
        <v>11048.0</v>
      </c>
      <c r="I776" s="66">
        <v>3.96708270351976</v>
      </c>
      <c r="J776" s="66">
        <v>89363.54</v>
      </c>
      <c r="K776" s="68">
        <v>26254.0</v>
      </c>
      <c r="L776" s="66">
        <v>4.62018095336573</v>
      </c>
      <c r="M776" s="66">
        <v>702088.76</v>
      </c>
      <c r="N776" s="68">
        <v>96203.0</v>
      </c>
      <c r="O776" s="66">
        <v>11.1481590396646</v>
      </c>
      <c r="P776" s="66">
        <v>117396.14</v>
      </c>
      <c r="Q776" s="68">
        <v>17570.0</v>
      </c>
      <c r="R776" s="69">
        <v>8.58221653629651</v>
      </c>
      <c r="S776" s="55"/>
      <c r="T776" s="56">
        <f t="shared" si="1"/>
        <v>4.04296035</v>
      </c>
      <c r="U776" s="56">
        <f t="shared" si="2"/>
        <v>3.32577118</v>
      </c>
      <c r="V776" s="56">
        <f t="shared" si="3"/>
        <v>3.403806658</v>
      </c>
      <c r="W776" s="56">
        <f t="shared" si="4"/>
        <v>7.29799237</v>
      </c>
      <c r="X776" s="56">
        <f t="shared" si="5"/>
        <v>6.68162436</v>
      </c>
    </row>
    <row r="777" ht="14.25" customHeight="1">
      <c r="A777" s="63">
        <v>37668.0</v>
      </c>
      <c r="B777" s="64" t="s">
        <v>828</v>
      </c>
      <c r="C777" s="65" t="s">
        <v>61</v>
      </c>
      <c r="D777" s="66">
        <v>1273.77</v>
      </c>
      <c r="E777" s="67">
        <v>419.0</v>
      </c>
      <c r="F777" s="66">
        <v>3.36087071240106</v>
      </c>
      <c r="G777" s="66">
        <v>543.37</v>
      </c>
      <c r="H777" s="68">
        <v>218.0</v>
      </c>
      <c r="I777" s="66">
        <v>2.74429292929293</v>
      </c>
      <c r="J777" s="66">
        <v>2577.76</v>
      </c>
      <c r="K777" s="68">
        <v>667.0</v>
      </c>
      <c r="L777" s="66">
        <v>4.47527777777778</v>
      </c>
      <c r="M777" s="66">
        <v>0.0</v>
      </c>
      <c r="N777" s="68">
        <v>0.0</v>
      </c>
      <c r="O777" s="66">
        <v>0.0</v>
      </c>
      <c r="P777" s="66">
        <v>6.5</v>
      </c>
      <c r="Q777" s="68">
        <v>1.0</v>
      </c>
      <c r="R777" s="69">
        <v>6.5</v>
      </c>
      <c r="S777" s="55"/>
      <c r="T777" s="56">
        <f t="shared" si="1"/>
        <v>3.040023866</v>
      </c>
      <c r="U777" s="56">
        <f t="shared" si="2"/>
        <v>2.492522936</v>
      </c>
      <c r="V777" s="56">
        <f t="shared" si="3"/>
        <v>3.864707646</v>
      </c>
      <c r="W777" s="56" t="str">
        <f t="shared" si="4"/>
        <v/>
      </c>
      <c r="X777" s="56">
        <f t="shared" si="5"/>
        <v>6.5</v>
      </c>
    </row>
    <row r="778" ht="14.25" customHeight="1">
      <c r="A778" s="63">
        <v>37692.0</v>
      </c>
      <c r="B778" s="64" t="s">
        <v>829</v>
      </c>
      <c r="C778" s="65" t="s">
        <v>59</v>
      </c>
      <c r="D778" s="66">
        <v>28472.73</v>
      </c>
      <c r="E778" s="67">
        <v>8724.0</v>
      </c>
      <c r="F778" s="66">
        <v>4.12588465439791</v>
      </c>
      <c r="G778" s="66">
        <v>5443.04</v>
      </c>
      <c r="H778" s="68">
        <v>1734.0</v>
      </c>
      <c r="I778" s="66">
        <v>3.51844861021332</v>
      </c>
      <c r="J778" s="66">
        <v>13886.96</v>
      </c>
      <c r="K778" s="68">
        <v>3209.0</v>
      </c>
      <c r="L778" s="66">
        <v>5.32679708477177</v>
      </c>
      <c r="M778" s="66">
        <v>360844.93</v>
      </c>
      <c r="N778" s="68">
        <v>56477.0</v>
      </c>
      <c r="O778" s="66">
        <v>10.007902429554</v>
      </c>
      <c r="P778" s="66">
        <v>30663.72</v>
      </c>
      <c r="Q778" s="68">
        <v>6714.0</v>
      </c>
      <c r="R778" s="69">
        <v>6.25662517853499</v>
      </c>
      <c r="S778" s="55"/>
      <c r="T778" s="56">
        <f t="shared" si="1"/>
        <v>3.263724209</v>
      </c>
      <c r="U778" s="56">
        <f t="shared" si="2"/>
        <v>3.139008074</v>
      </c>
      <c r="V778" s="56">
        <f t="shared" si="3"/>
        <v>4.327503895</v>
      </c>
      <c r="W778" s="56">
        <f t="shared" si="4"/>
        <v>6.389236857</v>
      </c>
      <c r="X778" s="56">
        <f t="shared" si="5"/>
        <v>4.567131367</v>
      </c>
    </row>
    <row r="779" ht="14.25" customHeight="1">
      <c r="A779" s="63">
        <v>37695.0</v>
      </c>
      <c r="B779" s="64" t="s">
        <v>830</v>
      </c>
      <c r="C779" s="65" t="s">
        <v>61</v>
      </c>
      <c r="D779" s="66" t="s">
        <v>66</v>
      </c>
      <c r="E779" s="67" t="s">
        <v>66</v>
      </c>
      <c r="F779" s="66" t="s">
        <v>66</v>
      </c>
      <c r="G779" s="66" t="s">
        <v>66</v>
      </c>
      <c r="H779" s="68" t="s">
        <v>66</v>
      </c>
      <c r="I779" s="66" t="s">
        <v>66</v>
      </c>
      <c r="J779" s="66" t="s">
        <v>66</v>
      </c>
      <c r="K779" s="68" t="s">
        <v>66</v>
      </c>
      <c r="L779" s="66" t="s">
        <v>66</v>
      </c>
      <c r="M779" s="66" t="s">
        <v>66</v>
      </c>
      <c r="N779" s="68" t="s">
        <v>66</v>
      </c>
      <c r="O779" s="66" t="s">
        <v>66</v>
      </c>
      <c r="P779" s="66" t="s">
        <v>66</v>
      </c>
      <c r="Q779" s="68" t="s">
        <v>66</v>
      </c>
      <c r="R779" s="69" t="s">
        <v>66</v>
      </c>
      <c r="S779" s="55"/>
      <c r="T779" s="56" t="str">
        <f t="shared" si="1"/>
        <v/>
      </c>
      <c r="U779" s="56" t="str">
        <f t="shared" si="2"/>
        <v/>
      </c>
      <c r="V779" s="56" t="str">
        <f t="shared" si="3"/>
        <v/>
      </c>
      <c r="W779" s="56" t="str">
        <f t="shared" si="4"/>
        <v/>
      </c>
      <c r="X779" s="56" t="str">
        <f t="shared" si="5"/>
        <v/>
      </c>
    </row>
    <row r="780" ht="14.25" customHeight="1">
      <c r="A780" s="63">
        <v>37714.0</v>
      </c>
      <c r="B780" s="64" t="s">
        <v>831</v>
      </c>
      <c r="C780" s="65" t="s">
        <v>61</v>
      </c>
      <c r="D780" s="66">
        <v>8848.22</v>
      </c>
      <c r="E780" s="67">
        <v>2105.0</v>
      </c>
      <c r="F780" s="66">
        <v>5.34312801932367</v>
      </c>
      <c r="G780" s="66">
        <v>15221.57</v>
      </c>
      <c r="H780" s="68">
        <v>4677.0</v>
      </c>
      <c r="I780" s="66">
        <v>3.80349075462269</v>
      </c>
      <c r="J780" s="66">
        <v>11814.09</v>
      </c>
      <c r="K780" s="68">
        <v>3355.0</v>
      </c>
      <c r="L780" s="66">
        <v>4.15112087139845</v>
      </c>
      <c r="M780" s="66">
        <v>142479.87</v>
      </c>
      <c r="N780" s="68">
        <v>20508.0</v>
      </c>
      <c r="O780" s="66">
        <v>9.15562716874438</v>
      </c>
      <c r="P780" s="66">
        <v>86.37</v>
      </c>
      <c r="Q780" s="68">
        <v>10.0</v>
      </c>
      <c r="R780" s="69">
        <v>10.79625</v>
      </c>
      <c r="S780" s="55"/>
      <c r="T780" s="56">
        <f t="shared" si="1"/>
        <v>4.203429929</v>
      </c>
      <c r="U780" s="56">
        <f t="shared" si="2"/>
        <v>3.254558478</v>
      </c>
      <c r="V780" s="56">
        <f t="shared" si="3"/>
        <v>3.521338301</v>
      </c>
      <c r="W780" s="56">
        <f t="shared" si="4"/>
        <v>6.947526331</v>
      </c>
      <c r="X780" s="56">
        <f t="shared" si="5"/>
        <v>8.637</v>
      </c>
    </row>
    <row r="781" ht="14.25" customHeight="1">
      <c r="A781" s="63">
        <v>37722.0</v>
      </c>
      <c r="B781" s="64" t="s">
        <v>832</v>
      </c>
      <c r="C781" s="65" t="s">
        <v>59</v>
      </c>
      <c r="D781" s="66">
        <v>242246.1</v>
      </c>
      <c r="E781" s="67">
        <v>56174.0</v>
      </c>
      <c r="F781" s="66">
        <v>6.33687611175055</v>
      </c>
      <c r="G781" s="66">
        <v>2141.94</v>
      </c>
      <c r="H781" s="68">
        <v>424.0</v>
      </c>
      <c r="I781" s="66">
        <v>6.11982857142857</v>
      </c>
      <c r="J781" s="66">
        <v>3397.91</v>
      </c>
      <c r="K781" s="68">
        <v>822.0</v>
      </c>
      <c r="L781" s="66">
        <v>4.66745879120879</v>
      </c>
      <c r="M781" s="66">
        <v>818565.98</v>
      </c>
      <c r="N781" s="68">
        <v>119736.0</v>
      </c>
      <c r="O781" s="66">
        <v>12.3322583463903</v>
      </c>
      <c r="P781" s="66">
        <v>10803.59</v>
      </c>
      <c r="Q781" s="68">
        <v>1113.0</v>
      </c>
      <c r="R781" s="69">
        <v>11.6669438444924</v>
      </c>
      <c r="S781" s="55"/>
      <c r="T781" s="56">
        <f t="shared" si="1"/>
        <v>4.312423897</v>
      </c>
      <c r="U781" s="56">
        <f t="shared" si="2"/>
        <v>5.051745283</v>
      </c>
      <c r="V781" s="56">
        <f t="shared" si="3"/>
        <v>4.133710462</v>
      </c>
      <c r="W781" s="56">
        <f t="shared" si="4"/>
        <v>6.836423298</v>
      </c>
      <c r="X781" s="56">
        <f t="shared" si="5"/>
        <v>9.70672956</v>
      </c>
    </row>
    <row r="782" ht="14.25" customHeight="1">
      <c r="A782" s="63">
        <v>37730.0</v>
      </c>
      <c r="B782" s="64" t="s">
        <v>833</v>
      </c>
      <c r="C782" s="65" t="s">
        <v>59</v>
      </c>
      <c r="D782" s="66">
        <v>204069.68</v>
      </c>
      <c r="E782" s="67">
        <v>49254.0</v>
      </c>
      <c r="F782" s="66">
        <v>6.27732873973361</v>
      </c>
      <c r="G782" s="66">
        <v>36286.14</v>
      </c>
      <c r="H782" s="68">
        <v>12660.0</v>
      </c>
      <c r="I782" s="66">
        <v>3.44466869185495</v>
      </c>
      <c r="J782" s="66">
        <v>69702.54</v>
      </c>
      <c r="K782" s="68">
        <v>13441.0</v>
      </c>
      <c r="L782" s="66">
        <v>7.64030910884577</v>
      </c>
      <c r="M782" s="66">
        <v>910114.43</v>
      </c>
      <c r="N782" s="68">
        <v>123192.0</v>
      </c>
      <c r="O782" s="66">
        <v>12.0781721785752</v>
      </c>
      <c r="P782" s="66">
        <v>142451.8</v>
      </c>
      <c r="Q782" s="68">
        <v>24847.0</v>
      </c>
      <c r="R782" s="69">
        <v>7.43058786709092</v>
      </c>
      <c r="S782" s="55"/>
      <c r="T782" s="56">
        <f t="shared" si="1"/>
        <v>4.143210298</v>
      </c>
      <c r="U782" s="56">
        <f t="shared" si="2"/>
        <v>2.866203791</v>
      </c>
      <c r="V782" s="56">
        <f t="shared" si="3"/>
        <v>5.185815044</v>
      </c>
      <c r="W782" s="56">
        <f t="shared" si="4"/>
        <v>7.387772177</v>
      </c>
      <c r="X782" s="56">
        <f t="shared" si="5"/>
        <v>5.733158933</v>
      </c>
    </row>
    <row r="783" ht="14.25" customHeight="1">
      <c r="A783" s="63">
        <v>37749.0</v>
      </c>
      <c r="B783" s="64" t="s">
        <v>834</v>
      </c>
      <c r="C783" s="65" t="s">
        <v>61</v>
      </c>
      <c r="D783" s="66">
        <v>584.87</v>
      </c>
      <c r="E783" s="67">
        <v>245.0</v>
      </c>
      <c r="F783" s="66">
        <v>2.52099137931034</v>
      </c>
      <c r="G783" s="66">
        <v>201.54</v>
      </c>
      <c r="H783" s="68">
        <v>84.0</v>
      </c>
      <c r="I783" s="66">
        <v>2.6174025974026</v>
      </c>
      <c r="J783" s="66">
        <v>4994.61</v>
      </c>
      <c r="K783" s="68">
        <v>2134.0</v>
      </c>
      <c r="L783" s="66">
        <v>2.65106687898089</v>
      </c>
      <c r="M783" s="66">
        <v>6.72</v>
      </c>
      <c r="N783" s="68">
        <v>1.0</v>
      </c>
      <c r="O783" s="66">
        <v>6.72</v>
      </c>
      <c r="P783" s="66">
        <v>18.88</v>
      </c>
      <c r="Q783" s="68">
        <v>2.0</v>
      </c>
      <c r="R783" s="69">
        <v>9.44</v>
      </c>
      <c r="S783" s="55"/>
      <c r="T783" s="56">
        <f t="shared" si="1"/>
        <v>2.38722449</v>
      </c>
      <c r="U783" s="56">
        <f t="shared" si="2"/>
        <v>2.399285714</v>
      </c>
      <c r="V783" s="56">
        <f t="shared" si="3"/>
        <v>2.340492034</v>
      </c>
      <c r="W783" s="56">
        <f t="shared" si="4"/>
        <v>6.72</v>
      </c>
      <c r="X783" s="56">
        <f t="shared" si="5"/>
        <v>9.44</v>
      </c>
    </row>
    <row r="784" ht="14.25" customHeight="1">
      <c r="A784" s="63">
        <v>37796.0</v>
      </c>
      <c r="B784" s="64" t="s">
        <v>835</v>
      </c>
      <c r="C784" s="65" t="s">
        <v>59</v>
      </c>
      <c r="D784" s="66">
        <v>141649.68</v>
      </c>
      <c r="E784" s="67">
        <v>33061.0</v>
      </c>
      <c r="F784" s="66">
        <v>6.32449345894539</v>
      </c>
      <c r="G784" s="66">
        <v>7850.95</v>
      </c>
      <c r="H784" s="68">
        <v>2465.0</v>
      </c>
      <c r="I784" s="66">
        <v>3.98323186199899</v>
      </c>
      <c r="J784" s="66">
        <v>14235.85</v>
      </c>
      <c r="K784" s="68">
        <v>3109.0</v>
      </c>
      <c r="L784" s="66">
        <v>5.68751498202157</v>
      </c>
      <c r="M784" s="66">
        <v>405208.87</v>
      </c>
      <c r="N784" s="68">
        <v>55976.0</v>
      </c>
      <c r="O784" s="66">
        <v>11.0468326926747</v>
      </c>
      <c r="P784" s="66">
        <v>43910.34</v>
      </c>
      <c r="Q784" s="68">
        <v>7625.0</v>
      </c>
      <c r="R784" s="69">
        <v>8.15570950965825</v>
      </c>
      <c r="S784" s="55"/>
      <c r="T784" s="56">
        <f t="shared" si="1"/>
        <v>4.284494722</v>
      </c>
      <c r="U784" s="56">
        <f t="shared" si="2"/>
        <v>3.184969574</v>
      </c>
      <c r="V784" s="56">
        <f t="shared" si="3"/>
        <v>4.57891605</v>
      </c>
      <c r="W784" s="56">
        <f t="shared" si="4"/>
        <v>7.238975096</v>
      </c>
      <c r="X784" s="56">
        <f t="shared" si="5"/>
        <v>5.758733115</v>
      </c>
    </row>
    <row r="785" ht="14.25" customHeight="1">
      <c r="A785" s="63">
        <v>37806.0</v>
      </c>
      <c r="B785" s="64" t="s">
        <v>836</v>
      </c>
      <c r="C785" s="65" t="s">
        <v>61</v>
      </c>
      <c r="D785" s="66">
        <v>1060.53</v>
      </c>
      <c r="E785" s="67">
        <v>363.0</v>
      </c>
      <c r="F785" s="66">
        <v>3.19436746987952</v>
      </c>
      <c r="G785" s="66">
        <v>561.08</v>
      </c>
      <c r="H785" s="68">
        <v>174.0</v>
      </c>
      <c r="I785" s="66">
        <v>3.81687074829932</v>
      </c>
      <c r="J785" s="66">
        <v>4281.35</v>
      </c>
      <c r="K785" s="68">
        <v>1152.0</v>
      </c>
      <c r="L785" s="66">
        <v>4.181005859375</v>
      </c>
      <c r="M785" s="66">
        <v>0.0</v>
      </c>
      <c r="N785" s="68">
        <v>0.0</v>
      </c>
      <c r="O785" s="66">
        <v>0.0</v>
      </c>
      <c r="P785" s="66">
        <v>103.64</v>
      </c>
      <c r="Q785" s="68">
        <v>15.0</v>
      </c>
      <c r="R785" s="69">
        <v>7.97230769230769</v>
      </c>
      <c r="S785" s="55"/>
      <c r="T785" s="56">
        <f t="shared" si="1"/>
        <v>2.921570248</v>
      </c>
      <c r="U785" s="56">
        <f t="shared" si="2"/>
        <v>3.224597701</v>
      </c>
      <c r="V785" s="56">
        <f t="shared" si="3"/>
        <v>3.716449653</v>
      </c>
      <c r="W785" s="56" t="str">
        <f t="shared" si="4"/>
        <v/>
      </c>
      <c r="X785" s="56">
        <f t="shared" si="5"/>
        <v>6.909333333</v>
      </c>
    </row>
    <row r="786" ht="14.25" customHeight="1">
      <c r="A786" s="63">
        <v>37811.0</v>
      </c>
      <c r="B786" s="64" t="s">
        <v>837</v>
      </c>
      <c r="C786" s="65" t="s">
        <v>59</v>
      </c>
      <c r="D786" s="66">
        <v>285266.87</v>
      </c>
      <c r="E786" s="67">
        <v>71477.0</v>
      </c>
      <c r="F786" s="66">
        <v>6.55243637449467</v>
      </c>
      <c r="G786" s="66">
        <v>4380.7</v>
      </c>
      <c r="H786" s="68">
        <v>1296.0</v>
      </c>
      <c r="I786" s="66">
        <v>3.81594076655052</v>
      </c>
      <c r="J786" s="66">
        <v>127867.88</v>
      </c>
      <c r="K786" s="68">
        <v>30438.0</v>
      </c>
      <c r="L786" s="66">
        <v>6.1646842156012</v>
      </c>
      <c r="M786" s="66">
        <v>824564.62</v>
      </c>
      <c r="N786" s="68">
        <v>124716.0</v>
      </c>
      <c r="O786" s="66">
        <v>10.4543331685114</v>
      </c>
      <c r="P786" s="66">
        <v>162975.46</v>
      </c>
      <c r="Q786" s="68">
        <v>25227.0</v>
      </c>
      <c r="R786" s="69">
        <v>7.86712975477891</v>
      </c>
      <c r="S786" s="55"/>
      <c r="T786" s="56">
        <f t="shared" si="1"/>
        <v>3.991030261</v>
      </c>
      <c r="U786" s="56">
        <f t="shared" si="2"/>
        <v>3.380169753</v>
      </c>
      <c r="V786" s="56">
        <f t="shared" si="3"/>
        <v>4.200929102</v>
      </c>
      <c r="W786" s="56">
        <f t="shared" si="4"/>
        <v>6.611538375</v>
      </c>
      <c r="X786" s="56">
        <f t="shared" si="5"/>
        <v>6.460358346</v>
      </c>
    </row>
    <row r="787" ht="14.25" customHeight="1">
      <c r="A787" s="63">
        <v>37831.0</v>
      </c>
      <c r="B787" s="64" t="s">
        <v>838</v>
      </c>
      <c r="C787" s="65" t="s">
        <v>59</v>
      </c>
      <c r="D787" s="66">
        <v>167211.31</v>
      </c>
      <c r="E787" s="67">
        <v>37596.0</v>
      </c>
      <c r="F787" s="66">
        <v>6.2546311812673</v>
      </c>
      <c r="G787" s="66">
        <v>4996.14</v>
      </c>
      <c r="H787" s="68">
        <v>1496.0</v>
      </c>
      <c r="I787" s="66">
        <v>3.84318461538462</v>
      </c>
      <c r="J787" s="66">
        <v>28032.12</v>
      </c>
      <c r="K787" s="68">
        <v>4478.0</v>
      </c>
      <c r="L787" s="66">
        <v>7.43952229299363</v>
      </c>
      <c r="M787" s="66">
        <v>404406.87</v>
      </c>
      <c r="N787" s="68">
        <v>61864.0</v>
      </c>
      <c r="O787" s="66">
        <v>9.64296986026992</v>
      </c>
      <c r="P787" s="66">
        <v>39434.39</v>
      </c>
      <c r="Q787" s="68">
        <v>7183.0</v>
      </c>
      <c r="R787" s="69">
        <v>6.9647456729071</v>
      </c>
      <c r="S787" s="55"/>
      <c r="T787" s="56">
        <f t="shared" si="1"/>
        <v>4.447582456</v>
      </c>
      <c r="U787" s="56">
        <f t="shared" si="2"/>
        <v>3.339665775</v>
      </c>
      <c r="V787" s="56">
        <f t="shared" si="3"/>
        <v>6.25996427</v>
      </c>
      <c r="W787" s="56">
        <f t="shared" si="4"/>
        <v>6.537030745</v>
      </c>
      <c r="X787" s="56">
        <f t="shared" si="5"/>
        <v>5.489961019</v>
      </c>
    </row>
    <row r="788" ht="14.25" customHeight="1">
      <c r="A788" s="63">
        <v>37835.0</v>
      </c>
      <c r="B788" s="64" t="s">
        <v>839</v>
      </c>
      <c r="C788" s="65" t="s">
        <v>61</v>
      </c>
      <c r="D788" s="66">
        <v>0.0</v>
      </c>
      <c r="E788" s="67">
        <v>0.0</v>
      </c>
      <c r="F788" s="66">
        <v>0.0</v>
      </c>
      <c r="G788" s="66">
        <v>527.37</v>
      </c>
      <c r="H788" s="68">
        <v>50.0</v>
      </c>
      <c r="I788" s="66">
        <v>10.5474</v>
      </c>
      <c r="J788" s="66">
        <v>0.0</v>
      </c>
      <c r="K788" s="68">
        <v>0.0</v>
      </c>
      <c r="L788" s="66">
        <v>0.0</v>
      </c>
      <c r="M788" s="66">
        <v>783.7</v>
      </c>
      <c r="N788" s="68">
        <v>97.0</v>
      </c>
      <c r="O788" s="66">
        <v>9.92025316455696</v>
      </c>
      <c r="P788" s="66">
        <v>36.2</v>
      </c>
      <c r="Q788" s="68">
        <v>3.0</v>
      </c>
      <c r="R788" s="69">
        <v>12.0666666666667</v>
      </c>
      <c r="S788" s="55"/>
      <c r="T788" s="56" t="str">
        <f t="shared" si="1"/>
        <v/>
      </c>
      <c r="U788" s="56">
        <f t="shared" si="2"/>
        <v>10.5474</v>
      </c>
      <c r="V788" s="56" t="str">
        <f t="shared" si="3"/>
        <v/>
      </c>
      <c r="W788" s="56">
        <f t="shared" si="4"/>
        <v>8.079381443</v>
      </c>
      <c r="X788" s="56">
        <f t="shared" si="5"/>
        <v>12.06666667</v>
      </c>
    </row>
    <row r="789" ht="14.25" customHeight="1">
      <c r="A789" s="63">
        <v>37844.0</v>
      </c>
      <c r="B789" s="64" t="s">
        <v>840</v>
      </c>
      <c r="C789" s="65" t="s">
        <v>61</v>
      </c>
      <c r="D789" s="66">
        <v>1827.08</v>
      </c>
      <c r="E789" s="67">
        <v>584.0</v>
      </c>
      <c r="F789" s="66">
        <v>3.44732075471698</v>
      </c>
      <c r="G789" s="66">
        <v>1478.41</v>
      </c>
      <c r="H789" s="68">
        <v>548.0</v>
      </c>
      <c r="I789" s="66">
        <v>3.08002083333333</v>
      </c>
      <c r="J789" s="66">
        <v>7947.25</v>
      </c>
      <c r="K789" s="68">
        <v>1819.0</v>
      </c>
      <c r="L789" s="66">
        <v>5.37339418526031</v>
      </c>
      <c r="M789" s="66">
        <v>55794.88</v>
      </c>
      <c r="N789" s="68">
        <v>13641.0</v>
      </c>
      <c r="O789" s="66">
        <v>6.12524755736085</v>
      </c>
      <c r="P789" s="66">
        <v>1716.59</v>
      </c>
      <c r="Q789" s="68">
        <v>312.0</v>
      </c>
      <c r="R789" s="69">
        <v>6.94975708502024</v>
      </c>
      <c r="S789" s="55"/>
      <c r="T789" s="56">
        <f t="shared" si="1"/>
        <v>3.128561644</v>
      </c>
      <c r="U789" s="56">
        <f t="shared" si="2"/>
        <v>2.697828467</v>
      </c>
      <c r="V789" s="56">
        <f t="shared" si="3"/>
        <v>4.36902144</v>
      </c>
      <c r="W789" s="56">
        <f t="shared" si="4"/>
        <v>4.090233854</v>
      </c>
      <c r="X789" s="56">
        <f t="shared" si="5"/>
        <v>5.501891026</v>
      </c>
    </row>
    <row r="790" ht="14.25" customHeight="1">
      <c r="A790" s="63">
        <v>37849.0</v>
      </c>
      <c r="B790" s="64" t="s">
        <v>841</v>
      </c>
      <c r="C790" s="65" t="s">
        <v>59</v>
      </c>
      <c r="D790" s="66" t="s">
        <v>66</v>
      </c>
      <c r="E790" s="67" t="s">
        <v>66</v>
      </c>
      <c r="F790" s="66" t="s">
        <v>66</v>
      </c>
      <c r="G790" s="66" t="s">
        <v>66</v>
      </c>
      <c r="H790" s="68" t="s">
        <v>66</v>
      </c>
      <c r="I790" s="66" t="s">
        <v>66</v>
      </c>
      <c r="J790" s="66" t="s">
        <v>66</v>
      </c>
      <c r="K790" s="68" t="s">
        <v>66</v>
      </c>
      <c r="L790" s="66" t="s">
        <v>66</v>
      </c>
      <c r="M790" s="66" t="s">
        <v>66</v>
      </c>
      <c r="N790" s="68" t="s">
        <v>66</v>
      </c>
      <c r="O790" s="66" t="s">
        <v>66</v>
      </c>
      <c r="P790" s="66" t="s">
        <v>66</v>
      </c>
      <c r="Q790" s="68" t="s">
        <v>66</v>
      </c>
      <c r="R790" s="69" t="s">
        <v>66</v>
      </c>
      <c r="S790" s="55"/>
      <c r="T790" s="56" t="str">
        <f t="shared" si="1"/>
        <v/>
      </c>
      <c r="U790" s="56" t="str">
        <f t="shared" si="2"/>
        <v/>
      </c>
      <c r="V790" s="56" t="str">
        <f t="shared" si="3"/>
        <v/>
      </c>
      <c r="W790" s="56" t="str">
        <f t="shared" si="4"/>
        <v/>
      </c>
      <c r="X790" s="56" t="str">
        <f t="shared" si="5"/>
        <v/>
      </c>
    </row>
    <row r="791" ht="14.25" customHeight="1">
      <c r="A791" s="63">
        <v>37862.0</v>
      </c>
      <c r="B791" s="64" t="s">
        <v>842</v>
      </c>
      <c r="C791" s="65" t="s">
        <v>59</v>
      </c>
      <c r="D791" s="66">
        <v>20337.51</v>
      </c>
      <c r="E791" s="67">
        <v>4331.0</v>
      </c>
      <c r="F791" s="66">
        <v>5.63365927977839</v>
      </c>
      <c r="G791" s="66">
        <v>1756.36</v>
      </c>
      <c r="H791" s="68">
        <v>663.0</v>
      </c>
      <c r="I791" s="66">
        <v>3.2108957952468</v>
      </c>
      <c r="J791" s="66">
        <v>11373.92</v>
      </c>
      <c r="K791" s="68">
        <v>2530.0</v>
      </c>
      <c r="L791" s="66">
        <v>6.02432203389831</v>
      </c>
      <c r="M791" s="66">
        <v>200378.17</v>
      </c>
      <c r="N791" s="68">
        <v>22605.0</v>
      </c>
      <c r="O791" s="66">
        <v>12.3150494745252</v>
      </c>
      <c r="P791" s="66">
        <v>2674.27</v>
      </c>
      <c r="Q791" s="68">
        <v>320.0</v>
      </c>
      <c r="R791" s="69">
        <v>11.0507024793388</v>
      </c>
      <c r="S791" s="55"/>
      <c r="T791" s="56">
        <f t="shared" si="1"/>
        <v>4.695800046</v>
      </c>
      <c r="U791" s="56">
        <f t="shared" si="2"/>
        <v>2.649110106</v>
      </c>
      <c r="V791" s="56">
        <f t="shared" si="3"/>
        <v>4.495620553</v>
      </c>
      <c r="W791" s="56">
        <f t="shared" si="4"/>
        <v>8.864329573</v>
      </c>
      <c r="X791" s="56">
        <f t="shared" si="5"/>
        <v>8.35709375</v>
      </c>
    </row>
    <row r="792" ht="14.25" customHeight="1">
      <c r="A792" s="63">
        <v>37878.0</v>
      </c>
      <c r="B792" s="64" t="s">
        <v>843</v>
      </c>
      <c r="C792" s="65" t="s">
        <v>61</v>
      </c>
      <c r="D792" s="66" t="s">
        <v>66</v>
      </c>
      <c r="E792" s="67" t="s">
        <v>66</v>
      </c>
      <c r="F792" s="66" t="s">
        <v>66</v>
      </c>
      <c r="G792" s="66" t="s">
        <v>66</v>
      </c>
      <c r="H792" s="68" t="s">
        <v>66</v>
      </c>
      <c r="I792" s="66" t="s">
        <v>66</v>
      </c>
      <c r="J792" s="66" t="s">
        <v>66</v>
      </c>
      <c r="K792" s="68" t="s">
        <v>66</v>
      </c>
      <c r="L792" s="66" t="s">
        <v>66</v>
      </c>
      <c r="M792" s="66" t="s">
        <v>66</v>
      </c>
      <c r="N792" s="68" t="s">
        <v>66</v>
      </c>
      <c r="O792" s="66" t="s">
        <v>66</v>
      </c>
      <c r="P792" s="66" t="s">
        <v>66</v>
      </c>
      <c r="Q792" s="68" t="s">
        <v>66</v>
      </c>
      <c r="R792" s="69" t="s">
        <v>66</v>
      </c>
      <c r="S792" s="55"/>
      <c r="T792" s="56" t="str">
        <f t="shared" si="1"/>
        <v/>
      </c>
      <c r="U792" s="56" t="str">
        <f t="shared" si="2"/>
        <v/>
      </c>
      <c r="V792" s="56" t="str">
        <f t="shared" si="3"/>
        <v/>
      </c>
      <c r="W792" s="56" t="str">
        <f t="shared" si="4"/>
        <v/>
      </c>
      <c r="X792" s="56" t="str">
        <f t="shared" si="5"/>
        <v/>
      </c>
    </row>
    <row r="793" ht="14.25" customHeight="1">
      <c r="A793" s="63">
        <v>37897.0</v>
      </c>
      <c r="B793" s="64" t="s">
        <v>844</v>
      </c>
      <c r="C793" s="65" t="s">
        <v>59</v>
      </c>
      <c r="D793" s="66">
        <v>277024.14</v>
      </c>
      <c r="E793" s="67">
        <v>67435.0</v>
      </c>
      <c r="F793" s="66">
        <v>6.96250477530914</v>
      </c>
      <c r="G793" s="66">
        <v>6531.58</v>
      </c>
      <c r="H793" s="68">
        <v>1822.0</v>
      </c>
      <c r="I793" s="66">
        <v>4.63561391057488</v>
      </c>
      <c r="J793" s="66">
        <v>221316.96</v>
      </c>
      <c r="K793" s="68">
        <v>36240.0</v>
      </c>
      <c r="L793" s="66">
        <v>9.74964581497797</v>
      </c>
      <c r="M793" s="66">
        <v>854730.04</v>
      </c>
      <c r="N793" s="68">
        <v>106909.0</v>
      </c>
      <c r="O793" s="66">
        <v>12.0704123594871</v>
      </c>
      <c r="P793" s="66">
        <v>94105.2</v>
      </c>
      <c r="Q793" s="68">
        <v>18088.0</v>
      </c>
      <c r="R793" s="69">
        <v>6.73334287349742</v>
      </c>
      <c r="S793" s="55"/>
      <c r="T793" s="56">
        <f t="shared" si="1"/>
        <v>4.108017202</v>
      </c>
      <c r="U793" s="56">
        <f t="shared" si="2"/>
        <v>3.584840834</v>
      </c>
      <c r="V793" s="56">
        <f t="shared" si="3"/>
        <v>6.106980132</v>
      </c>
      <c r="W793" s="56">
        <f t="shared" si="4"/>
        <v>7.994930642</v>
      </c>
      <c r="X793" s="56">
        <f t="shared" si="5"/>
        <v>5.202631579</v>
      </c>
    </row>
    <row r="794" ht="14.25" customHeight="1">
      <c r="A794" s="63">
        <v>37910.0</v>
      </c>
      <c r="B794" s="64" t="s">
        <v>845</v>
      </c>
      <c r="C794" s="65" t="s">
        <v>61</v>
      </c>
      <c r="D794" s="66">
        <v>835.86</v>
      </c>
      <c r="E794" s="67">
        <v>270.0</v>
      </c>
      <c r="F794" s="66">
        <v>3.23976744186047</v>
      </c>
      <c r="G794" s="66">
        <v>169.75</v>
      </c>
      <c r="H794" s="68">
        <v>55.0</v>
      </c>
      <c r="I794" s="66">
        <v>3.20283018867925</v>
      </c>
      <c r="J794" s="66">
        <v>1554.3</v>
      </c>
      <c r="K794" s="68">
        <v>398.0</v>
      </c>
      <c r="L794" s="66">
        <v>4.47925072046109</v>
      </c>
      <c r="M794" s="66">
        <v>6.56</v>
      </c>
      <c r="N794" s="68">
        <v>4.0</v>
      </c>
      <c r="O794" s="66">
        <v>1.64</v>
      </c>
      <c r="P794" s="66">
        <v>27.83</v>
      </c>
      <c r="Q794" s="68">
        <v>8.0</v>
      </c>
      <c r="R794" s="69">
        <v>3.47875</v>
      </c>
      <c r="S794" s="55"/>
      <c r="T794" s="56">
        <f t="shared" si="1"/>
        <v>3.095777778</v>
      </c>
      <c r="U794" s="56">
        <f t="shared" si="2"/>
        <v>3.086363636</v>
      </c>
      <c r="V794" s="56">
        <f t="shared" si="3"/>
        <v>3.905276382</v>
      </c>
      <c r="W794" s="56">
        <f t="shared" si="4"/>
        <v>1.64</v>
      </c>
      <c r="X794" s="56">
        <f t="shared" si="5"/>
        <v>3.47875</v>
      </c>
    </row>
    <row r="795" ht="14.25" customHeight="1">
      <c r="A795" s="63">
        <v>37912.0</v>
      </c>
      <c r="B795" s="64" t="s">
        <v>846</v>
      </c>
      <c r="C795" s="65" t="s">
        <v>61</v>
      </c>
      <c r="D795" s="66" t="s">
        <v>66</v>
      </c>
      <c r="E795" s="67" t="s">
        <v>66</v>
      </c>
      <c r="F795" s="66" t="s">
        <v>66</v>
      </c>
      <c r="G795" s="66" t="s">
        <v>66</v>
      </c>
      <c r="H795" s="68" t="s">
        <v>66</v>
      </c>
      <c r="I795" s="66" t="s">
        <v>66</v>
      </c>
      <c r="J795" s="66" t="s">
        <v>66</v>
      </c>
      <c r="K795" s="68" t="s">
        <v>66</v>
      </c>
      <c r="L795" s="66" t="s">
        <v>66</v>
      </c>
      <c r="M795" s="66" t="s">
        <v>66</v>
      </c>
      <c r="N795" s="68" t="s">
        <v>66</v>
      </c>
      <c r="O795" s="66" t="s">
        <v>66</v>
      </c>
      <c r="P795" s="66" t="s">
        <v>66</v>
      </c>
      <c r="Q795" s="68" t="s">
        <v>66</v>
      </c>
      <c r="R795" s="69" t="s">
        <v>66</v>
      </c>
      <c r="S795" s="55"/>
      <c r="T795" s="56" t="str">
        <f t="shared" si="1"/>
        <v/>
      </c>
      <c r="U795" s="56" t="str">
        <f t="shared" si="2"/>
        <v/>
      </c>
      <c r="V795" s="56" t="str">
        <f t="shared" si="3"/>
        <v/>
      </c>
      <c r="W795" s="56" t="str">
        <f t="shared" si="4"/>
        <v/>
      </c>
      <c r="X795" s="56" t="str">
        <f t="shared" si="5"/>
        <v/>
      </c>
    </row>
    <row r="796" ht="14.25" customHeight="1">
      <c r="A796" s="63">
        <v>37919.0</v>
      </c>
      <c r="B796" s="64" t="s">
        <v>847</v>
      </c>
      <c r="C796" s="65" t="s">
        <v>59</v>
      </c>
      <c r="D796" s="66">
        <v>14525.84</v>
      </c>
      <c r="E796" s="67">
        <v>3058.0</v>
      </c>
      <c r="F796" s="66">
        <v>5.47731523378582</v>
      </c>
      <c r="G796" s="66">
        <v>454.01</v>
      </c>
      <c r="H796" s="68">
        <v>166.0</v>
      </c>
      <c r="I796" s="66">
        <v>2.735</v>
      </c>
      <c r="J796" s="66">
        <v>7.98</v>
      </c>
      <c r="K796" s="68">
        <v>1.0</v>
      </c>
      <c r="L796" s="66">
        <v>7.98</v>
      </c>
      <c r="M796" s="66">
        <v>45677.99</v>
      </c>
      <c r="N796" s="68">
        <v>8800.0</v>
      </c>
      <c r="O796" s="66">
        <v>7.80553485987697</v>
      </c>
      <c r="P796" s="66">
        <v>381.44</v>
      </c>
      <c r="Q796" s="68">
        <v>50.0</v>
      </c>
      <c r="R796" s="69">
        <v>8.66909090909091</v>
      </c>
      <c r="S796" s="55"/>
      <c r="T796" s="56">
        <f t="shared" si="1"/>
        <v>4.750111184</v>
      </c>
      <c r="U796" s="56">
        <f t="shared" si="2"/>
        <v>2.735</v>
      </c>
      <c r="V796" s="56">
        <f t="shared" si="3"/>
        <v>7.98</v>
      </c>
      <c r="W796" s="56">
        <f t="shared" si="4"/>
        <v>5.190680682</v>
      </c>
      <c r="X796" s="56">
        <f t="shared" si="5"/>
        <v>7.6288</v>
      </c>
    </row>
    <row r="797" ht="14.25" customHeight="1">
      <c r="A797" s="63">
        <v>37921.0</v>
      </c>
      <c r="B797" s="64" t="s">
        <v>848</v>
      </c>
      <c r="C797" s="65" t="s">
        <v>59</v>
      </c>
      <c r="D797" s="66" t="s">
        <v>66</v>
      </c>
      <c r="E797" s="67" t="s">
        <v>66</v>
      </c>
      <c r="F797" s="66" t="s">
        <v>66</v>
      </c>
      <c r="G797" s="66" t="s">
        <v>66</v>
      </c>
      <c r="H797" s="68" t="s">
        <v>66</v>
      </c>
      <c r="I797" s="66" t="s">
        <v>66</v>
      </c>
      <c r="J797" s="66" t="s">
        <v>66</v>
      </c>
      <c r="K797" s="68" t="s">
        <v>66</v>
      </c>
      <c r="L797" s="66" t="s">
        <v>66</v>
      </c>
      <c r="M797" s="66" t="s">
        <v>66</v>
      </c>
      <c r="N797" s="68" t="s">
        <v>66</v>
      </c>
      <c r="O797" s="66" t="s">
        <v>66</v>
      </c>
      <c r="P797" s="66" t="s">
        <v>66</v>
      </c>
      <c r="Q797" s="68" t="s">
        <v>66</v>
      </c>
      <c r="R797" s="69" t="s">
        <v>66</v>
      </c>
      <c r="S797" s="55"/>
      <c r="T797" s="56" t="str">
        <f t="shared" si="1"/>
        <v/>
      </c>
      <c r="U797" s="56" t="str">
        <f t="shared" si="2"/>
        <v/>
      </c>
      <c r="V797" s="56" t="str">
        <f t="shared" si="3"/>
        <v/>
      </c>
      <c r="W797" s="56" t="str">
        <f t="shared" si="4"/>
        <v/>
      </c>
      <c r="X797" s="56" t="str">
        <f t="shared" si="5"/>
        <v/>
      </c>
    </row>
    <row r="798" ht="14.25" customHeight="1">
      <c r="A798" s="63">
        <v>37927.0</v>
      </c>
      <c r="B798" s="64" t="s">
        <v>849</v>
      </c>
      <c r="C798" s="65" t="s">
        <v>59</v>
      </c>
      <c r="D798" s="66">
        <v>245115.42</v>
      </c>
      <c r="E798" s="67">
        <v>59982.0</v>
      </c>
      <c r="F798" s="66">
        <v>5.80333404361105</v>
      </c>
      <c r="G798" s="66">
        <v>3599.22</v>
      </c>
      <c r="H798" s="68">
        <v>1124.0</v>
      </c>
      <c r="I798" s="66">
        <v>3.56005934718101</v>
      </c>
      <c r="J798" s="66">
        <v>68483.82</v>
      </c>
      <c r="K798" s="68">
        <v>11800.0</v>
      </c>
      <c r="L798" s="66">
        <v>7.74353459972863</v>
      </c>
      <c r="M798" s="66">
        <v>730031.61</v>
      </c>
      <c r="N798" s="68">
        <v>99560.0</v>
      </c>
      <c r="O798" s="66">
        <v>11.0548875630328</v>
      </c>
      <c r="P798" s="66">
        <v>15929.79</v>
      </c>
      <c r="Q798" s="68">
        <v>2164.0</v>
      </c>
      <c r="R798" s="69">
        <v>9.64273002421308</v>
      </c>
      <c r="S798" s="55"/>
      <c r="T798" s="56">
        <f t="shared" si="1"/>
        <v>4.086482945</v>
      </c>
      <c r="U798" s="56">
        <f t="shared" si="2"/>
        <v>3.202153025</v>
      </c>
      <c r="V798" s="56">
        <f t="shared" si="3"/>
        <v>5.803713559</v>
      </c>
      <c r="W798" s="56">
        <f t="shared" si="4"/>
        <v>7.33257945</v>
      </c>
      <c r="X798" s="56">
        <f t="shared" si="5"/>
        <v>7.361270795</v>
      </c>
    </row>
    <row r="799" ht="14.25" customHeight="1">
      <c r="A799" s="63">
        <v>37933.0</v>
      </c>
      <c r="B799" s="64" t="s">
        <v>850</v>
      </c>
      <c r="C799" s="65" t="s">
        <v>61</v>
      </c>
      <c r="D799" s="66">
        <v>6881.7</v>
      </c>
      <c r="E799" s="67">
        <v>2000.0</v>
      </c>
      <c r="F799" s="66">
        <v>4.00098837209302</v>
      </c>
      <c r="G799" s="66">
        <v>548.54</v>
      </c>
      <c r="H799" s="68">
        <v>181.0</v>
      </c>
      <c r="I799" s="66">
        <v>3.13451428571429</v>
      </c>
      <c r="J799" s="66">
        <v>3714.23</v>
      </c>
      <c r="K799" s="68">
        <v>1079.0</v>
      </c>
      <c r="L799" s="66">
        <v>4.02844902386117</v>
      </c>
      <c r="M799" s="66">
        <v>50358.77</v>
      </c>
      <c r="N799" s="68">
        <v>10594.0</v>
      </c>
      <c r="O799" s="66">
        <v>6.84222418478261</v>
      </c>
      <c r="P799" s="66">
        <v>0.0</v>
      </c>
      <c r="Q799" s="68">
        <v>0.0</v>
      </c>
      <c r="R799" s="69">
        <v>0.0</v>
      </c>
      <c r="S799" s="55"/>
      <c r="T799" s="56">
        <f t="shared" si="1"/>
        <v>3.44085</v>
      </c>
      <c r="U799" s="56">
        <f t="shared" si="2"/>
        <v>3.030607735</v>
      </c>
      <c r="V799" s="56">
        <f t="shared" si="3"/>
        <v>3.442289157</v>
      </c>
      <c r="W799" s="56">
        <f t="shared" si="4"/>
        <v>4.753518029</v>
      </c>
      <c r="X799" s="56" t="str">
        <f t="shared" si="5"/>
        <v/>
      </c>
    </row>
    <row r="800" ht="14.25" customHeight="1">
      <c r="A800" s="63">
        <v>37939.0</v>
      </c>
      <c r="B800" s="64" t="s">
        <v>851</v>
      </c>
      <c r="C800" s="65" t="s">
        <v>94</v>
      </c>
      <c r="D800" s="66" t="s">
        <v>66</v>
      </c>
      <c r="E800" s="67" t="s">
        <v>66</v>
      </c>
      <c r="F800" s="66" t="s">
        <v>66</v>
      </c>
      <c r="G800" s="66" t="s">
        <v>66</v>
      </c>
      <c r="H800" s="68" t="s">
        <v>66</v>
      </c>
      <c r="I800" s="66" t="s">
        <v>66</v>
      </c>
      <c r="J800" s="66" t="s">
        <v>66</v>
      </c>
      <c r="K800" s="68" t="s">
        <v>66</v>
      </c>
      <c r="L800" s="66" t="s">
        <v>66</v>
      </c>
      <c r="M800" s="66" t="s">
        <v>66</v>
      </c>
      <c r="N800" s="68" t="s">
        <v>66</v>
      </c>
      <c r="O800" s="66" t="s">
        <v>66</v>
      </c>
      <c r="P800" s="66" t="s">
        <v>66</v>
      </c>
      <c r="Q800" s="68" t="s">
        <v>66</v>
      </c>
      <c r="R800" s="69" t="s">
        <v>66</v>
      </c>
      <c r="S800" s="55"/>
      <c r="T800" s="56" t="str">
        <f t="shared" si="1"/>
        <v/>
      </c>
      <c r="U800" s="56" t="str">
        <f t="shared" si="2"/>
        <v/>
      </c>
      <c r="V800" s="56" t="str">
        <f t="shared" si="3"/>
        <v/>
      </c>
      <c r="W800" s="56" t="str">
        <f t="shared" si="4"/>
        <v/>
      </c>
      <c r="X800" s="56" t="str">
        <f t="shared" si="5"/>
        <v/>
      </c>
    </row>
    <row r="801" ht="14.25" customHeight="1">
      <c r="A801" s="63">
        <v>37941.0</v>
      </c>
      <c r="B801" s="64" t="s">
        <v>852</v>
      </c>
      <c r="C801" s="65" t="s">
        <v>59</v>
      </c>
      <c r="D801" s="66" t="s">
        <v>66</v>
      </c>
      <c r="E801" s="67" t="s">
        <v>66</v>
      </c>
      <c r="F801" s="66" t="s">
        <v>66</v>
      </c>
      <c r="G801" s="66" t="s">
        <v>66</v>
      </c>
      <c r="H801" s="68" t="s">
        <v>66</v>
      </c>
      <c r="I801" s="66" t="s">
        <v>66</v>
      </c>
      <c r="J801" s="66" t="s">
        <v>66</v>
      </c>
      <c r="K801" s="68" t="s">
        <v>66</v>
      </c>
      <c r="L801" s="66" t="s">
        <v>66</v>
      </c>
      <c r="M801" s="66" t="s">
        <v>66</v>
      </c>
      <c r="N801" s="68" t="s">
        <v>66</v>
      </c>
      <c r="O801" s="66" t="s">
        <v>66</v>
      </c>
      <c r="P801" s="66" t="s">
        <v>66</v>
      </c>
      <c r="Q801" s="68" t="s">
        <v>66</v>
      </c>
      <c r="R801" s="69" t="s">
        <v>66</v>
      </c>
      <c r="S801" s="55"/>
      <c r="T801" s="56" t="str">
        <f t="shared" si="1"/>
        <v/>
      </c>
      <c r="U801" s="56" t="str">
        <f t="shared" si="2"/>
        <v/>
      </c>
      <c r="V801" s="56" t="str">
        <f t="shared" si="3"/>
        <v/>
      </c>
      <c r="W801" s="56" t="str">
        <f t="shared" si="4"/>
        <v/>
      </c>
      <c r="X801" s="56" t="str">
        <f t="shared" si="5"/>
        <v/>
      </c>
    </row>
    <row r="802" ht="14.25" customHeight="1">
      <c r="A802" s="63">
        <v>37960.0</v>
      </c>
      <c r="B802" s="64" t="s">
        <v>853</v>
      </c>
      <c r="C802" s="65" t="s">
        <v>61</v>
      </c>
      <c r="D802" s="66" t="s">
        <v>66</v>
      </c>
      <c r="E802" s="67" t="s">
        <v>66</v>
      </c>
      <c r="F802" s="66" t="s">
        <v>66</v>
      </c>
      <c r="G802" s="66" t="s">
        <v>66</v>
      </c>
      <c r="H802" s="68" t="s">
        <v>66</v>
      </c>
      <c r="I802" s="66" t="s">
        <v>66</v>
      </c>
      <c r="J802" s="66" t="s">
        <v>66</v>
      </c>
      <c r="K802" s="68" t="s">
        <v>66</v>
      </c>
      <c r="L802" s="66" t="s">
        <v>66</v>
      </c>
      <c r="M802" s="66">
        <v>3468.84</v>
      </c>
      <c r="N802" s="68">
        <v>423.0</v>
      </c>
      <c r="O802" s="66">
        <v>9.71663865546219</v>
      </c>
      <c r="P802" s="66">
        <v>0.0</v>
      </c>
      <c r="Q802" s="68">
        <v>0.0</v>
      </c>
      <c r="R802" s="69">
        <v>0.0</v>
      </c>
      <c r="S802" s="55"/>
      <c r="T802" s="56" t="str">
        <f t="shared" si="1"/>
        <v/>
      </c>
      <c r="U802" s="56" t="str">
        <f t="shared" si="2"/>
        <v/>
      </c>
      <c r="V802" s="56" t="str">
        <f t="shared" si="3"/>
        <v/>
      </c>
      <c r="W802" s="56">
        <f t="shared" si="4"/>
        <v>8.200567376</v>
      </c>
      <c r="X802" s="56" t="str">
        <f t="shared" si="5"/>
        <v/>
      </c>
    </row>
    <row r="803" ht="14.25" customHeight="1">
      <c r="A803" s="63">
        <v>37962.0</v>
      </c>
      <c r="B803" s="64" t="s">
        <v>854</v>
      </c>
      <c r="C803" s="65" t="s">
        <v>59</v>
      </c>
      <c r="D803" s="66" t="s">
        <v>66</v>
      </c>
      <c r="E803" s="67" t="s">
        <v>66</v>
      </c>
      <c r="F803" s="66" t="s">
        <v>66</v>
      </c>
      <c r="G803" s="66" t="s">
        <v>66</v>
      </c>
      <c r="H803" s="68" t="s">
        <v>66</v>
      </c>
      <c r="I803" s="66" t="s">
        <v>66</v>
      </c>
      <c r="J803" s="66" t="s">
        <v>66</v>
      </c>
      <c r="K803" s="68" t="s">
        <v>66</v>
      </c>
      <c r="L803" s="66" t="s">
        <v>66</v>
      </c>
      <c r="M803" s="66" t="s">
        <v>66</v>
      </c>
      <c r="N803" s="68" t="s">
        <v>66</v>
      </c>
      <c r="O803" s="66" t="s">
        <v>66</v>
      </c>
      <c r="P803" s="66" t="s">
        <v>66</v>
      </c>
      <c r="Q803" s="68" t="s">
        <v>66</v>
      </c>
      <c r="R803" s="69" t="s">
        <v>66</v>
      </c>
      <c r="S803" s="55"/>
      <c r="T803" s="56" t="str">
        <f t="shared" si="1"/>
        <v/>
      </c>
      <c r="U803" s="56" t="str">
        <f t="shared" si="2"/>
        <v/>
      </c>
      <c r="V803" s="56" t="str">
        <f t="shared" si="3"/>
        <v/>
      </c>
      <c r="W803" s="56" t="str">
        <f t="shared" si="4"/>
        <v/>
      </c>
      <c r="X803" s="56" t="str">
        <f t="shared" si="5"/>
        <v/>
      </c>
    </row>
    <row r="804" ht="14.25" customHeight="1">
      <c r="A804" s="63">
        <v>37964.0</v>
      </c>
      <c r="B804" s="64" t="s">
        <v>855</v>
      </c>
      <c r="C804" s="65" t="s">
        <v>61</v>
      </c>
      <c r="D804" s="66" t="s">
        <v>66</v>
      </c>
      <c r="E804" s="67" t="s">
        <v>66</v>
      </c>
      <c r="F804" s="66" t="s">
        <v>66</v>
      </c>
      <c r="G804" s="66" t="s">
        <v>66</v>
      </c>
      <c r="H804" s="68" t="s">
        <v>66</v>
      </c>
      <c r="I804" s="66" t="s">
        <v>66</v>
      </c>
      <c r="J804" s="66" t="s">
        <v>66</v>
      </c>
      <c r="K804" s="68" t="s">
        <v>66</v>
      </c>
      <c r="L804" s="66" t="s">
        <v>66</v>
      </c>
      <c r="M804" s="66" t="s">
        <v>66</v>
      </c>
      <c r="N804" s="68" t="s">
        <v>66</v>
      </c>
      <c r="O804" s="66" t="s">
        <v>66</v>
      </c>
      <c r="P804" s="66" t="s">
        <v>66</v>
      </c>
      <c r="Q804" s="68" t="s">
        <v>66</v>
      </c>
      <c r="R804" s="69" t="s">
        <v>66</v>
      </c>
      <c r="S804" s="55"/>
      <c r="T804" s="56" t="str">
        <f t="shared" si="1"/>
        <v/>
      </c>
      <c r="U804" s="56" t="str">
        <f t="shared" si="2"/>
        <v/>
      </c>
      <c r="V804" s="56" t="str">
        <f t="shared" si="3"/>
        <v/>
      </c>
      <c r="W804" s="56" t="str">
        <f t="shared" si="4"/>
        <v/>
      </c>
      <c r="X804" s="56" t="str">
        <f t="shared" si="5"/>
        <v/>
      </c>
    </row>
    <row r="805" ht="14.25" customHeight="1">
      <c r="A805" s="63">
        <v>37966.0</v>
      </c>
      <c r="B805" s="64" t="s">
        <v>856</v>
      </c>
      <c r="C805" s="65" t="s">
        <v>61</v>
      </c>
      <c r="D805" s="66" t="s">
        <v>66</v>
      </c>
      <c r="E805" s="67" t="s">
        <v>66</v>
      </c>
      <c r="F805" s="66" t="s">
        <v>66</v>
      </c>
      <c r="G805" s="66" t="s">
        <v>66</v>
      </c>
      <c r="H805" s="68" t="s">
        <v>66</v>
      </c>
      <c r="I805" s="66" t="s">
        <v>66</v>
      </c>
      <c r="J805" s="66" t="s">
        <v>66</v>
      </c>
      <c r="K805" s="68" t="s">
        <v>66</v>
      </c>
      <c r="L805" s="66" t="s">
        <v>66</v>
      </c>
      <c r="M805" s="66">
        <v>3.86</v>
      </c>
      <c r="N805" s="68">
        <v>1.0</v>
      </c>
      <c r="O805" s="66">
        <v>3.86</v>
      </c>
      <c r="P805" s="66">
        <v>40.79</v>
      </c>
      <c r="Q805" s="68">
        <v>4.0</v>
      </c>
      <c r="R805" s="69">
        <v>13.5966666666667</v>
      </c>
      <c r="S805" s="55"/>
      <c r="T805" s="56" t="str">
        <f t="shared" si="1"/>
        <v/>
      </c>
      <c r="U805" s="56" t="str">
        <f t="shared" si="2"/>
        <v/>
      </c>
      <c r="V805" s="56" t="str">
        <f t="shared" si="3"/>
        <v/>
      </c>
      <c r="W805" s="56">
        <f t="shared" si="4"/>
        <v>3.86</v>
      </c>
      <c r="X805" s="56">
        <f t="shared" si="5"/>
        <v>10.1975</v>
      </c>
    </row>
    <row r="806" ht="14.25" customHeight="1">
      <c r="A806" s="63">
        <v>37970.0</v>
      </c>
      <c r="B806" s="64" t="s">
        <v>857</v>
      </c>
      <c r="C806" s="65" t="s">
        <v>59</v>
      </c>
      <c r="D806" s="66" t="s">
        <v>66</v>
      </c>
      <c r="E806" s="67" t="s">
        <v>66</v>
      </c>
      <c r="F806" s="66" t="s">
        <v>66</v>
      </c>
      <c r="G806" s="66" t="s">
        <v>66</v>
      </c>
      <c r="H806" s="68" t="s">
        <v>66</v>
      </c>
      <c r="I806" s="66" t="s">
        <v>66</v>
      </c>
      <c r="J806" s="66" t="s">
        <v>66</v>
      </c>
      <c r="K806" s="68" t="s">
        <v>66</v>
      </c>
      <c r="L806" s="66" t="s">
        <v>66</v>
      </c>
      <c r="M806" s="66">
        <v>2580.03</v>
      </c>
      <c r="N806" s="68">
        <v>290.0</v>
      </c>
      <c r="O806" s="66">
        <v>10.0001162790698</v>
      </c>
      <c r="P806" s="66">
        <v>27.96</v>
      </c>
      <c r="Q806" s="68">
        <v>2.0</v>
      </c>
      <c r="R806" s="69">
        <v>27.96</v>
      </c>
      <c r="S806" s="55"/>
      <c r="T806" s="56" t="str">
        <f t="shared" si="1"/>
        <v/>
      </c>
      <c r="U806" s="56" t="str">
        <f t="shared" si="2"/>
        <v/>
      </c>
      <c r="V806" s="56" t="str">
        <f t="shared" si="3"/>
        <v/>
      </c>
      <c r="W806" s="56">
        <f t="shared" si="4"/>
        <v>8.896655172</v>
      </c>
      <c r="X806" s="56">
        <f t="shared" si="5"/>
        <v>13.98</v>
      </c>
    </row>
    <row r="807" ht="14.25" customHeight="1">
      <c r="A807" s="63">
        <v>37973.0</v>
      </c>
      <c r="B807" s="64" t="s">
        <v>858</v>
      </c>
      <c r="C807" s="65" t="s">
        <v>59</v>
      </c>
      <c r="D807" s="66" t="s">
        <v>66</v>
      </c>
      <c r="E807" s="67" t="s">
        <v>66</v>
      </c>
      <c r="F807" s="66" t="s">
        <v>66</v>
      </c>
      <c r="G807" s="66" t="s">
        <v>66</v>
      </c>
      <c r="H807" s="68" t="s">
        <v>66</v>
      </c>
      <c r="I807" s="66" t="s">
        <v>66</v>
      </c>
      <c r="J807" s="66" t="s">
        <v>66</v>
      </c>
      <c r="K807" s="68" t="s">
        <v>66</v>
      </c>
      <c r="L807" s="66" t="s">
        <v>66</v>
      </c>
      <c r="M807" s="66">
        <v>787.58</v>
      </c>
      <c r="N807" s="68">
        <v>117.0</v>
      </c>
      <c r="O807" s="66">
        <v>7.72137254901961</v>
      </c>
      <c r="P807" s="66">
        <v>107.07</v>
      </c>
      <c r="Q807" s="68">
        <v>6.0</v>
      </c>
      <c r="R807" s="69">
        <v>35.69</v>
      </c>
      <c r="S807" s="55"/>
      <c r="T807" s="56" t="str">
        <f t="shared" si="1"/>
        <v/>
      </c>
      <c r="U807" s="56" t="str">
        <f t="shared" si="2"/>
        <v/>
      </c>
      <c r="V807" s="56" t="str">
        <f t="shared" si="3"/>
        <v/>
      </c>
      <c r="W807" s="56">
        <f t="shared" si="4"/>
        <v>6.731452991</v>
      </c>
      <c r="X807" s="56">
        <f t="shared" si="5"/>
        <v>17.845</v>
      </c>
    </row>
    <row r="808" ht="14.25" customHeight="1">
      <c r="A808" s="63">
        <v>37978.0</v>
      </c>
      <c r="B808" s="64" t="s">
        <v>859</v>
      </c>
      <c r="C808" s="65" t="s">
        <v>61</v>
      </c>
      <c r="D808" s="66">
        <v>2473.02</v>
      </c>
      <c r="E808" s="67">
        <v>818.0</v>
      </c>
      <c r="F808" s="66">
        <v>3.39700549450549</v>
      </c>
      <c r="G808" s="66">
        <v>3147.89</v>
      </c>
      <c r="H808" s="68">
        <v>670.0</v>
      </c>
      <c r="I808" s="66">
        <v>4.83546850998464</v>
      </c>
      <c r="J808" s="66">
        <v>2345.97</v>
      </c>
      <c r="K808" s="68">
        <v>500.0</v>
      </c>
      <c r="L808" s="66">
        <v>4.8874375</v>
      </c>
      <c r="M808" s="66">
        <v>62385.85</v>
      </c>
      <c r="N808" s="68">
        <v>9219.0</v>
      </c>
      <c r="O808" s="66">
        <v>8.52615142818095</v>
      </c>
      <c r="P808" s="66">
        <v>1322.01</v>
      </c>
      <c r="Q808" s="68">
        <v>338.0</v>
      </c>
      <c r="R808" s="69">
        <v>4.67141342756184</v>
      </c>
      <c r="S808" s="55"/>
      <c r="T808" s="56">
        <f t="shared" si="1"/>
        <v>3.023251834</v>
      </c>
      <c r="U808" s="56">
        <f t="shared" si="2"/>
        <v>4.698343284</v>
      </c>
      <c r="V808" s="56">
        <f t="shared" si="3"/>
        <v>4.69194</v>
      </c>
      <c r="W808" s="56">
        <f t="shared" si="4"/>
        <v>6.76709513</v>
      </c>
      <c r="X808" s="56">
        <f t="shared" si="5"/>
        <v>3.911272189</v>
      </c>
    </row>
    <row r="809" ht="14.25" customHeight="1">
      <c r="A809" s="63">
        <v>37980.0</v>
      </c>
      <c r="B809" s="64" t="s">
        <v>860</v>
      </c>
      <c r="C809" s="65" t="s">
        <v>59</v>
      </c>
      <c r="D809" s="66" t="s">
        <v>66</v>
      </c>
      <c r="E809" s="67" t="s">
        <v>66</v>
      </c>
      <c r="F809" s="66" t="s">
        <v>66</v>
      </c>
      <c r="G809" s="66" t="s">
        <v>66</v>
      </c>
      <c r="H809" s="68" t="s">
        <v>66</v>
      </c>
      <c r="I809" s="66" t="s">
        <v>66</v>
      </c>
      <c r="J809" s="66" t="s">
        <v>66</v>
      </c>
      <c r="K809" s="68" t="s">
        <v>66</v>
      </c>
      <c r="L809" s="66" t="s">
        <v>66</v>
      </c>
      <c r="M809" s="66" t="s">
        <v>66</v>
      </c>
      <c r="N809" s="68" t="s">
        <v>66</v>
      </c>
      <c r="O809" s="66" t="s">
        <v>66</v>
      </c>
      <c r="P809" s="66" t="s">
        <v>66</v>
      </c>
      <c r="Q809" s="68" t="s">
        <v>66</v>
      </c>
      <c r="R809" s="69" t="s">
        <v>66</v>
      </c>
      <c r="S809" s="55"/>
      <c r="T809" s="56" t="str">
        <f t="shared" si="1"/>
        <v/>
      </c>
      <c r="U809" s="56" t="str">
        <f t="shared" si="2"/>
        <v/>
      </c>
      <c r="V809" s="56" t="str">
        <f t="shared" si="3"/>
        <v/>
      </c>
      <c r="W809" s="56" t="str">
        <f t="shared" si="4"/>
        <v/>
      </c>
      <c r="X809" s="56" t="str">
        <f t="shared" si="5"/>
        <v/>
      </c>
    </row>
    <row r="810" ht="14.25" customHeight="1">
      <c r="A810" s="63">
        <v>37992.0</v>
      </c>
      <c r="B810" s="64" t="s">
        <v>861</v>
      </c>
      <c r="C810" s="65" t="s">
        <v>59</v>
      </c>
      <c r="D810" s="66">
        <v>91462.12</v>
      </c>
      <c r="E810" s="67">
        <v>25532.0</v>
      </c>
      <c r="F810" s="66">
        <v>5.17553870529651</v>
      </c>
      <c r="G810" s="66">
        <v>13498.43</v>
      </c>
      <c r="H810" s="68">
        <v>4330.0</v>
      </c>
      <c r="I810" s="66">
        <v>3.90466589528493</v>
      </c>
      <c r="J810" s="66">
        <v>32225.71</v>
      </c>
      <c r="K810" s="68">
        <v>7339.0</v>
      </c>
      <c r="L810" s="66">
        <v>5.49083489521213</v>
      </c>
      <c r="M810" s="66">
        <v>374545.17</v>
      </c>
      <c r="N810" s="68">
        <v>68933.0</v>
      </c>
      <c r="O810" s="66">
        <v>8.024878837872</v>
      </c>
      <c r="P810" s="66">
        <v>51990.45</v>
      </c>
      <c r="Q810" s="68">
        <v>15698.0</v>
      </c>
      <c r="R810" s="69">
        <v>4.52130185233499</v>
      </c>
      <c r="S810" s="55"/>
      <c r="T810" s="56">
        <f t="shared" si="1"/>
        <v>3.582254426</v>
      </c>
      <c r="U810" s="56">
        <f t="shared" si="2"/>
        <v>3.117420323</v>
      </c>
      <c r="V810" s="56">
        <f t="shared" si="3"/>
        <v>4.391021938</v>
      </c>
      <c r="W810" s="56">
        <f t="shared" si="4"/>
        <v>5.433466845</v>
      </c>
      <c r="X810" s="56">
        <f t="shared" si="5"/>
        <v>3.311915531</v>
      </c>
    </row>
    <row r="811" ht="14.25" customHeight="1">
      <c r="A811" s="63">
        <v>38013.0</v>
      </c>
      <c r="B811" s="64" t="s">
        <v>862</v>
      </c>
      <c r="C811" s="65" t="s">
        <v>59</v>
      </c>
      <c r="D811" s="66">
        <v>25881.7</v>
      </c>
      <c r="E811" s="67">
        <v>7032.0</v>
      </c>
      <c r="F811" s="66">
        <v>4.67094387294712</v>
      </c>
      <c r="G811" s="66">
        <v>2545.36</v>
      </c>
      <c r="H811" s="68">
        <v>564.0</v>
      </c>
      <c r="I811" s="66">
        <v>5.83798165137615</v>
      </c>
      <c r="J811" s="66">
        <v>21789.37</v>
      </c>
      <c r="K811" s="68">
        <v>3295.0</v>
      </c>
      <c r="L811" s="66">
        <v>9.67556394316163</v>
      </c>
      <c r="M811" s="66">
        <v>703531.98</v>
      </c>
      <c r="N811" s="68">
        <v>76504.0</v>
      </c>
      <c r="O811" s="66">
        <v>14.5918608702866</v>
      </c>
      <c r="P811" s="66">
        <v>26252.28</v>
      </c>
      <c r="Q811" s="68">
        <v>5070.0</v>
      </c>
      <c r="R811" s="69">
        <v>7.32076965978806</v>
      </c>
      <c r="S811" s="55"/>
      <c r="T811" s="56">
        <f t="shared" si="1"/>
        <v>3.680560296</v>
      </c>
      <c r="U811" s="56">
        <f t="shared" si="2"/>
        <v>4.513049645</v>
      </c>
      <c r="V811" s="56">
        <f t="shared" si="3"/>
        <v>6.612858877</v>
      </c>
      <c r="W811" s="56">
        <f t="shared" si="4"/>
        <v>9.196015633</v>
      </c>
      <c r="X811" s="56">
        <f t="shared" si="5"/>
        <v>5.177964497</v>
      </c>
    </row>
    <row r="812" ht="14.25" customHeight="1">
      <c r="A812" s="63">
        <v>38020.0</v>
      </c>
      <c r="B812" s="64" t="s">
        <v>863</v>
      </c>
      <c r="C812" s="65" t="s">
        <v>61</v>
      </c>
      <c r="D812" s="66">
        <v>6590.2</v>
      </c>
      <c r="E812" s="67">
        <v>1504.0</v>
      </c>
      <c r="F812" s="66">
        <v>5.31896690879742</v>
      </c>
      <c r="G812" s="66">
        <v>4588.72</v>
      </c>
      <c r="H812" s="68">
        <v>949.0</v>
      </c>
      <c r="I812" s="66">
        <v>5.22633257403189</v>
      </c>
      <c r="J812" s="66">
        <v>1256.49</v>
      </c>
      <c r="K812" s="68">
        <v>244.0</v>
      </c>
      <c r="L812" s="66">
        <v>5.92683962264151</v>
      </c>
      <c r="M812" s="66">
        <v>107596.39</v>
      </c>
      <c r="N812" s="68">
        <v>14754.0</v>
      </c>
      <c r="O812" s="66">
        <v>10.5714668893692</v>
      </c>
      <c r="P812" s="66">
        <v>4071.7</v>
      </c>
      <c r="Q812" s="68">
        <v>1234.0</v>
      </c>
      <c r="R812" s="69">
        <v>5.40013262599469</v>
      </c>
      <c r="S812" s="55"/>
      <c r="T812" s="56">
        <f t="shared" si="1"/>
        <v>4.381781915</v>
      </c>
      <c r="U812" s="56">
        <f t="shared" si="2"/>
        <v>4.835321391</v>
      </c>
      <c r="V812" s="56">
        <f t="shared" si="3"/>
        <v>5.14954918</v>
      </c>
      <c r="W812" s="56">
        <f t="shared" si="4"/>
        <v>7.292692829</v>
      </c>
      <c r="X812" s="56">
        <f t="shared" si="5"/>
        <v>3.299594814</v>
      </c>
    </row>
    <row r="813" ht="14.25" customHeight="1">
      <c r="A813" s="63">
        <v>38026.0</v>
      </c>
      <c r="B813" s="64" t="s">
        <v>864</v>
      </c>
      <c r="C813" s="65" t="s">
        <v>59</v>
      </c>
      <c r="D813" s="66" t="s">
        <v>66</v>
      </c>
      <c r="E813" s="67" t="s">
        <v>66</v>
      </c>
      <c r="F813" s="66" t="s">
        <v>66</v>
      </c>
      <c r="G813" s="66" t="s">
        <v>66</v>
      </c>
      <c r="H813" s="68" t="s">
        <v>66</v>
      </c>
      <c r="I813" s="66" t="s">
        <v>66</v>
      </c>
      <c r="J813" s="66" t="s">
        <v>66</v>
      </c>
      <c r="K813" s="68" t="s">
        <v>66</v>
      </c>
      <c r="L813" s="66" t="s">
        <v>66</v>
      </c>
      <c r="M813" s="66" t="s">
        <v>66</v>
      </c>
      <c r="N813" s="68" t="s">
        <v>66</v>
      </c>
      <c r="O813" s="66" t="s">
        <v>66</v>
      </c>
      <c r="P813" s="66" t="s">
        <v>66</v>
      </c>
      <c r="Q813" s="68" t="s">
        <v>66</v>
      </c>
      <c r="R813" s="69" t="s">
        <v>66</v>
      </c>
      <c r="S813" s="55"/>
      <c r="T813" s="56" t="str">
        <f t="shared" si="1"/>
        <v/>
      </c>
      <c r="U813" s="56" t="str">
        <f t="shared" si="2"/>
        <v/>
      </c>
      <c r="V813" s="56" t="str">
        <f t="shared" si="3"/>
        <v/>
      </c>
      <c r="W813" s="56" t="str">
        <f t="shared" si="4"/>
        <v/>
      </c>
      <c r="X813" s="56" t="str">
        <f t="shared" si="5"/>
        <v/>
      </c>
    </row>
    <row r="814" ht="14.25" customHeight="1">
      <c r="A814" s="63">
        <v>38028.0</v>
      </c>
      <c r="B814" s="64" t="s">
        <v>865</v>
      </c>
      <c r="C814" s="65" t="s">
        <v>59</v>
      </c>
      <c r="D814" s="66">
        <v>130618.57</v>
      </c>
      <c r="E814" s="67">
        <v>29584.0</v>
      </c>
      <c r="F814" s="66">
        <v>6.88335634485666</v>
      </c>
      <c r="G814" s="66">
        <v>1075.22</v>
      </c>
      <c r="H814" s="68">
        <v>328.0</v>
      </c>
      <c r="I814" s="66">
        <v>4.61467811158798</v>
      </c>
      <c r="J814" s="66">
        <v>9447.14</v>
      </c>
      <c r="K814" s="68">
        <v>1390.0</v>
      </c>
      <c r="L814" s="66">
        <v>8.5961237488626</v>
      </c>
      <c r="M814" s="66">
        <v>768990.95</v>
      </c>
      <c r="N814" s="68">
        <v>114918.0</v>
      </c>
      <c r="O814" s="66">
        <v>11.2056969034608</v>
      </c>
      <c r="P814" s="66">
        <v>56423.04</v>
      </c>
      <c r="Q814" s="68">
        <v>12025.0</v>
      </c>
      <c r="R814" s="69">
        <v>7.12322181542735</v>
      </c>
      <c r="S814" s="55"/>
      <c r="T814" s="56">
        <f t="shared" si="1"/>
        <v>4.415176109</v>
      </c>
      <c r="U814" s="56">
        <f t="shared" si="2"/>
        <v>3.278109756</v>
      </c>
      <c r="V814" s="56">
        <f t="shared" si="3"/>
        <v>6.796503597</v>
      </c>
      <c r="W814" s="56">
        <f t="shared" si="4"/>
        <v>6.691649263</v>
      </c>
      <c r="X814" s="56">
        <f t="shared" si="5"/>
        <v>4.692144699</v>
      </c>
    </row>
    <row r="815" ht="14.25" customHeight="1">
      <c r="A815" s="63">
        <v>38032.0</v>
      </c>
      <c r="B815" s="64" t="s">
        <v>866</v>
      </c>
      <c r="C815" s="65" t="s">
        <v>59</v>
      </c>
      <c r="D815" s="66" t="s">
        <v>66</v>
      </c>
      <c r="E815" s="67" t="s">
        <v>66</v>
      </c>
      <c r="F815" s="66" t="s">
        <v>66</v>
      </c>
      <c r="G815" s="66" t="s">
        <v>66</v>
      </c>
      <c r="H815" s="68" t="s">
        <v>66</v>
      </c>
      <c r="I815" s="66" t="s">
        <v>66</v>
      </c>
      <c r="J815" s="66" t="s">
        <v>66</v>
      </c>
      <c r="K815" s="68" t="s">
        <v>66</v>
      </c>
      <c r="L815" s="66" t="s">
        <v>66</v>
      </c>
      <c r="M815" s="66" t="s">
        <v>66</v>
      </c>
      <c r="N815" s="68" t="s">
        <v>66</v>
      </c>
      <c r="O815" s="66" t="s">
        <v>66</v>
      </c>
      <c r="P815" s="66" t="s">
        <v>66</v>
      </c>
      <c r="Q815" s="68" t="s">
        <v>66</v>
      </c>
      <c r="R815" s="69" t="s">
        <v>66</v>
      </c>
      <c r="S815" s="55"/>
      <c r="T815" s="56" t="str">
        <f t="shared" si="1"/>
        <v/>
      </c>
      <c r="U815" s="56" t="str">
        <f t="shared" si="2"/>
        <v/>
      </c>
      <c r="V815" s="56" t="str">
        <f t="shared" si="3"/>
        <v/>
      </c>
      <c r="W815" s="56" t="str">
        <f t="shared" si="4"/>
        <v/>
      </c>
      <c r="X815" s="56" t="str">
        <f t="shared" si="5"/>
        <v/>
      </c>
    </row>
    <row r="816" ht="14.25" customHeight="1">
      <c r="A816" s="63">
        <v>38034.0</v>
      </c>
      <c r="B816" s="64" t="s">
        <v>867</v>
      </c>
      <c r="C816" s="65" t="s">
        <v>61</v>
      </c>
      <c r="D816" s="66">
        <v>5391.73</v>
      </c>
      <c r="E816" s="67">
        <v>1412.0</v>
      </c>
      <c r="F816" s="66">
        <v>4.19589883268482</v>
      </c>
      <c r="G816" s="66">
        <v>3928.14</v>
      </c>
      <c r="H816" s="68">
        <v>1172.0</v>
      </c>
      <c r="I816" s="66">
        <v>3.76619367209971</v>
      </c>
      <c r="J816" s="66">
        <v>15375.5</v>
      </c>
      <c r="K816" s="68">
        <v>3189.0</v>
      </c>
      <c r="L816" s="66">
        <v>6.15512409927942</v>
      </c>
      <c r="M816" s="66">
        <v>151499.98</v>
      </c>
      <c r="N816" s="68">
        <v>28086.0</v>
      </c>
      <c r="O816" s="66">
        <v>8.33745968851467</v>
      </c>
      <c r="P816" s="66">
        <v>57227.23</v>
      </c>
      <c r="Q816" s="68">
        <v>14344.0</v>
      </c>
      <c r="R816" s="69">
        <v>6.20887815992188</v>
      </c>
      <c r="S816" s="55"/>
      <c r="T816" s="56">
        <f t="shared" si="1"/>
        <v>3.818505666</v>
      </c>
      <c r="U816" s="56">
        <f t="shared" si="2"/>
        <v>3.35165529</v>
      </c>
      <c r="V816" s="56">
        <f t="shared" si="3"/>
        <v>4.821417372</v>
      </c>
      <c r="W816" s="56">
        <f t="shared" si="4"/>
        <v>5.394145838</v>
      </c>
      <c r="X816" s="56">
        <f t="shared" si="5"/>
        <v>3.989628416</v>
      </c>
    </row>
    <row r="817" ht="14.25" customHeight="1">
      <c r="A817" s="63">
        <v>38036.0</v>
      </c>
      <c r="B817" s="64" t="s">
        <v>868</v>
      </c>
      <c r="C817" s="65" t="s">
        <v>61</v>
      </c>
      <c r="D817" s="66">
        <v>2415.0</v>
      </c>
      <c r="E817" s="67">
        <v>721.0</v>
      </c>
      <c r="F817" s="66">
        <v>3.72685185185185</v>
      </c>
      <c r="G817" s="66">
        <v>3096.85</v>
      </c>
      <c r="H817" s="68">
        <v>817.0</v>
      </c>
      <c r="I817" s="66">
        <v>4.02711313394018</v>
      </c>
      <c r="J817" s="66">
        <v>1948.56</v>
      </c>
      <c r="K817" s="68">
        <v>466.0</v>
      </c>
      <c r="L817" s="66">
        <v>4.77588235294118</v>
      </c>
      <c r="M817" s="66">
        <v>255870.22</v>
      </c>
      <c r="N817" s="68">
        <v>37757.0</v>
      </c>
      <c r="O817" s="66">
        <v>10.3666728790211</v>
      </c>
      <c r="P817" s="66">
        <v>64170.09</v>
      </c>
      <c r="Q817" s="68">
        <v>15269.0</v>
      </c>
      <c r="R817" s="69">
        <v>6.4221467173739</v>
      </c>
      <c r="S817" s="55"/>
      <c r="T817" s="56">
        <f t="shared" si="1"/>
        <v>3.349514563</v>
      </c>
      <c r="U817" s="56">
        <f t="shared" si="2"/>
        <v>3.790514076</v>
      </c>
      <c r="V817" s="56">
        <f t="shared" si="3"/>
        <v>4.181459227</v>
      </c>
      <c r="W817" s="56">
        <f t="shared" si="4"/>
        <v>6.776762455</v>
      </c>
      <c r="X817" s="56">
        <f t="shared" si="5"/>
        <v>4.20263868</v>
      </c>
    </row>
    <row r="818" ht="14.25" customHeight="1">
      <c r="A818" s="63">
        <v>38040.0</v>
      </c>
      <c r="B818" s="64" t="s">
        <v>869</v>
      </c>
      <c r="C818" s="65" t="s">
        <v>61</v>
      </c>
      <c r="D818" s="66">
        <v>503.0</v>
      </c>
      <c r="E818" s="67">
        <v>81.0</v>
      </c>
      <c r="F818" s="66">
        <v>6.61842105263158</v>
      </c>
      <c r="G818" s="66">
        <v>882.71</v>
      </c>
      <c r="H818" s="68">
        <v>150.0</v>
      </c>
      <c r="I818" s="66">
        <v>6.84271317829457</v>
      </c>
      <c r="J818" s="66">
        <v>4801.39</v>
      </c>
      <c r="K818" s="68">
        <v>595.0</v>
      </c>
      <c r="L818" s="66">
        <v>8.90795918367347</v>
      </c>
      <c r="M818" s="66">
        <v>86707.06</v>
      </c>
      <c r="N818" s="68">
        <v>12799.0</v>
      </c>
      <c r="O818" s="66">
        <v>9.1928604749788</v>
      </c>
      <c r="P818" s="66">
        <v>8565.65</v>
      </c>
      <c r="Q818" s="68">
        <v>1628.0</v>
      </c>
      <c r="R818" s="69">
        <v>6.29364437913299</v>
      </c>
      <c r="S818" s="55"/>
      <c r="T818" s="56">
        <f t="shared" si="1"/>
        <v>6.209876543</v>
      </c>
      <c r="U818" s="56">
        <f t="shared" si="2"/>
        <v>5.884733333</v>
      </c>
      <c r="V818" s="56">
        <f t="shared" si="3"/>
        <v>8.069563025</v>
      </c>
      <c r="W818" s="56">
        <f t="shared" si="4"/>
        <v>6.774518322</v>
      </c>
      <c r="X818" s="56">
        <f t="shared" si="5"/>
        <v>5.261455774</v>
      </c>
    </row>
    <row r="819" ht="14.25" customHeight="1">
      <c r="A819" s="63">
        <v>38044.0</v>
      </c>
      <c r="B819" s="64" t="s">
        <v>870</v>
      </c>
      <c r="C819" s="65" t="s">
        <v>59</v>
      </c>
      <c r="D819" s="66">
        <v>108251.98</v>
      </c>
      <c r="E819" s="67">
        <v>26522.0</v>
      </c>
      <c r="F819" s="66">
        <v>5.88230071184046</v>
      </c>
      <c r="G819" s="66">
        <v>5203.92</v>
      </c>
      <c r="H819" s="68">
        <v>1782.0</v>
      </c>
      <c r="I819" s="66">
        <v>3.47623246492986</v>
      </c>
      <c r="J819" s="66">
        <v>16382.95</v>
      </c>
      <c r="K819" s="68">
        <v>3587.0</v>
      </c>
      <c r="L819" s="66">
        <v>5.67866551126516</v>
      </c>
      <c r="M819" s="66">
        <v>257104.7</v>
      </c>
      <c r="N819" s="68">
        <v>35001.0</v>
      </c>
      <c r="O819" s="66">
        <v>10.4820898564905</v>
      </c>
      <c r="P819" s="66">
        <v>8961.34</v>
      </c>
      <c r="Q819" s="68">
        <v>1358.0</v>
      </c>
      <c r="R819" s="69">
        <v>8.98830491474423</v>
      </c>
      <c r="S819" s="55"/>
      <c r="T819" s="56">
        <f t="shared" si="1"/>
        <v>4.081591886</v>
      </c>
      <c r="U819" s="56">
        <f t="shared" si="2"/>
        <v>2.92026936</v>
      </c>
      <c r="V819" s="56">
        <f t="shared" si="3"/>
        <v>4.567312517</v>
      </c>
      <c r="W819" s="56">
        <f t="shared" si="4"/>
        <v>7.345638696</v>
      </c>
      <c r="X819" s="56">
        <f t="shared" si="5"/>
        <v>6.59892489</v>
      </c>
    </row>
    <row r="820" ht="14.25" customHeight="1">
      <c r="A820" s="63">
        <v>38046.0</v>
      </c>
      <c r="B820" s="64" t="s">
        <v>871</v>
      </c>
      <c r="C820" s="65" t="s">
        <v>59</v>
      </c>
      <c r="D820" s="66" t="s">
        <v>66</v>
      </c>
      <c r="E820" s="67" t="s">
        <v>66</v>
      </c>
      <c r="F820" s="66" t="s">
        <v>66</v>
      </c>
      <c r="G820" s="66" t="s">
        <v>66</v>
      </c>
      <c r="H820" s="68" t="s">
        <v>66</v>
      </c>
      <c r="I820" s="66" t="s">
        <v>66</v>
      </c>
      <c r="J820" s="66" t="s">
        <v>66</v>
      </c>
      <c r="K820" s="68" t="s">
        <v>66</v>
      </c>
      <c r="L820" s="66" t="s">
        <v>66</v>
      </c>
      <c r="M820" s="66">
        <v>268205.34</v>
      </c>
      <c r="N820" s="68">
        <v>40566.0</v>
      </c>
      <c r="O820" s="66">
        <v>10.1404718514878</v>
      </c>
      <c r="P820" s="66">
        <v>0.0</v>
      </c>
      <c r="Q820" s="68">
        <v>0.0</v>
      </c>
      <c r="R820" s="69">
        <v>0.0</v>
      </c>
      <c r="S820" s="55"/>
      <c r="T820" s="56" t="str">
        <f t="shared" si="1"/>
        <v/>
      </c>
      <c r="U820" s="56" t="str">
        <f t="shared" si="2"/>
        <v/>
      </c>
      <c r="V820" s="56" t="str">
        <f t="shared" si="3"/>
        <v/>
      </c>
      <c r="W820" s="56">
        <f t="shared" si="4"/>
        <v>6.611579648</v>
      </c>
      <c r="X820" s="56" t="str">
        <f t="shared" si="5"/>
        <v/>
      </c>
    </row>
    <row r="821" ht="14.25" customHeight="1">
      <c r="A821" s="63">
        <v>38060.0</v>
      </c>
      <c r="B821" s="64" t="s">
        <v>872</v>
      </c>
      <c r="C821" s="65" t="s">
        <v>59</v>
      </c>
      <c r="D821" s="66">
        <v>33897.21</v>
      </c>
      <c r="E821" s="67">
        <v>10251.0</v>
      </c>
      <c r="F821" s="66">
        <v>4.34023175416133</v>
      </c>
      <c r="G821" s="66">
        <v>6210.63</v>
      </c>
      <c r="H821" s="68">
        <v>2182.0</v>
      </c>
      <c r="I821" s="66">
        <v>3.4522679266259</v>
      </c>
      <c r="J821" s="66">
        <v>23253.11</v>
      </c>
      <c r="K821" s="68">
        <v>4976.0</v>
      </c>
      <c r="L821" s="66">
        <v>6.22573226238286</v>
      </c>
      <c r="M821" s="66">
        <v>432266.95</v>
      </c>
      <c r="N821" s="68">
        <v>64754.0</v>
      </c>
      <c r="O821" s="66">
        <v>10.5072180359747</v>
      </c>
      <c r="P821" s="66">
        <v>54272.19</v>
      </c>
      <c r="Q821" s="68">
        <v>10119.0</v>
      </c>
      <c r="R821" s="69">
        <v>6.50199952078591</v>
      </c>
      <c r="S821" s="55"/>
      <c r="T821" s="56">
        <f t="shared" si="1"/>
        <v>3.306722271</v>
      </c>
      <c r="U821" s="56">
        <f t="shared" si="2"/>
        <v>2.846301558</v>
      </c>
      <c r="V821" s="56">
        <f t="shared" si="3"/>
        <v>4.673052653</v>
      </c>
      <c r="W821" s="56">
        <f t="shared" si="4"/>
        <v>6.675525064</v>
      </c>
      <c r="X821" s="56">
        <f t="shared" si="5"/>
        <v>5.363394604</v>
      </c>
    </row>
    <row r="822" ht="14.25" customHeight="1">
      <c r="A822" s="63">
        <v>38082.0</v>
      </c>
      <c r="B822" s="64" t="s">
        <v>873</v>
      </c>
      <c r="C822" s="65" t="s">
        <v>59</v>
      </c>
      <c r="D822" s="66" t="s">
        <v>66</v>
      </c>
      <c r="E822" s="67" t="s">
        <v>66</v>
      </c>
      <c r="F822" s="66" t="s">
        <v>66</v>
      </c>
      <c r="G822" s="66" t="s">
        <v>66</v>
      </c>
      <c r="H822" s="68" t="s">
        <v>66</v>
      </c>
      <c r="I822" s="66" t="s">
        <v>66</v>
      </c>
      <c r="J822" s="66" t="s">
        <v>66</v>
      </c>
      <c r="K822" s="68" t="s">
        <v>66</v>
      </c>
      <c r="L822" s="66" t="s">
        <v>66</v>
      </c>
      <c r="M822" s="66" t="s">
        <v>66</v>
      </c>
      <c r="N822" s="68" t="s">
        <v>66</v>
      </c>
      <c r="O822" s="66" t="s">
        <v>66</v>
      </c>
      <c r="P822" s="66" t="s">
        <v>66</v>
      </c>
      <c r="Q822" s="68" t="s">
        <v>66</v>
      </c>
      <c r="R822" s="69" t="s">
        <v>66</v>
      </c>
      <c r="S822" s="55"/>
      <c r="T822" s="56" t="str">
        <f t="shared" si="1"/>
        <v/>
      </c>
      <c r="U822" s="56" t="str">
        <f t="shared" si="2"/>
        <v/>
      </c>
      <c r="V822" s="56" t="str">
        <f t="shared" si="3"/>
        <v/>
      </c>
      <c r="W822" s="56" t="str">
        <f t="shared" si="4"/>
        <v/>
      </c>
      <c r="X822" s="56" t="str">
        <f t="shared" si="5"/>
        <v/>
      </c>
    </row>
    <row r="823" ht="14.25" customHeight="1">
      <c r="A823" s="63">
        <v>38084.0</v>
      </c>
      <c r="B823" s="64" t="s">
        <v>874</v>
      </c>
      <c r="C823" s="65" t="s">
        <v>61</v>
      </c>
      <c r="D823" s="66" t="s">
        <v>66</v>
      </c>
      <c r="E823" s="67" t="s">
        <v>66</v>
      </c>
      <c r="F823" s="66" t="s">
        <v>66</v>
      </c>
      <c r="G823" s="66" t="s">
        <v>66</v>
      </c>
      <c r="H823" s="68" t="s">
        <v>66</v>
      </c>
      <c r="I823" s="66" t="s">
        <v>66</v>
      </c>
      <c r="J823" s="66" t="s">
        <v>66</v>
      </c>
      <c r="K823" s="68" t="s">
        <v>66</v>
      </c>
      <c r="L823" s="66" t="s">
        <v>66</v>
      </c>
      <c r="M823" s="66" t="s">
        <v>66</v>
      </c>
      <c r="N823" s="68" t="s">
        <v>66</v>
      </c>
      <c r="O823" s="66" t="s">
        <v>66</v>
      </c>
      <c r="P823" s="66" t="s">
        <v>66</v>
      </c>
      <c r="Q823" s="68" t="s">
        <v>66</v>
      </c>
      <c r="R823" s="69" t="s">
        <v>66</v>
      </c>
      <c r="S823" s="55"/>
      <c r="T823" s="56" t="str">
        <f t="shared" si="1"/>
        <v/>
      </c>
      <c r="U823" s="56" t="str">
        <f t="shared" si="2"/>
        <v/>
      </c>
      <c r="V823" s="56" t="str">
        <f t="shared" si="3"/>
        <v/>
      </c>
      <c r="W823" s="56" t="str">
        <f t="shared" si="4"/>
        <v/>
      </c>
      <c r="X823" s="56" t="str">
        <f t="shared" si="5"/>
        <v/>
      </c>
    </row>
    <row r="824" ht="14.25" customHeight="1">
      <c r="A824" s="63">
        <v>38085.0</v>
      </c>
      <c r="B824" s="64" t="s">
        <v>875</v>
      </c>
      <c r="C824" s="65" t="s">
        <v>59</v>
      </c>
      <c r="D824" s="66" t="s">
        <v>66</v>
      </c>
      <c r="E824" s="67" t="s">
        <v>66</v>
      </c>
      <c r="F824" s="66" t="s">
        <v>66</v>
      </c>
      <c r="G824" s="66" t="s">
        <v>66</v>
      </c>
      <c r="H824" s="68" t="s">
        <v>66</v>
      </c>
      <c r="I824" s="66" t="s">
        <v>66</v>
      </c>
      <c r="J824" s="66" t="s">
        <v>66</v>
      </c>
      <c r="K824" s="68" t="s">
        <v>66</v>
      </c>
      <c r="L824" s="66" t="s">
        <v>66</v>
      </c>
      <c r="M824" s="66" t="s">
        <v>66</v>
      </c>
      <c r="N824" s="68" t="s">
        <v>66</v>
      </c>
      <c r="O824" s="66" t="s">
        <v>66</v>
      </c>
      <c r="P824" s="66" t="s">
        <v>66</v>
      </c>
      <c r="Q824" s="68" t="s">
        <v>66</v>
      </c>
      <c r="R824" s="69" t="s">
        <v>66</v>
      </c>
      <c r="S824" s="55"/>
      <c r="T824" s="56" t="str">
        <f t="shared" si="1"/>
        <v/>
      </c>
      <c r="U824" s="56" t="str">
        <f t="shared" si="2"/>
        <v/>
      </c>
      <c r="V824" s="56" t="str">
        <f t="shared" si="3"/>
        <v/>
      </c>
      <c r="W824" s="56" t="str">
        <f t="shared" si="4"/>
        <v/>
      </c>
      <c r="X824" s="56" t="str">
        <f t="shared" si="5"/>
        <v/>
      </c>
    </row>
    <row r="825" ht="14.25" customHeight="1">
      <c r="A825" s="63">
        <v>38088.0</v>
      </c>
      <c r="B825" s="64" t="s">
        <v>876</v>
      </c>
      <c r="C825" s="65" t="s">
        <v>59</v>
      </c>
      <c r="D825" s="66" t="s">
        <v>66</v>
      </c>
      <c r="E825" s="67" t="s">
        <v>66</v>
      </c>
      <c r="F825" s="66" t="s">
        <v>66</v>
      </c>
      <c r="G825" s="66" t="s">
        <v>66</v>
      </c>
      <c r="H825" s="68" t="s">
        <v>66</v>
      </c>
      <c r="I825" s="66" t="s">
        <v>66</v>
      </c>
      <c r="J825" s="66" t="s">
        <v>66</v>
      </c>
      <c r="K825" s="68" t="s">
        <v>66</v>
      </c>
      <c r="L825" s="66" t="s">
        <v>66</v>
      </c>
      <c r="M825" s="66">
        <v>1244235.85</v>
      </c>
      <c r="N825" s="68">
        <v>130000.0</v>
      </c>
      <c r="O825" s="66">
        <v>16.4407485465116</v>
      </c>
      <c r="P825" s="66">
        <v>7269.26</v>
      </c>
      <c r="Q825" s="68">
        <v>1120.0</v>
      </c>
      <c r="R825" s="69">
        <v>8.27933940774487</v>
      </c>
      <c r="S825" s="55"/>
      <c r="T825" s="56" t="str">
        <f t="shared" si="1"/>
        <v/>
      </c>
      <c r="U825" s="56" t="str">
        <f t="shared" si="2"/>
        <v/>
      </c>
      <c r="V825" s="56" t="str">
        <f t="shared" si="3"/>
        <v/>
      </c>
      <c r="W825" s="56">
        <f t="shared" si="4"/>
        <v>9.571045</v>
      </c>
      <c r="X825" s="56">
        <f t="shared" si="5"/>
        <v>6.490410714</v>
      </c>
    </row>
    <row r="826" ht="14.25" customHeight="1">
      <c r="A826" s="63">
        <v>38090.0</v>
      </c>
      <c r="B826" s="64" t="s">
        <v>877</v>
      </c>
      <c r="C826" s="65" t="s">
        <v>59</v>
      </c>
      <c r="D826" s="66" t="s">
        <v>66</v>
      </c>
      <c r="E826" s="67" t="s">
        <v>66</v>
      </c>
      <c r="F826" s="66" t="s">
        <v>66</v>
      </c>
      <c r="G826" s="66" t="s">
        <v>66</v>
      </c>
      <c r="H826" s="68" t="s">
        <v>66</v>
      </c>
      <c r="I826" s="66" t="s">
        <v>66</v>
      </c>
      <c r="J826" s="66" t="s">
        <v>66</v>
      </c>
      <c r="K826" s="68" t="s">
        <v>66</v>
      </c>
      <c r="L826" s="66" t="s">
        <v>66</v>
      </c>
      <c r="M826" s="66" t="s">
        <v>66</v>
      </c>
      <c r="N826" s="68" t="s">
        <v>66</v>
      </c>
      <c r="O826" s="66" t="s">
        <v>66</v>
      </c>
      <c r="P826" s="66" t="s">
        <v>66</v>
      </c>
      <c r="Q826" s="68" t="s">
        <v>66</v>
      </c>
      <c r="R826" s="69" t="s">
        <v>66</v>
      </c>
      <c r="S826" s="55"/>
      <c r="T826" s="56" t="str">
        <f t="shared" si="1"/>
        <v/>
      </c>
      <c r="U826" s="56" t="str">
        <f t="shared" si="2"/>
        <v/>
      </c>
      <c r="V826" s="56" t="str">
        <f t="shared" si="3"/>
        <v/>
      </c>
      <c r="W826" s="56" t="str">
        <f t="shared" si="4"/>
        <v/>
      </c>
      <c r="X826" s="56" t="str">
        <f t="shared" si="5"/>
        <v/>
      </c>
    </row>
    <row r="827" ht="14.25" customHeight="1">
      <c r="A827" s="63">
        <v>38094.0</v>
      </c>
      <c r="B827" s="64" t="s">
        <v>878</v>
      </c>
      <c r="C827" s="65" t="s">
        <v>61</v>
      </c>
      <c r="D827" s="66">
        <v>511.21</v>
      </c>
      <c r="E827" s="67">
        <v>211.0</v>
      </c>
      <c r="F827" s="66">
        <v>2.79349726775956</v>
      </c>
      <c r="G827" s="66">
        <v>1647.63</v>
      </c>
      <c r="H827" s="68">
        <v>505.0</v>
      </c>
      <c r="I827" s="66">
        <v>3.86767605633803</v>
      </c>
      <c r="J827" s="66">
        <v>12985.86</v>
      </c>
      <c r="K827" s="68">
        <v>2531.0</v>
      </c>
      <c r="L827" s="66">
        <v>6.67996913580247</v>
      </c>
      <c r="M827" s="66">
        <v>3.64</v>
      </c>
      <c r="N827" s="68">
        <v>1.0</v>
      </c>
      <c r="O827" s="66">
        <v>3.64</v>
      </c>
      <c r="P827" s="66">
        <v>8.9</v>
      </c>
      <c r="Q827" s="68">
        <v>1.0</v>
      </c>
      <c r="R827" s="69">
        <v>8.9</v>
      </c>
      <c r="S827" s="55"/>
      <c r="T827" s="56">
        <f t="shared" si="1"/>
        <v>2.422796209</v>
      </c>
      <c r="U827" s="56">
        <f t="shared" si="2"/>
        <v>3.262633663</v>
      </c>
      <c r="V827" s="56">
        <f t="shared" si="3"/>
        <v>5.130723034</v>
      </c>
      <c r="W827" s="56">
        <f t="shared" si="4"/>
        <v>3.64</v>
      </c>
      <c r="X827" s="56">
        <f t="shared" si="5"/>
        <v>8.9</v>
      </c>
    </row>
    <row r="828" ht="14.25" customHeight="1">
      <c r="A828" s="63">
        <v>38095.0</v>
      </c>
      <c r="B828" s="64" t="s">
        <v>879</v>
      </c>
      <c r="C828" s="65" t="s">
        <v>59</v>
      </c>
      <c r="D828" s="66">
        <v>10922.94</v>
      </c>
      <c r="E828" s="67">
        <v>2697.0</v>
      </c>
      <c r="F828" s="66">
        <v>4.77192660550459</v>
      </c>
      <c r="G828" s="66">
        <v>480.01</v>
      </c>
      <c r="H828" s="68">
        <v>181.0</v>
      </c>
      <c r="I828" s="66">
        <v>2.66672222222222</v>
      </c>
      <c r="J828" s="66">
        <v>754.45</v>
      </c>
      <c r="K828" s="68">
        <v>121.0</v>
      </c>
      <c r="L828" s="66">
        <v>6.33991596638656</v>
      </c>
      <c r="M828" s="66">
        <v>319977.3</v>
      </c>
      <c r="N828" s="68">
        <v>48536.0</v>
      </c>
      <c r="O828" s="66">
        <v>10.7284928751048</v>
      </c>
      <c r="P828" s="66">
        <v>88.47</v>
      </c>
      <c r="Q828" s="68">
        <v>5.0</v>
      </c>
      <c r="R828" s="69">
        <v>17.694</v>
      </c>
      <c r="S828" s="55"/>
      <c r="T828" s="56">
        <f t="shared" si="1"/>
        <v>4.05003337</v>
      </c>
      <c r="U828" s="56">
        <f t="shared" si="2"/>
        <v>2.65198895</v>
      </c>
      <c r="V828" s="56">
        <f t="shared" si="3"/>
        <v>6.235123967</v>
      </c>
      <c r="W828" s="56">
        <f t="shared" si="4"/>
        <v>6.592576644</v>
      </c>
      <c r="X828" s="56">
        <f t="shared" si="5"/>
        <v>17.694</v>
      </c>
    </row>
    <row r="829" ht="14.25" customHeight="1">
      <c r="A829" s="63">
        <v>38109.0</v>
      </c>
      <c r="B829" s="64" t="s">
        <v>880</v>
      </c>
      <c r="C829" s="65" t="s">
        <v>59</v>
      </c>
      <c r="D829" s="66">
        <v>81440.62</v>
      </c>
      <c r="E829" s="67">
        <v>21537.0</v>
      </c>
      <c r="F829" s="66">
        <v>5.3991394855476</v>
      </c>
      <c r="G829" s="66">
        <v>3344.98</v>
      </c>
      <c r="H829" s="68">
        <v>782.0</v>
      </c>
      <c r="I829" s="66">
        <v>5.27599369085173</v>
      </c>
      <c r="J829" s="66">
        <v>93376.91</v>
      </c>
      <c r="K829" s="68">
        <v>18372.0</v>
      </c>
      <c r="L829" s="66">
        <v>7.71901380507564</v>
      </c>
      <c r="M829" s="66">
        <v>578109.16</v>
      </c>
      <c r="N829" s="68">
        <v>73063.0</v>
      </c>
      <c r="O829" s="66">
        <v>12.4063084252543</v>
      </c>
      <c r="P829" s="66">
        <v>45127.71</v>
      </c>
      <c r="Q829" s="68">
        <v>6174.0</v>
      </c>
      <c r="R829" s="69">
        <v>8.38960959286113</v>
      </c>
      <c r="S829" s="55"/>
      <c r="T829" s="56">
        <f t="shared" si="1"/>
        <v>3.78142824</v>
      </c>
      <c r="U829" s="56">
        <f t="shared" si="2"/>
        <v>4.277468031</v>
      </c>
      <c r="V829" s="56">
        <f t="shared" si="3"/>
        <v>5.082566405</v>
      </c>
      <c r="W829" s="56">
        <f t="shared" si="4"/>
        <v>7.912474987</v>
      </c>
      <c r="X829" s="56">
        <f t="shared" si="5"/>
        <v>7.309314869</v>
      </c>
    </row>
    <row r="830" ht="14.25" customHeight="1">
      <c r="A830" s="63">
        <v>38114.0</v>
      </c>
      <c r="B830" s="64" t="s">
        <v>881</v>
      </c>
      <c r="C830" s="65" t="s">
        <v>61</v>
      </c>
      <c r="D830" s="66" t="s">
        <v>66</v>
      </c>
      <c r="E830" s="67" t="s">
        <v>66</v>
      </c>
      <c r="F830" s="66" t="s">
        <v>66</v>
      </c>
      <c r="G830" s="66" t="s">
        <v>66</v>
      </c>
      <c r="H830" s="68" t="s">
        <v>66</v>
      </c>
      <c r="I830" s="66" t="s">
        <v>66</v>
      </c>
      <c r="J830" s="66" t="s">
        <v>66</v>
      </c>
      <c r="K830" s="68" t="s">
        <v>66</v>
      </c>
      <c r="L830" s="66" t="s">
        <v>66</v>
      </c>
      <c r="M830" s="66" t="s">
        <v>66</v>
      </c>
      <c r="N830" s="68" t="s">
        <v>66</v>
      </c>
      <c r="O830" s="66" t="s">
        <v>66</v>
      </c>
      <c r="P830" s="66" t="s">
        <v>66</v>
      </c>
      <c r="Q830" s="68" t="s">
        <v>66</v>
      </c>
      <c r="R830" s="69" t="s">
        <v>66</v>
      </c>
      <c r="S830" s="55"/>
      <c r="T830" s="56" t="str">
        <f t="shared" si="1"/>
        <v/>
      </c>
      <c r="U830" s="56" t="str">
        <f t="shared" si="2"/>
        <v/>
      </c>
      <c r="V830" s="56" t="str">
        <f t="shared" si="3"/>
        <v/>
      </c>
      <c r="W830" s="56" t="str">
        <f t="shared" si="4"/>
        <v/>
      </c>
      <c r="X830" s="56" t="str">
        <f t="shared" si="5"/>
        <v/>
      </c>
    </row>
    <row r="831" ht="14.25" customHeight="1">
      <c r="A831" s="63">
        <v>38117.0</v>
      </c>
      <c r="B831" s="64" t="s">
        <v>882</v>
      </c>
      <c r="C831" s="65" t="s">
        <v>59</v>
      </c>
      <c r="D831" s="66">
        <v>59590.07</v>
      </c>
      <c r="E831" s="67">
        <v>18229.0</v>
      </c>
      <c r="F831" s="66">
        <v>4.69730963266593</v>
      </c>
      <c r="G831" s="66">
        <v>9907.33</v>
      </c>
      <c r="H831" s="68">
        <v>2949.0</v>
      </c>
      <c r="I831" s="66">
        <v>4.17326453243471</v>
      </c>
      <c r="J831" s="66">
        <v>21311.13</v>
      </c>
      <c r="K831" s="68">
        <v>4075.0</v>
      </c>
      <c r="L831" s="66">
        <v>6.76973634053367</v>
      </c>
      <c r="M831" s="66">
        <v>494971.73</v>
      </c>
      <c r="N831" s="68">
        <v>67287.0</v>
      </c>
      <c r="O831" s="66">
        <v>11.4043530252062</v>
      </c>
      <c r="P831" s="66">
        <v>91361.2</v>
      </c>
      <c r="Q831" s="68">
        <v>24527.0</v>
      </c>
      <c r="R831" s="69">
        <v>6.40726558664703</v>
      </c>
      <c r="S831" s="55"/>
      <c r="T831" s="56">
        <f t="shared" si="1"/>
        <v>3.268970871</v>
      </c>
      <c r="U831" s="56">
        <f t="shared" si="2"/>
        <v>3.359555782</v>
      </c>
      <c r="V831" s="56">
        <f t="shared" si="3"/>
        <v>5.229725153</v>
      </c>
      <c r="W831" s="56">
        <f t="shared" si="4"/>
        <v>7.356127187</v>
      </c>
      <c r="X831" s="56">
        <f t="shared" si="5"/>
        <v>3.724923554</v>
      </c>
    </row>
    <row r="832" ht="14.25" customHeight="1">
      <c r="A832" s="63">
        <v>38125.0</v>
      </c>
      <c r="B832" s="64" t="s">
        <v>883</v>
      </c>
      <c r="C832" s="65" t="s">
        <v>61</v>
      </c>
      <c r="D832" s="66">
        <v>354.8</v>
      </c>
      <c r="E832" s="67">
        <v>147.0</v>
      </c>
      <c r="F832" s="66">
        <v>2.68787878787879</v>
      </c>
      <c r="G832" s="66">
        <v>943.5</v>
      </c>
      <c r="H832" s="68">
        <v>413.0</v>
      </c>
      <c r="I832" s="66">
        <v>2.7914201183432</v>
      </c>
      <c r="J832" s="66">
        <v>1893.84</v>
      </c>
      <c r="K832" s="68">
        <v>564.0</v>
      </c>
      <c r="L832" s="66">
        <v>4.14407002188184</v>
      </c>
      <c r="M832" s="66">
        <v>218.76</v>
      </c>
      <c r="N832" s="68">
        <v>29.0</v>
      </c>
      <c r="O832" s="66">
        <v>7.81285714285714</v>
      </c>
      <c r="P832" s="66">
        <v>0.0</v>
      </c>
      <c r="Q832" s="68">
        <v>0.0</v>
      </c>
      <c r="R832" s="69">
        <v>0.0</v>
      </c>
      <c r="S832" s="55"/>
      <c r="T832" s="56">
        <f t="shared" si="1"/>
        <v>2.413605442</v>
      </c>
      <c r="U832" s="56">
        <f t="shared" si="2"/>
        <v>2.284503632</v>
      </c>
      <c r="V832" s="56">
        <f t="shared" si="3"/>
        <v>3.35787234</v>
      </c>
      <c r="W832" s="56">
        <f t="shared" si="4"/>
        <v>7.543448276</v>
      </c>
      <c r="X832" s="56" t="str">
        <f t="shared" si="5"/>
        <v/>
      </c>
    </row>
    <row r="833" ht="14.25" customHeight="1">
      <c r="A833" s="63">
        <v>38133.0</v>
      </c>
      <c r="B833" s="64" t="s">
        <v>884</v>
      </c>
      <c r="C833" s="65" t="s">
        <v>59</v>
      </c>
      <c r="D833" s="66">
        <v>238710.44</v>
      </c>
      <c r="E833" s="67">
        <v>67954.0</v>
      </c>
      <c r="F833" s="66">
        <v>5.04844006429236</v>
      </c>
      <c r="G833" s="66">
        <v>3715.13</v>
      </c>
      <c r="H833" s="68">
        <v>1222.0</v>
      </c>
      <c r="I833" s="66">
        <v>3.49823917137476</v>
      </c>
      <c r="J833" s="66">
        <v>53319.29</v>
      </c>
      <c r="K833" s="68">
        <v>9207.0</v>
      </c>
      <c r="L833" s="66">
        <v>7.48551031868595</v>
      </c>
      <c r="M833" s="66">
        <v>618653.36</v>
      </c>
      <c r="N833" s="68">
        <v>98068.0</v>
      </c>
      <c r="O833" s="66">
        <v>8.83071441825942</v>
      </c>
      <c r="P833" s="66">
        <v>95807.06</v>
      </c>
      <c r="Q833" s="68">
        <v>21231.0</v>
      </c>
      <c r="R833" s="69">
        <v>5.78579986714174</v>
      </c>
      <c r="S833" s="55"/>
      <c r="T833" s="56">
        <f t="shared" si="1"/>
        <v>3.512823969</v>
      </c>
      <c r="U833" s="56">
        <f t="shared" si="2"/>
        <v>3.040204583</v>
      </c>
      <c r="V833" s="56">
        <f t="shared" si="3"/>
        <v>5.791168676</v>
      </c>
      <c r="W833" s="56">
        <f t="shared" si="4"/>
        <v>6.308412122</v>
      </c>
      <c r="X833" s="56">
        <f t="shared" si="5"/>
        <v>4.512602327</v>
      </c>
    </row>
    <row r="834" ht="14.25" customHeight="1">
      <c r="A834" s="63">
        <v>38134.0</v>
      </c>
      <c r="B834" s="64" t="s">
        <v>885</v>
      </c>
      <c r="C834" s="65" t="s">
        <v>61</v>
      </c>
      <c r="D834" s="66" t="s">
        <v>66</v>
      </c>
      <c r="E834" s="67" t="s">
        <v>66</v>
      </c>
      <c r="F834" s="66" t="s">
        <v>66</v>
      </c>
      <c r="G834" s="66" t="s">
        <v>66</v>
      </c>
      <c r="H834" s="68" t="s">
        <v>66</v>
      </c>
      <c r="I834" s="66" t="s">
        <v>66</v>
      </c>
      <c r="J834" s="66" t="s">
        <v>66</v>
      </c>
      <c r="K834" s="68" t="s">
        <v>66</v>
      </c>
      <c r="L834" s="66" t="s">
        <v>66</v>
      </c>
      <c r="M834" s="66">
        <v>68514.27</v>
      </c>
      <c r="N834" s="68">
        <v>7601.0</v>
      </c>
      <c r="O834" s="66">
        <v>12.150074481291</v>
      </c>
      <c r="P834" s="66">
        <v>4117.78</v>
      </c>
      <c r="Q834" s="68">
        <v>773.0</v>
      </c>
      <c r="R834" s="69">
        <v>6.16434131736527</v>
      </c>
      <c r="S834" s="55"/>
      <c r="T834" s="56" t="str">
        <f t="shared" si="1"/>
        <v/>
      </c>
      <c r="U834" s="56" t="str">
        <f t="shared" si="2"/>
        <v/>
      </c>
      <c r="V834" s="56" t="str">
        <f t="shared" si="3"/>
        <v/>
      </c>
      <c r="W834" s="56">
        <f t="shared" si="4"/>
        <v>9.013849493</v>
      </c>
      <c r="X834" s="56">
        <f t="shared" si="5"/>
        <v>5.327011643</v>
      </c>
    </row>
    <row r="835" ht="14.25" customHeight="1">
      <c r="A835" s="63">
        <v>38135.0</v>
      </c>
      <c r="B835" s="64" t="s">
        <v>886</v>
      </c>
      <c r="C835" s="65" t="s">
        <v>59</v>
      </c>
      <c r="D835" s="66" t="s">
        <v>66</v>
      </c>
      <c r="E835" s="67" t="s">
        <v>66</v>
      </c>
      <c r="F835" s="66" t="s">
        <v>66</v>
      </c>
      <c r="G835" s="66" t="s">
        <v>66</v>
      </c>
      <c r="H835" s="68" t="s">
        <v>66</v>
      </c>
      <c r="I835" s="66" t="s">
        <v>66</v>
      </c>
      <c r="J835" s="66" t="s">
        <v>66</v>
      </c>
      <c r="K835" s="68" t="s">
        <v>66</v>
      </c>
      <c r="L835" s="66" t="s">
        <v>66</v>
      </c>
      <c r="M835" s="66" t="s">
        <v>66</v>
      </c>
      <c r="N835" s="68" t="s">
        <v>66</v>
      </c>
      <c r="O835" s="66" t="s">
        <v>66</v>
      </c>
      <c r="P835" s="66" t="s">
        <v>66</v>
      </c>
      <c r="Q835" s="68" t="s">
        <v>66</v>
      </c>
      <c r="R835" s="69" t="s">
        <v>66</v>
      </c>
      <c r="S835" s="55"/>
      <c r="T835" s="56" t="str">
        <f t="shared" si="1"/>
        <v/>
      </c>
      <c r="U835" s="56" t="str">
        <f t="shared" si="2"/>
        <v/>
      </c>
      <c r="V835" s="56" t="str">
        <f t="shared" si="3"/>
        <v/>
      </c>
      <c r="W835" s="56" t="str">
        <f t="shared" si="4"/>
        <v/>
      </c>
      <c r="X835" s="56" t="str">
        <f t="shared" si="5"/>
        <v/>
      </c>
    </row>
    <row r="836" ht="14.25" customHeight="1">
      <c r="A836" s="63">
        <v>38137.0</v>
      </c>
      <c r="B836" s="64" t="s">
        <v>887</v>
      </c>
      <c r="C836" s="65" t="s">
        <v>59</v>
      </c>
      <c r="D836" s="66" t="s">
        <v>66</v>
      </c>
      <c r="E836" s="67" t="s">
        <v>66</v>
      </c>
      <c r="F836" s="66" t="s">
        <v>66</v>
      </c>
      <c r="G836" s="66" t="s">
        <v>66</v>
      </c>
      <c r="H836" s="68" t="s">
        <v>66</v>
      </c>
      <c r="I836" s="66" t="s">
        <v>66</v>
      </c>
      <c r="J836" s="66" t="s">
        <v>66</v>
      </c>
      <c r="K836" s="68" t="s">
        <v>66</v>
      </c>
      <c r="L836" s="66" t="s">
        <v>66</v>
      </c>
      <c r="M836" s="66" t="s">
        <v>66</v>
      </c>
      <c r="N836" s="68" t="s">
        <v>66</v>
      </c>
      <c r="O836" s="66" t="s">
        <v>66</v>
      </c>
      <c r="P836" s="66" t="s">
        <v>66</v>
      </c>
      <c r="Q836" s="68" t="s">
        <v>66</v>
      </c>
      <c r="R836" s="69" t="s">
        <v>66</v>
      </c>
      <c r="S836" s="55"/>
      <c r="T836" s="56" t="str">
        <f t="shared" si="1"/>
        <v/>
      </c>
      <c r="U836" s="56" t="str">
        <f t="shared" si="2"/>
        <v/>
      </c>
      <c r="V836" s="56" t="str">
        <f t="shared" si="3"/>
        <v/>
      </c>
      <c r="W836" s="56" t="str">
        <f t="shared" si="4"/>
        <v/>
      </c>
      <c r="X836" s="56" t="str">
        <f t="shared" si="5"/>
        <v/>
      </c>
    </row>
    <row r="837" ht="14.25" customHeight="1">
      <c r="A837" s="63">
        <v>38139.0</v>
      </c>
      <c r="B837" s="64" t="s">
        <v>888</v>
      </c>
      <c r="C837" s="65" t="s">
        <v>61</v>
      </c>
      <c r="D837" s="66">
        <v>36558.41</v>
      </c>
      <c r="E837" s="67">
        <v>10275.0</v>
      </c>
      <c r="F837" s="66">
        <v>4.91178422679027</v>
      </c>
      <c r="G837" s="66">
        <v>4058.08</v>
      </c>
      <c r="H837" s="68">
        <v>1117.0</v>
      </c>
      <c r="I837" s="66">
        <v>3.95139240506329</v>
      </c>
      <c r="J837" s="66">
        <v>4827.09</v>
      </c>
      <c r="K837" s="68">
        <v>892.0</v>
      </c>
      <c r="L837" s="66">
        <v>6.16486590038314</v>
      </c>
      <c r="M837" s="66">
        <v>144022.8</v>
      </c>
      <c r="N837" s="68">
        <v>22752.0</v>
      </c>
      <c r="O837" s="66">
        <v>9.15593134138589</v>
      </c>
      <c r="P837" s="66">
        <v>39.29</v>
      </c>
      <c r="Q837" s="68">
        <v>9.0</v>
      </c>
      <c r="R837" s="69">
        <v>3.929</v>
      </c>
      <c r="S837" s="55"/>
      <c r="T837" s="56">
        <f t="shared" si="1"/>
        <v>3.557996107</v>
      </c>
      <c r="U837" s="56">
        <f t="shared" si="2"/>
        <v>3.63301701</v>
      </c>
      <c r="V837" s="56">
        <f t="shared" si="3"/>
        <v>5.411535874</v>
      </c>
      <c r="W837" s="56">
        <f t="shared" si="4"/>
        <v>6.330116034</v>
      </c>
      <c r="X837" s="56">
        <f t="shared" si="5"/>
        <v>4.365555556</v>
      </c>
    </row>
    <row r="838" ht="14.25" customHeight="1">
      <c r="A838" s="63">
        <v>38150.0</v>
      </c>
      <c r="B838" s="64" t="s">
        <v>889</v>
      </c>
      <c r="C838" s="65" t="s">
        <v>59</v>
      </c>
      <c r="D838" s="66">
        <v>87501.54</v>
      </c>
      <c r="E838" s="67">
        <v>24538.0</v>
      </c>
      <c r="F838" s="66">
        <v>5.33123377810272</v>
      </c>
      <c r="G838" s="66">
        <v>3141.81</v>
      </c>
      <c r="H838" s="68">
        <v>676.0</v>
      </c>
      <c r="I838" s="66">
        <v>5.05114147909968</v>
      </c>
      <c r="J838" s="66">
        <v>11941.27</v>
      </c>
      <c r="K838" s="68">
        <v>2366.0</v>
      </c>
      <c r="L838" s="66">
        <v>6.16164602683179</v>
      </c>
      <c r="M838" s="66">
        <v>621735.5</v>
      </c>
      <c r="N838" s="68">
        <v>82623.0</v>
      </c>
      <c r="O838" s="66">
        <v>11.6556465824304</v>
      </c>
      <c r="P838" s="66">
        <v>553.91</v>
      </c>
      <c r="Q838" s="68">
        <v>80.0</v>
      </c>
      <c r="R838" s="69">
        <v>7.10141025641026</v>
      </c>
      <c r="S838" s="55"/>
      <c r="T838" s="56">
        <f t="shared" si="1"/>
        <v>3.565960551</v>
      </c>
      <c r="U838" s="56">
        <f t="shared" si="2"/>
        <v>4.647647929</v>
      </c>
      <c r="V838" s="56">
        <f t="shared" si="3"/>
        <v>5.04702874</v>
      </c>
      <c r="W838" s="56">
        <f t="shared" si="4"/>
        <v>7.524968834</v>
      </c>
      <c r="X838" s="56">
        <f t="shared" si="5"/>
        <v>6.923875</v>
      </c>
    </row>
    <row r="839" ht="14.25" customHeight="1">
      <c r="A839" s="63">
        <v>38152.0</v>
      </c>
      <c r="B839" s="64" t="s">
        <v>890</v>
      </c>
      <c r="C839" s="65" t="s">
        <v>61</v>
      </c>
      <c r="D839" s="66">
        <v>75576.97</v>
      </c>
      <c r="E839" s="67">
        <v>13682.0</v>
      </c>
      <c r="F839" s="66">
        <v>6.36705728727885</v>
      </c>
      <c r="G839" s="66">
        <v>2667.53</v>
      </c>
      <c r="H839" s="68">
        <v>846.0</v>
      </c>
      <c r="I839" s="66">
        <v>3.41116368286445</v>
      </c>
      <c r="J839" s="66">
        <v>19713.15</v>
      </c>
      <c r="K839" s="68">
        <v>4592.0</v>
      </c>
      <c r="L839" s="66">
        <v>5.32787837837838</v>
      </c>
      <c r="M839" s="66">
        <v>186259.56</v>
      </c>
      <c r="N839" s="68">
        <v>23965.0</v>
      </c>
      <c r="O839" s="66">
        <v>10.9294425536909</v>
      </c>
      <c r="P839" s="66">
        <v>66302.21</v>
      </c>
      <c r="Q839" s="68">
        <v>10784.0</v>
      </c>
      <c r="R839" s="69">
        <v>8.40865060240964</v>
      </c>
      <c r="S839" s="55"/>
      <c r="T839" s="56">
        <f t="shared" si="1"/>
        <v>5.523824733</v>
      </c>
      <c r="U839" s="56">
        <f t="shared" si="2"/>
        <v>3.153108747</v>
      </c>
      <c r="V839" s="56">
        <f t="shared" si="3"/>
        <v>4.292933362</v>
      </c>
      <c r="W839" s="56">
        <f t="shared" si="4"/>
        <v>7.772149385</v>
      </c>
      <c r="X839" s="56">
        <f t="shared" si="5"/>
        <v>6.148201966</v>
      </c>
    </row>
    <row r="840" ht="14.25" customHeight="1">
      <c r="A840" s="63">
        <v>38153.0</v>
      </c>
      <c r="B840" s="64" t="s">
        <v>891</v>
      </c>
      <c r="C840" s="65" t="s">
        <v>61</v>
      </c>
      <c r="D840" s="66" t="s">
        <v>66</v>
      </c>
      <c r="E840" s="67" t="s">
        <v>66</v>
      </c>
      <c r="F840" s="66" t="s">
        <v>66</v>
      </c>
      <c r="G840" s="66" t="s">
        <v>66</v>
      </c>
      <c r="H840" s="68" t="s">
        <v>66</v>
      </c>
      <c r="I840" s="66" t="s">
        <v>66</v>
      </c>
      <c r="J840" s="66" t="s">
        <v>66</v>
      </c>
      <c r="K840" s="68" t="s">
        <v>66</v>
      </c>
      <c r="L840" s="66" t="s">
        <v>66</v>
      </c>
      <c r="M840" s="66" t="s">
        <v>66</v>
      </c>
      <c r="N840" s="68" t="s">
        <v>66</v>
      </c>
      <c r="O840" s="66" t="s">
        <v>66</v>
      </c>
      <c r="P840" s="66" t="s">
        <v>66</v>
      </c>
      <c r="Q840" s="68" t="s">
        <v>66</v>
      </c>
      <c r="R840" s="69" t="s">
        <v>66</v>
      </c>
      <c r="S840" s="55"/>
      <c r="T840" s="56" t="str">
        <f t="shared" si="1"/>
        <v/>
      </c>
      <c r="U840" s="56" t="str">
        <f t="shared" si="2"/>
        <v/>
      </c>
      <c r="V840" s="56" t="str">
        <f t="shared" si="3"/>
        <v/>
      </c>
      <c r="W840" s="56" t="str">
        <f t="shared" si="4"/>
        <v/>
      </c>
      <c r="X840" s="56" t="str">
        <f t="shared" si="5"/>
        <v/>
      </c>
    </row>
    <row r="841" ht="14.25" customHeight="1">
      <c r="A841" s="63">
        <v>38157.0</v>
      </c>
      <c r="B841" s="64" t="s">
        <v>892</v>
      </c>
      <c r="C841" s="65" t="s">
        <v>59</v>
      </c>
      <c r="D841" s="66">
        <v>91869.6</v>
      </c>
      <c r="E841" s="67">
        <v>26215.0</v>
      </c>
      <c r="F841" s="66">
        <v>5.00842828326882</v>
      </c>
      <c r="G841" s="66">
        <v>4758.43</v>
      </c>
      <c r="H841" s="68">
        <v>1552.0</v>
      </c>
      <c r="I841" s="66">
        <v>3.41106093189964</v>
      </c>
      <c r="J841" s="66">
        <v>62677.9</v>
      </c>
      <c r="K841" s="68">
        <v>13475.0</v>
      </c>
      <c r="L841" s="66">
        <v>6.66148368583271</v>
      </c>
      <c r="M841" s="66">
        <v>258191.17</v>
      </c>
      <c r="N841" s="68">
        <v>40695.0</v>
      </c>
      <c r="O841" s="66">
        <v>8.96092631798147</v>
      </c>
      <c r="P841" s="66">
        <v>59185.98</v>
      </c>
      <c r="Q841" s="68">
        <v>15646.0</v>
      </c>
      <c r="R841" s="69">
        <v>5.2252123245343</v>
      </c>
      <c r="S841" s="55"/>
      <c r="T841" s="56">
        <f t="shared" si="1"/>
        <v>3.504466908</v>
      </c>
      <c r="U841" s="56">
        <f t="shared" si="2"/>
        <v>3.065998711</v>
      </c>
      <c r="V841" s="56">
        <f t="shared" si="3"/>
        <v>4.65142115</v>
      </c>
      <c r="W841" s="56">
        <f t="shared" si="4"/>
        <v>6.344542819</v>
      </c>
      <c r="X841" s="56">
        <f t="shared" si="5"/>
        <v>3.782818612</v>
      </c>
    </row>
    <row r="842" ht="14.25" customHeight="1">
      <c r="A842" s="63">
        <v>38162.0</v>
      </c>
      <c r="B842" s="64" t="s">
        <v>893</v>
      </c>
      <c r="C842" s="65" t="s">
        <v>59</v>
      </c>
      <c r="D842" s="66">
        <v>134843.74</v>
      </c>
      <c r="E842" s="67">
        <v>29798.0</v>
      </c>
      <c r="F842" s="66">
        <v>6.26917755358222</v>
      </c>
      <c r="G842" s="66">
        <v>6248.63</v>
      </c>
      <c r="H842" s="68">
        <v>1218.0</v>
      </c>
      <c r="I842" s="66">
        <v>6.06663106796116</v>
      </c>
      <c r="J842" s="66">
        <v>15224.79</v>
      </c>
      <c r="K842" s="68">
        <v>2588.0</v>
      </c>
      <c r="L842" s="66">
        <v>7.4014535731648</v>
      </c>
      <c r="M842" s="66">
        <v>535825.81</v>
      </c>
      <c r="N842" s="68">
        <v>58329.0</v>
      </c>
      <c r="O842" s="66">
        <v>13.7405326187301</v>
      </c>
      <c r="P842" s="66">
        <v>110232.58</v>
      </c>
      <c r="Q842" s="68">
        <v>24275.0</v>
      </c>
      <c r="R842" s="69">
        <v>7.94240074933353</v>
      </c>
      <c r="S842" s="55"/>
      <c r="T842" s="56">
        <f t="shared" si="1"/>
        <v>4.525261427</v>
      </c>
      <c r="U842" s="56">
        <f t="shared" si="2"/>
        <v>5.130238095</v>
      </c>
      <c r="V842" s="56">
        <f t="shared" si="3"/>
        <v>5.882840031</v>
      </c>
      <c r="W842" s="56">
        <f t="shared" si="4"/>
        <v>9.186267723</v>
      </c>
      <c r="X842" s="56">
        <f t="shared" si="5"/>
        <v>4.540991967</v>
      </c>
    </row>
    <row r="843" ht="14.25" customHeight="1">
      <c r="A843" s="63">
        <v>38164.0</v>
      </c>
      <c r="B843" s="64" t="s">
        <v>894</v>
      </c>
      <c r="C843" s="65" t="s">
        <v>59</v>
      </c>
      <c r="D843" s="66" t="s">
        <v>66</v>
      </c>
      <c r="E843" s="67" t="s">
        <v>66</v>
      </c>
      <c r="F843" s="66" t="s">
        <v>66</v>
      </c>
      <c r="G843" s="66" t="s">
        <v>66</v>
      </c>
      <c r="H843" s="68" t="s">
        <v>66</v>
      </c>
      <c r="I843" s="66" t="s">
        <v>66</v>
      </c>
      <c r="J843" s="66" t="s">
        <v>66</v>
      </c>
      <c r="K843" s="68" t="s">
        <v>66</v>
      </c>
      <c r="L843" s="66" t="s">
        <v>66</v>
      </c>
      <c r="M843" s="66" t="s">
        <v>66</v>
      </c>
      <c r="N843" s="68" t="s">
        <v>66</v>
      </c>
      <c r="O843" s="66" t="s">
        <v>66</v>
      </c>
      <c r="P843" s="66" t="s">
        <v>66</v>
      </c>
      <c r="Q843" s="68" t="s">
        <v>66</v>
      </c>
      <c r="R843" s="69" t="s">
        <v>66</v>
      </c>
      <c r="S843" s="55"/>
      <c r="T843" s="56" t="str">
        <f t="shared" si="1"/>
        <v/>
      </c>
      <c r="U843" s="56" t="str">
        <f t="shared" si="2"/>
        <v/>
      </c>
      <c r="V843" s="56" t="str">
        <f t="shared" si="3"/>
        <v/>
      </c>
      <c r="W843" s="56" t="str">
        <f t="shared" si="4"/>
        <v/>
      </c>
      <c r="X843" s="56" t="str">
        <f t="shared" si="5"/>
        <v/>
      </c>
    </row>
    <row r="844" ht="14.25" customHeight="1">
      <c r="A844" s="63">
        <v>38166.0</v>
      </c>
      <c r="B844" s="64" t="s">
        <v>895</v>
      </c>
      <c r="C844" s="65" t="s">
        <v>59</v>
      </c>
      <c r="D844" s="66" t="s">
        <v>66</v>
      </c>
      <c r="E844" s="67" t="s">
        <v>66</v>
      </c>
      <c r="F844" s="66" t="s">
        <v>66</v>
      </c>
      <c r="G844" s="66" t="s">
        <v>66</v>
      </c>
      <c r="H844" s="68" t="s">
        <v>66</v>
      </c>
      <c r="I844" s="66" t="s">
        <v>66</v>
      </c>
      <c r="J844" s="66" t="s">
        <v>66</v>
      </c>
      <c r="K844" s="68" t="s">
        <v>66</v>
      </c>
      <c r="L844" s="66" t="s">
        <v>66</v>
      </c>
      <c r="M844" s="66" t="s">
        <v>66</v>
      </c>
      <c r="N844" s="68" t="s">
        <v>66</v>
      </c>
      <c r="O844" s="66" t="s">
        <v>66</v>
      </c>
      <c r="P844" s="66" t="s">
        <v>66</v>
      </c>
      <c r="Q844" s="68" t="s">
        <v>66</v>
      </c>
      <c r="R844" s="69" t="s">
        <v>66</v>
      </c>
      <c r="S844" s="55"/>
      <c r="T844" s="56" t="str">
        <f t="shared" si="1"/>
        <v/>
      </c>
      <c r="U844" s="56" t="str">
        <f t="shared" si="2"/>
        <v/>
      </c>
      <c r="V844" s="56" t="str">
        <f t="shared" si="3"/>
        <v/>
      </c>
      <c r="W844" s="56" t="str">
        <f t="shared" si="4"/>
        <v/>
      </c>
      <c r="X844" s="56" t="str">
        <f t="shared" si="5"/>
        <v/>
      </c>
    </row>
    <row r="845" ht="14.25" customHeight="1">
      <c r="A845" s="63">
        <v>38181.0</v>
      </c>
      <c r="B845" s="64" t="s">
        <v>896</v>
      </c>
      <c r="C845" s="65" t="s">
        <v>59</v>
      </c>
      <c r="D845" s="66">
        <v>180570.29</v>
      </c>
      <c r="E845" s="67">
        <v>34639.0</v>
      </c>
      <c r="F845" s="66">
        <v>6.7111532743626</v>
      </c>
      <c r="G845" s="66">
        <v>10791.19</v>
      </c>
      <c r="H845" s="68">
        <v>2288.0</v>
      </c>
      <c r="I845" s="66">
        <v>5.2005734939759</v>
      </c>
      <c r="J845" s="66">
        <v>91358.55</v>
      </c>
      <c r="K845" s="68">
        <v>18772.0</v>
      </c>
      <c r="L845" s="66">
        <v>6.25058497536946</v>
      </c>
      <c r="M845" s="66">
        <v>827518.18</v>
      </c>
      <c r="N845" s="68">
        <v>113770.0</v>
      </c>
      <c r="O845" s="66">
        <v>11.0499296291845</v>
      </c>
      <c r="P845" s="66">
        <v>63783.29</v>
      </c>
      <c r="Q845" s="68">
        <v>9628.0</v>
      </c>
      <c r="R845" s="69">
        <v>8.62519134550372</v>
      </c>
      <c r="S845" s="55"/>
      <c r="T845" s="56">
        <f t="shared" si="1"/>
        <v>5.212918675</v>
      </c>
      <c r="U845" s="56">
        <f t="shared" si="2"/>
        <v>4.716429196</v>
      </c>
      <c r="V845" s="56">
        <f t="shared" si="3"/>
        <v>4.866745685</v>
      </c>
      <c r="W845" s="56">
        <f t="shared" si="4"/>
        <v>7.273606223</v>
      </c>
      <c r="X845" s="56">
        <f t="shared" si="5"/>
        <v>6.624770461</v>
      </c>
    </row>
    <row r="846" ht="14.25" customHeight="1">
      <c r="A846" s="63">
        <v>38187.0</v>
      </c>
      <c r="B846" s="64" t="s">
        <v>897</v>
      </c>
      <c r="C846" s="65" t="s">
        <v>61</v>
      </c>
      <c r="D846" s="66">
        <v>3674.28</v>
      </c>
      <c r="E846" s="67">
        <v>1297.0</v>
      </c>
      <c r="F846" s="66">
        <v>3.31016216216216</v>
      </c>
      <c r="G846" s="66">
        <v>34633.67</v>
      </c>
      <c r="H846" s="68">
        <v>13771.0</v>
      </c>
      <c r="I846" s="66">
        <v>4.00157943385326</v>
      </c>
      <c r="J846" s="66">
        <v>21764.41</v>
      </c>
      <c r="K846" s="68">
        <v>6128.0</v>
      </c>
      <c r="L846" s="66">
        <v>4.66147140715357</v>
      </c>
      <c r="M846" s="66">
        <v>138322.16</v>
      </c>
      <c r="N846" s="68">
        <v>18914.0</v>
      </c>
      <c r="O846" s="66">
        <v>9.99871042359404</v>
      </c>
      <c r="P846" s="66">
        <v>15393.73</v>
      </c>
      <c r="Q846" s="68">
        <v>3793.0</v>
      </c>
      <c r="R846" s="69">
        <v>5.18831479609033</v>
      </c>
      <c r="S846" s="55"/>
      <c r="T846" s="56">
        <f t="shared" si="1"/>
        <v>2.832906708</v>
      </c>
      <c r="U846" s="56">
        <f t="shared" si="2"/>
        <v>2.514971317</v>
      </c>
      <c r="V846" s="56">
        <f t="shared" si="3"/>
        <v>3.551633486</v>
      </c>
      <c r="W846" s="56">
        <f t="shared" si="4"/>
        <v>7.313215607</v>
      </c>
      <c r="X846" s="56">
        <f t="shared" si="5"/>
        <v>4.058457685</v>
      </c>
    </row>
    <row r="847" ht="14.25" customHeight="1">
      <c r="A847" s="63">
        <v>38188.0</v>
      </c>
      <c r="B847" s="64" t="s">
        <v>898</v>
      </c>
      <c r="C847" s="65" t="s">
        <v>61</v>
      </c>
      <c r="D847" s="66" t="s">
        <v>66</v>
      </c>
      <c r="E847" s="67" t="s">
        <v>66</v>
      </c>
      <c r="F847" s="66" t="s">
        <v>66</v>
      </c>
      <c r="G847" s="66" t="s">
        <v>66</v>
      </c>
      <c r="H847" s="68" t="s">
        <v>66</v>
      </c>
      <c r="I847" s="66" t="s">
        <v>66</v>
      </c>
      <c r="J847" s="66" t="s">
        <v>66</v>
      </c>
      <c r="K847" s="68" t="s">
        <v>66</v>
      </c>
      <c r="L847" s="66" t="s">
        <v>66</v>
      </c>
      <c r="M847" s="66">
        <v>0.0</v>
      </c>
      <c r="N847" s="68">
        <v>0.0</v>
      </c>
      <c r="O847" s="66">
        <v>0.0</v>
      </c>
      <c r="P847" s="66">
        <v>438.38</v>
      </c>
      <c r="Q847" s="68">
        <v>12.0</v>
      </c>
      <c r="R847" s="69">
        <v>54.7975</v>
      </c>
      <c r="S847" s="55"/>
      <c r="T847" s="56" t="str">
        <f t="shared" si="1"/>
        <v/>
      </c>
      <c r="U847" s="56" t="str">
        <f t="shared" si="2"/>
        <v/>
      </c>
      <c r="V847" s="56" t="str">
        <f t="shared" si="3"/>
        <v/>
      </c>
      <c r="W847" s="56" t="str">
        <f t="shared" si="4"/>
        <v/>
      </c>
      <c r="X847" s="56">
        <f t="shared" si="5"/>
        <v>36.53166667</v>
      </c>
    </row>
    <row r="848" ht="14.25" customHeight="1">
      <c r="A848" s="63">
        <v>38191.0</v>
      </c>
      <c r="B848" s="64" t="s">
        <v>899</v>
      </c>
      <c r="C848" s="65" t="s">
        <v>61</v>
      </c>
      <c r="D848" s="66">
        <v>44431.98</v>
      </c>
      <c r="E848" s="67">
        <v>10711.0</v>
      </c>
      <c r="F848" s="66">
        <v>5.67603219213081</v>
      </c>
      <c r="G848" s="66">
        <v>6051.89</v>
      </c>
      <c r="H848" s="68">
        <v>1714.0</v>
      </c>
      <c r="I848" s="66">
        <v>4.52985778443114</v>
      </c>
      <c r="J848" s="66">
        <v>23786.94</v>
      </c>
      <c r="K848" s="68">
        <v>5217.0</v>
      </c>
      <c r="L848" s="66">
        <v>6.02353507217017</v>
      </c>
      <c r="M848" s="66">
        <v>4757.27</v>
      </c>
      <c r="N848" s="68">
        <v>837.0</v>
      </c>
      <c r="O848" s="66">
        <v>6.82535150645624</v>
      </c>
      <c r="P848" s="66">
        <v>11.4</v>
      </c>
      <c r="Q848" s="68">
        <v>3.0</v>
      </c>
      <c r="R848" s="69">
        <v>5.7</v>
      </c>
      <c r="S848" s="55"/>
      <c r="T848" s="56">
        <f t="shared" si="1"/>
        <v>4.148256932</v>
      </c>
      <c r="U848" s="56">
        <f t="shared" si="2"/>
        <v>3.530857643</v>
      </c>
      <c r="V848" s="56">
        <f t="shared" si="3"/>
        <v>4.559505463</v>
      </c>
      <c r="W848" s="56">
        <f t="shared" si="4"/>
        <v>5.683715651</v>
      </c>
      <c r="X848" s="56">
        <f t="shared" si="5"/>
        <v>3.8</v>
      </c>
    </row>
    <row r="849" ht="14.25" customHeight="1">
      <c r="A849" s="63">
        <v>38196.0</v>
      </c>
      <c r="B849" s="64" t="s">
        <v>900</v>
      </c>
      <c r="C849" s="65" t="s">
        <v>61</v>
      </c>
      <c r="D849" s="66">
        <v>463.59</v>
      </c>
      <c r="E849" s="67">
        <v>149.0</v>
      </c>
      <c r="F849" s="66">
        <v>3.40875</v>
      </c>
      <c r="G849" s="66">
        <v>236.15</v>
      </c>
      <c r="H849" s="68">
        <v>90.0</v>
      </c>
      <c r="I849" s="66">
        <v>2.84518072289157</v>
      </c>
      <c r="J849" s="66">
        <v>8606.5</v>
      </c>
      <c r="K849" s="68">
        <v>1803.0</v>
      </c>
      <c r="L849" s="66">
        <v>5.60319010416667</v>
      </c>
      <c r="M849" s="66">
        <v>-5.0</v>
      </c>
      <c r="N849" s="68">
        <v>-1.0</v>
      </c>
      <c r="O849" s="66">
        <v>-5.0</v>
      </c>
      <c r="P849" s="66">
        <v>0.0</v>
      </c>
      <c r="Q849" s="68">
        <v>0.0</v>
      </c>
      <c r="R849" s="69">
        <v>0.0</v>
      </c>
      <c r="S849" s="55"/>
      <c r="T849" s="56">
        <f t="shared" si="1"/>
        <v>3.111342282</v>
      </c>
      <c r="U849" s="56">
        <f t="shared" si="2"/>
        <v>2.623888889</v>
      </c>
      <c r="V849" s="56">
        <f t="shared" si="3"/>
        <v>4.773433167</v>
      </c>
      <c r="W849" s="56">
        <f t="shared" si="4"/>
        <v>5</v>
      </c>
      <c r="X849" s="56" t="str">
        <f t="shared" si="5"/>
        <v/>
      </c>
    </row>
    <row r="850" ht="14.25" customHeight="1">
      <c r="A850" s="63">
        <v>38198.0</v>
      </c>
      <c r="B850" s="64" t="s">
        <v>901</v>
      </c>
      <c r="C850" s="65" t="s">
        <v>59</v>
      </c>
      <c r="D850" s="66">
        <v>76546.72</v>
      </c>
      <c r="E850" s="67">
        <v>20349.0</v>
      </c>
      <c r="F850" s="66">
        <v>5.50260369491769</v>
      </c>
      <c r="G850" s="66">
        <v>2756.27</v>
      </c>
      <c r="H850" s="68">
        <v>690.0</v>
      </c>
      <c r="I850" s="66">
        <v>4.24694915254237</v>
      </c>
      <c r="J850" s="66">
        <v>9548.56</v>
      </c>
      <c r="K850" s="68">
        <v>1757.0</v>
      </c>
      <c r="L850" s="66">
        <v>6.70544943820225</v>
      </c>
      <c r="M850" s="66">
        <v>229187.5</v>
      </c>
      <c r="N850" s="68">
        <v>35626.0</v>
      </c>
      <c r="O850" s="66">
        <v>9.92024845258192</v>
      </c>
      <c r="P850" s="66">
        <v>74751.33</v>
      </c>
      <c r="Q850" s="68">
        <v>20295.0</v>
      </c>
      <c r="R850" s="69">
        <v>5.86376921870097</v>
      </c>
      <c r="S850" s="55"/>
      <c r="T850" s="56">
        <f t="shared" si="1"/>
        <v>3.761694432</v>
      </c>
      <c r="U850" s="56">
        <f t="shared" si="2"/>
        <v>3.994594203</v>
      </c>
      <c r="V850" s="56">
        <f t="shared" si="3"/>
        <v>5.434581673</v>
      </c>
      <c r="W850" s="56">
        <f t="shared" si="4"/>
        <v>6.433152754</v>
      </c>
      <c r="X850" s="56">
        <f t="shared" si="5"/>
        <v>3.683238729</v>
      </c>
    </row>
    <row r="851" ht="14.25" customHeight="1">
      <c r="A851" s="63">
        <v>38199.0</v>
      </c>
      <c r="B851" s="64" t="s">
        <v>902</v>
      </c>
      <c r="C851" s="65" t="s">
        <v>59</v>
      </c>
      <c r="D851" s="66">
        <v>116049.88</v>
      </c>
      <c r="E851" s="67">
        <v>28787.0</v>
      </c>
      <c r="F851" s="66">
        <v>5.44272957508676</v>
      </c>
      <c r="G851" s="66">
        <v>8296.53</v>
      </c>
      <c r="H851" s="68">
        <v>2623.0</v>
      </c>
      <c r="I851" s="66">
        <v>3.47571428571429</v>
      </c>
      <c r="J851" s="66">
        <v>51473.53</v>
      </c>
      <c r="K851" s="68">
        <v>10731.0</v>
      </c>
      <c r="L851" s="66">
        <v>6.24982151529869</v>
      </c>
      <c r="M851" s="66">
        <v>602895.03</v>
      </c>
      <c r="N851" s="68">
        <v>82443.0</v>
      </c>
      <c r="O851" s="66">
        <v>11.0260800307248</v>
      </c>
      <c r="P851" s="66">
        <v>62057.76</v>
      </c>
      <c r="Q851" s="68">
        <v>11283.0</v>
      </c>
      <c r="R851" s="69">
        <v>7.23705655976676</v>
      </c>
      <c r="S851" s="55"/>
      <c r="T851" s="56">
        <f t="shared" si="1"/>
        <v>4.03132942</v>
      </c>
      <c r="U851" s="56">
        <f t="shared" si="2"/>
        <v>3.162992756</v>
      </c>
      <c r="V851" s="56">
        <f t="shared" si="3"/>
        <v>4.796713261</v>
      </c>
      <c r="W851" s="56">
        <f t="shared" si="4"/>
        <v>7.312871075</v>
      </c>
      <c r="X851" s="56">
        <f t="shared" si="5"/>
        <v>5.500111672</v>
      </c>
    </row>
    <row r="852" ht="14.25" customHeight="1">
      <c r="A852" s="63">
        <v>38206.0</v>
      </c>
      <c r="B852" s="64" t="s">
        <v>903</v>
      </c>
      <c r="C852" s="65" t="s">
        <v>59</v>
      </c>
      <c r="D852" s="66">
        <v>67727.66</v>
      </c>
      <c r="E852" s="67">
        <v>18554.0</v>
      </c>
      <c r="F852" s="66">
        <v>5.06905620836764</v>
      </c>
      <c r="G852" s="66">
        <v>5435.36</v>
      </c>
      <c r="H852" s="68">
        <v>1316.0</v>
      </c>
      <c r="I852" s="66">
        <v>4.54081871345029</v>
      </c>
      <c r="J852" s="66">
        <v>42327.78</v>
      </c>
      <c r="K852" s="68">
        <v>7754.0</v>
      </c>
      <c r="L852" s="66">
        <v>6.9652427184466</v>
      </c>
      <c r="M852" s="66">
        <v>698710.02</v>
      </c>
      <c r="N852" s="68">
        <v>94288.0</v>
      </c>
      <c r="O852" s="66">
        <v>11.4340187864109</v>
      </c>
      <c r="P852" s="66">
        <v>7743.13</v>
      </c>
      <c r="Q852" s="68">
        <v>1653.0</v>
      </c>
      <c r="R852" s="69">
        <v>6.42583402489627</v>
      </c>
      <c r="S852" s="55"/>
      <c r="T852" s="56">
        <f t="shared" si="1"/>
        <v>3.650299666</v>
      </c>
      <c r="U852" s="56">
        <f t="shared" si="2"/>
        <v>4.130212766</v>
      </c>
      <c r="V852" s="56">
        <f t="shared" si="3"/>
        <v>5.458831571</v>
      </c>
      <c r="W852" s="56">
        <f t="shared" si="4"/>
        <v>7.410381173</v>
      </c>
      <c r="X852" s="56">
        <f t="shared" si="5"/>
        <v>4.684289171</v>
      </c>
    </row>
    <row r="853" ht="14.25" customHeight="1">
      <c r="A853" s="63">
        <v>38208.0</v>
      </c>
      <c r="B853" s="64" t="s">
        <v>158</v>
      </c>
      <c r="C853" s="65" t="s">
        <v>59</v>
      </c>
      <c r="D853" s="66">
        <v>44882.23</v>
      </c>
      <c r="E853" s="67">
        <v>11299.0</v>
      </c>
      <c r="F853" s="66">
        <v>5.61519204303766</v>
      </c>
      <c r="G853" s="66">
        <v>7322.42</v>
      </c>
      <c r="H853" s="68">
        <v>1619.0</v>
      </c>
      <c r="I853" s="66">
        <v>4.87836109260493</v>
      </c>
      <c r="J853" s="66">
        <v>15270.19</v>
      </c>
      <c r="K853" s="68">
        <v>2559.0</v>
      </c>
      <c r="L853" s="66">
        <v>7.76318759532283</v>
      </c>
      <c r="M853" s="66">
        <v>329058.73</v>
      </c>
      <c r="N853" s="68">
        <v>44380.0</v>
      </c>
      <c r="O853" s="66">
        <v>11.1628580636407</v>
      </c>
      <c r="P853" s="66">
        <v>35444.94</v>
      </c>
      <c r="Q853" s="68">
        <v>8916.0</v>
      </c>
      <c r="R853" s="69">
        <v>5.15262974269516</v>
      </c>
      <c r="S853" s="55"/>
      <c r="T853" s="56">
        <f t="shared" si="1"/>
        <v>3.972230286</v>
      </c>
      <c r="U853" s="56">
        <f t="shared" si="2"/>
        <v>4.5228042</v>
      </c>
      <c r="V853" s="56">
        <f t="shared" si="3"/>
        <v>5.967248925</v>
      </c>
      <c r="W853" s="56">
        <f t="shared" si="4"/>
        <v>7.414572555</v>
      </c>
      <c r="X853" s="56">
        <f t="shared" si="5"/>
        <v>3.975430686</v>
      </c>
    </row>
    <row r="854" ht="14.25" customHeight="1">
      <c r="A854" s="63">
        <v>38210.0</v>
      </c>
      <c r="B854" s="64" t="s">
        <v>904</v>
      </c>
      <c r="C854" s="65" t="s">
        <v>59</v>
      </c>
      <c r="D854" s="66">
        <v>208280.65</v>
      </c>
      <c r="E854" s="67">
        <v>47878.0</v>
      </c>
      <c r="F854" s="66">
        <v>6.50714352661835</v>
      </c>
      <c r="G854" s="66">
        <v>15735.51</v>
      </c>
      <c r="H854" s="68">
        <v>3838.0</v>
      </c>
      <c r="I854" s="66">
        <v>4.57960128055879</v>
      </c>
      <c r="J854" s="66">
        <v>26663.13</v>
      </c>
      <c r="K854" s="68">
        <v>5060.0</v>
      </c>
      <c r="L854" s="66">
        <v>6.59651904997526</v>
      </c>
      <c r="M854" s="66">
        <v>605001.35</v>
      </c>
      <c r="N854" s="68">
        <v>81519.0</v>
      </c>
      <c r="O854" s="66">
        <v>11.1492213990859</v>
      </c>
      <c r="P854" s="66">
        <v>106113.84</v>
      </c>
      <c r="Q854" s="68">
        <v>14203.0</v>
      </c>
      <c r="R854" s="69">
        <v>9.51011292346299</v>
      </c>
      <c r="S854" s="55"/>
      <c r="T854" s="56">
        <f t="shared" si="1"/>
        <v>4.350237061</v>
      </c>
      <c r="U854" s="56">
        <f t="shared" si="2"/>
        <v>4.09992444</v>
      </c>
      <c r="V854" s="56">
        <f t="shared" si="3"/>
        <v>5.269393281</v>
      </c>
      <c r="W854" s="56">
        <f t="shared" si="4"/>
        <v>7.421599259</v>
      </c>
      <c r="X854" s="56">
        <f t="shared" si="5"/>
        <v>7.471227206</v>
      </c>
    </row>
    <row r="855" ht="14.25" customHeight="1">
      <c r="A855" s="63">
        <v>38217.0</v>
      </c>
      <c r="B855" s="64" t="s">
        <v>905</v>
      </c>
      <c r="C855" s="65" t="s">
        <v>61</v>
      </c>
      <c r="D855" s="66" t="s">
        <v>66</v>
      </c>
      <c r="E855" s="67" t="s">
        <v>66</v>
      </c>
      <c r="F855" s="66" t="s">
        <v>66</v>
      </c>
      <c r="G855" s="66" t="s">
        <v>66</v>
      </c>
      <c r="H855" s="68" t="s">
        <v>66</v>
      </c>
      <c r="I855" s="66" t="s">
        <v>66</v>
      </c>
      <c r="J855" s="66" t="s">
        <v>66</v>
      </c>
      <c r="K855" s="68" t="s">
        <v>66</v>
      </c>
      <c r="L855" s="66" t="s">
        <v>66</v>
      </c>
      <c r="M855" s="66">
        <v>4.55</v>
      </c>
      <c r="N855" s="68">
        <v>1.0</v>
      </c>
      <c r="O855" s="66">
        <v>4.55</v>
      </c>
      <c r="P855" s="66">
        <v>0.0</v>
      </c>
      <c r="Q855" s="68">
        <v>0.0</v>
      </c>
      <c r="R855" s="69">
        <v>0.0</v>
      </c>
      <c r="S855" s="55"/>
      <c r="T855" s="56" t="str">
        <f t="shared" si="1"/>
        <v/>
      </c>
      <c r="U855" s="56" t="str">
        <f t="shared" si="2"/>
        <v/>
      </c>
      <c r="V855" s="56" t="str">
        <f t="shared" si="3"/>
        <v/>
      </c>
      <c r="W855" s="56">
        <f t="shared" si="4"/>
        <v>4.55</v>
      </c>
      <c r="X855" s="56" t="str">
        <f t="shared" si="5"/>
        <v/>
      </c>
    </row>
    <row r="856" ht="14.25" customHeight="1">
      <c r="A856" s="63">
        <v>38220.0</v>
      </c>
      <c r="B856" s="64" t="s">
        <v>906</v>
      </c>
      <c r="C856" s="65" t="s">
        <v>61</v>
      </c>
      <c r="D856" s="66">
        <v>513.44</v>
      </c>
      <c r="E856" s="67">
        <v>156.0</v>
      </c>
      <c r="F856" s="66">
        <v>3.64141843971631</v>
      </c>
      <c r="G856" s="66">
        <v>185.38</v>
      </c>
      <c r="H856" s="68">
        <v>71.0</v>
      </c>
      <c r="I856" s="66">
        <v>2.72617647058824</v>
      </c>
      <c r="J856" s="66">
        <v>16965.99</v>
      </c>
      <c r="K856" s="68">
        <v>5479.0</v>
      </c>
      <c r="L856" s="66">
        <v>3.59601314116151</v>
      </c>
      <c r="M856" s="66">
        <v>56.63</v>
      </c>
      <c r="N856" s="68">
        <v>10.0</v>
      </c>
      <c r="O856" s="66">
        <v>5.663</v>
      </c>
      <c r="P856" s="66">
        <v>28.51</v>
      </c>
      <c r="Q856" s="68">
        <v>5.0</v>
      </c>
      <c r="R856" s="69">
        <v>4.75166666666667</v>
      </c>
      <c r="S856" s="55"/>
      <c r="T856" s="56">
        <f t="shared" si="1"/>
        <v>3.291282051</v>
      </c>
      <c r="U856" s="56">
        <f t="shared" si="2"/>
        <v>2.610985915</v>
      </c>
      <c r="V856" s="56">
        <f t="shared" si="3"/>
        <v>3.09654864</v>
      </c>
      <c r="W856" s="56">
        <f t="shared" si="4"/>
        <v>5.663</v>
      </c>
      <c r="X856" s="56">
        <f t="shared" si="5"/>
        <v>5.702</v>
      </c>
    </row>
    <row r="857" ht="14.25" customHeight="1">
      <c r="A857" s="63">
        <v>38224.0</v>
      </c>
      <c r="B857" s="64" t="s">
        <v>907</v>
      </c>
      <c r="C857" s="65" t="s">
        <v>61</v>
      </c>
      <c r="D857" s="66">
        <v>5587.63</v>
      </c>
      <c r="E857" s="67">
        <v>1149.0</v>
      </c>
      <c r="F857" s="66">
        <v>5.16894542090657</v>
      </c>
      <c r="G857" s="66">
        <v>13838.43</v>
      </c>
      <c r="H857" s="68">
        <v>3406.0</v>
      </c>
      <c r="I857" s="66">
        <v>4.70855052739027</v>
      </c>
      <c r="J857" s="66">
        <v>4075.23</v>
      </c>
      <c r="K857" s="68">
        <v>731.0</v>
      </c>
      <c r="L857" s="66">
        <v>6.05531946508172</v>
      </c>
      <c r="M857" s="66">
        <v>9027.82</v>
      </c>
      <c r="N857" s="68">
        <v>1185.0</v>
      </c>
      <c r="O857" s="66">
        <v>9.77036796536797</v>
      </c>
      <c r="P857" s="66">
        <v>141.28</v>
      </c>
      <c r="Q857" s="68">
        <v>18.0</v>
      </c>
      <c r="R857" s="69">
        <v>8.31058823529412</v>
      </c>
      <c r="S857" s="55"/>
      <c r="T857" s="56">
        <f t="shared" si="1"/>
        <v>4.863037424</v>
      </c>
      <c r="U857" s="56">
        <f t="shared" si="2"/>
        <v>4.062956547</v>
      </c>
      <c r="V857" s="56">
        <f t="shared" si="3"/>
        <v>5.574870041</v>
      </c>
      <c r="W857" s="56">
        <f t="shared" si="4"/>
        <v>7.618413502</v>
      </c>
      <c r="X857" s="56">
        <f t="shared" si="5"/>
        <v>7.848888889</v>
      </c>
    </row>
    <row r="858" ht="14.25" customHeight="1">
      <c r="A858" s="63">
        <v>38226.0</v>
      </c>
      <c r="B858" s="64" t="s">
        <v>908</v>
      </c>
      <c r="C858" s="65" t="s">
        <v>61</v>
      </c>
      <c r="D858" s="66">
        <v>2474.12</v>
      </c>
      <c r="E858" s="67">
        <v>796.0</v>
      </c>
      <c r="F858" s="66">
        <v>3.52438746438746</v>
      </c>
      <c r="G858" s="66">
        <v>673.78</v>
      </c>
      <c r="H858" s="68">
        <v>283.0</v>
      </c>
      <c r="I858" s="66">
        <v>2.84295358649789</v>
      </c>
      <c r="J858" s="66">
        <v>10653.1</v>
      </c>
      <c r="K858" s="68">
        <v>2649.0</v>
      </c>
      <c r="L858" s="66">
        <v>4.76009830205541</v>
      </c>
      <c r="M858" s="66">
        <v>1585.14</v>
      </c>
      <c r="N858" s="68">
        <v>410.0</v>
      </c>
      <c r="O858" s="66">
        <v>5.30147157190635</v>
      </c>
      <c r="P858" s="66">
        <v>1647.36</v>
      </c>
      <c r="Q858" s="68">
        <v>73.0</v>
      </c>
      <c r="R858" s="69">
        <v>22.88</v>
      </c>
      <c r="S858" s="55"/>
      <c r="T858" s="56">
        <f t="shared" si="1"/>
        <v>3.108190955</v>
      </c>
      <c r="U858" s="56">
        <f t="shared" si="2"/>
        <v>2.380848057</v>
      </c>
      <c r="V858" s="56">
        <f t="shared" si="3"/>
        <v>4.021555304</v>
      </c>
      <c r="W858" s="56">
        <f t="shared" si="4"/>
        <v>3.866195122</v>
      </c>
      <c r="X858" s="56">
        <f t="shared" si="5"/>
        <v>22.56657534</v>
      </c>
    </row>
    <row r="859" ht="14.25" customHeight="1">
      <c r="A859" s="63">
        <v>38230.0</v>
      </c>
      <c r="B859" s="64" t="s">
        <v>909</v>
      </c>
      <c r="C859" s="65" t="s">
        <v>59</v>
      </c>
      <c r="D859" s="66">
        <v>205653.01</v>
      </c>
      <c r="E859" s="67">
        <v>51621.0</v>
      </c>
      <c r="F859" s="66">
        <v>6.27526577566215</v>
      </c>
      <c r="G859" s="66">
        <v>9771.64</v>
      </c>
      <c r="H859" s="68">
        <v>1905.0</v>
      </c>
      <c r="I859" s="66">
        <v>6.83331468531468</v>
      </c>
      <c r="J859" s="66">
        <v>24653.37</v>
      </c>
      <c r="K859" s="68">
        <v>6457.0</v>
      </c>
      <c r="L859" s="66">
        <v>5.51282871198569</v>
      </c>
      <c r="M859" s="66">
        <v>676499.97</v>
      </c>
      <c r="N859" s="68">
        <v>92384.0</v>
      </c>
      <c r="O859" s="66">
        <v>11.4333514171272</v>
      </c>
      <c r="P859" s="66">
        <v>102696.6</v>
      </c>
      <c r="Q859" s="68">
        <v>18586.0</v>
      </c>
      <c r="R859" s="69">
        <v>7.46830048723729</v>
      </c>
      <c r="S859" s="55"/>
      <c r="T859" s="56">
        <f t="shared" si="1"/>
        <v>3.983902094</v>
      </c>
      <c r="U859" s="56">
        <f t="shared" si="2"/>
        <v>5.129469816</v>
      </c>
      <c r="V859" s="56">
        <f t="shared" si="3"/>
        <v>3.81808425</v>
      </c>
      <c r="W859" s="56">
        <f t="shared" si="4"/>
        <v>7.322696246</v>
      </c>
      <c r="X859" s="56">
        <f t="shared" si="5"/>
        <v>5.525481545</v>
      </c>
    </row>
    <row r="860" ht="14.25" customHeight="1">
      <c r="A860" s="63">
        <v>38233.0</v>
      </c>
      <c r="B860" s="64" t="s">
        <v>910</v>
      </c>
      <c r="C860" s="65" t="s">
        <v>59</v>
      </c>
      <c r="D860" s="66" t="s">
        <v>66</v>
      </c>
      <c r="E860" s="67" t="s">
        <v>66</v>
      </c>
      <c r="F860" s="66" t="s">
        <v>66</v>
      </c>
      <c r="G860" s="66" t="s">
        <v>66</v>
      </c>
      <c r="H860" s="68" t="s">
        <v>66</v>
      </c>
      <c r="I860" s="66" t="s">
        <v>66</v>
      </c>
      <c r="J860" s="66" t="s">
        <v>66</v>
      </c>
      <c r="K860" s="68" t="s">
        <v>66</v>
      </c>
      <c r="L860" s="66" t="s">
        <v>66</v>
      </c>
      <c r="M860" s="66" t="s">
        <v>66</v>
      </c>
      <c r="N860" s="68" t="s">
        <v>66</v>
      </c>
      <c r="O860" s="66" t="s">
        <v>66</v>
      </c>
      <c r="P860" s="66" t="s">
        <v>66</v>
      </c>
      <c r="Q860" s="68" t="s">
        <v>66</v>
      </c>
      <c r="R860" s="69" t="s">
        <v>66</v>
      </c>
      <c r="S860" s="55"/>
      <c r="T860" s="56" t="str">
        <f t="shared" si="1"/>
        <v/>
      </c>
      <c r="U860" s="56" t="str">
        <f t="shared" si="2"/>
        <v/>
      </c>
      <c r="V860" s="56" t="str">
        <f t="shared" si="3"/>
        <v/>
      </c>
      <c r="W860" s="56" t="str">
        <f t="shared" si="4"/>
        <v/>
      </c>
      <c r="X860" s="56" t="str">
        <f t="shared" si="5"/>
        <v/>
      </c>
    </row>
    <row r="861" ht="14.25" customHeight="1">
      <c r="A861" s="63">
        <v>38234.0</v>
      </c>
      <c r="B861" s="64" t="s">
        <v>911</v>
      </c>
      <c r="C861" s="65" t="s">
        <v>61</v>
      </c>
      <c r="D861" s="66" t="s">
        <v>66</v>
      </c>
      <c r="E861" s="67" t="s">
        <v>66</v>
      </c>
      <c r="F861" s="66" t="s">
        <v>66</v>
      </c>
      <c r="G861" s="66" t="s">
        <v>66</v>
      </c>
      <c r="H861" s="68" t="s">
        <v>66</v>
      </c>
      <c r="I861" s="66" t="s">
        <v>66</v>
      </c>
      <c r="J861" s="66" t="s">
        <v>66</v>
      </c>
      <c r="K861" s="68" t="s">
        <v>66</v>
      </c>
      <c r="L861" s="66" t="s">
        <v>66</v>
      </c>
      <c r="M861" s="66" t="s">
        <v>66</v>
      </c>
      <c r="N861" s="68" t="s">
        <v>66</v>
      </c>
      <c r="O861" s="66" t="s">
        <v>66</v>
      </c>
      <c r="P861" s="66" t="s">
        <v>66</v>
      </c>
      <c r="Q861" s="68" t="s">
        <v>66</v>
      </c>
      <c r="R861" s="69" t="s">
        <v>66</v>
      </c>
      <c r="S861" s="55"/>
      <c r="T861" s="56" t="str">
        <f t="shared" si="1"/>
        <v/>
      </c>
      <c r="U861" s="56" t="str">
        <f t="shared" si="2"/>
        <v/>
      </c>
      <c r="V861" s="56" t="str">
        <f t="shared" si="3"/>
        <v/>
      </c>
      <c r="W861" s="56" t="str">
        <f t="shared" si="4"/>
        <v/>
      </c>
      <c r="X861" s="56" t="str">
        <f t="shared" si="5"/>
        <v/>
      </c>
    </row>
    <row r="862" ht="14.25" customHeight="1">
      <c r="A862" s="63">
        <v>38246.0</v>
      </c>
      <c r="B862" s="64" t="s">
        <v>912</v>
      </c>
      <c r="C862" s="65" t="s">
        <v>61</v>
      </c>
      <c r="D862" s="66">
        <v>1609.84</v>
      </c>
      <c r="E862" s="67">
        <v>458.0</v>
      </c>
      <c r="F862" s="66">
        <v>3.62576576576577</v>
      </c>
      <c r="G862" s="66">
        <v>708.8</v>
      </c>
      <c r="H862" s="68">
        <v>207.0</v>
      </c>
      <c r="I862" s="66">
        <v>3.56180904522613</v>
      </c>
      <c r="J862" s="66">
        <v>1558.7</v>
      </c>
      <c r="K862" s="68">
        <v>441.0</v>
      </c>
      <c r="L862" s="66">
        <v>3.91633165829146</v>
      </c>
      <c r="M862" s="66">
        <v>10.21</v>
      </c>
      <c r="N862" s="68">
        <v>2.0</v>
      </c>
      <c r="O862" s="66">
        <v>5.105</v>
      </c>
      <c r="P862" s="66">
        <v>13.67</v>
      </c>
      <c r="Q862" s="68">
        <v>2.0</v>
      </c>
      <c r="R862" s="69">
        <v>6.835</v>
      </c>
      <c r="S862" s="55"/>
      <c r="T862" s="56">
        <f t="shared" si="1"/>
        <v>3.514934498</v>
      </c>
      <c r="U862" s="56">
        <f t="shared" si="2"/>
        <v>3.424154589</v>
      </c>
      <c r="V862" s="56">
        <f t="shared" si="3"/>
        <v>3.53446712</v>
      </c>
      <c r="W862" s="56">
        <f t="shared" si="4"/>
        <v>5.105</v>
      </c>
      <c r="X862" s="56">
        <f t="shared" si="5"/>
        <v>6.835</v>
      </c>
    </row>
    <row r="863" ht="14.25" customHeight="1">
      <c r="A863" s="63">
        <v>38251.0</v>
      </c>
      <c r="B863" s="64" t="s">
        <v>913</v>
      </c>
      <c r="C863" s="65" t="s">
        <v>61</v>
      </c>
      <c r="D863" s="66">
        <v>174.41</v>
      </c>
      <c r="E863" s="67">
        <v>78.0</v>
      </c>
      <c r="F863" s="66">
        <v>2.64257575757576</v>
      </c>
      <c r="G863" s="66">
        <v>233.63</v>
      </c>
      <c r="H863" s="68">
        <v>98.0</v>
      </c>
      <c r="I863" s="66">
        <v>2.88432098765432</v>
      </c>
      <c r="J863" s="66">
        <v>271.28</v>
      </c>
      <c r="K863" s="68">
        <v>79.0</v>
      </c>
      <c r="L863" s="66">
        <v>3.87542857142857</v>
      </c>
      <c r="M863" s="66">
        <v>268.39</v>
      </c>
      <c r="N863" s="68">
        <v>11.0</v>
      </c>
      <c r="O863" s="66">
        <v>53.678</v>
      </c>
      <c r="P863" s="66">
        <v>131.61</v>
      </c>
      <c r="Q863" s="68">
        <v>4.0</v>
      </c>
      <c r="R863" s="69">
        <v>32.9025</v>
      </c>
      <c r="S863" s="55"/>
      <c r="T863" s="56">
        <f t="shared" si="1"/>
        <v>2.236025641</v>
      </c>
      <c r="U863" s="56">
        <f t="shared" si="2"/>
        <v>2.383979592</v>
      </c>
      <c r="V863" s="56">
        <f t="shared" si="3"/>
        <v>3.433924051</v>
      </c>
      <c r="W863" s="56">
        <f t="shared" si="4"/>
        <v>24.39909091</v>
      </c>
      <c r="X863" s="56">
        <f t="shared" si="5"/>
        <v>32.9025</v>
      </c>
    </row>
    <row r="864" ht="14.25" customHeight="1">
      <c r="A864" s="63">
        <v>38254.0</v>
      </c>
      <c r="B864" s="64" t="s">
        <v>914</v>
      </c>
      <c r="C864" s="65" t="s">
        <v>61</v>
      </c>
      <c r="D864" s="66" t="s">
        <v>66</v>
      </c>
      <c r="E864" s="67" t="s">
        <v>66</v>
      </c>
      <c r="F864" s="66" t="s">
        <v>66</v>
      </c>
      <c r="G864" s="66" t="s">
        <v>66</v>
      </c>
      <c r="H864" s="68" t="s">
        <v>66</v>
      </c>
      <c r="I864" s="66" t="s">
        <v>66</v>
      </c>
      <c r="J864" s="66" t="s">
        <v>66</v>
      </c>
      <c r="K864" s="68" t="s">
        <v>66</v>
      </c>
      <c r="L864" s="66" t="s">
        <v>66</v>
      </c>
      <c r="M864" s="66" t="s">
        <v>66</v>
      </c>
      <c r="N864" s="68" t="s">
        <v>66</v>
      </c>
      <c r="O864" s="66" t="s">
        <v>66</v>
      </c>
      <c r="P864" s="66" t="s">
        <v>66</v>
      </c>
      <c r="Q864" s="68" t="s">
        <v>66</v>
      </c>
      <c r="R864" s="69" t="s">
        <v>66</v>
      </c>
      <c r="S864" s="55"/>
      <c r="T864" s="56" t="str">
        <f t="shared" si="1"/>
        <v/>
      </c>
      <c r="U864" s="56" t="str">
        <f t="shared" si="2"/>
        <v/>
      </c>
      <c r="V864" s="56" t="str">
        <f t="shared" si="3"/>
        <v/>
      </c>
      <c r="W864" s="56" t="str">
        <f t="shared" si="4"/>
        <v/>
      </c>
      <c r="X864" s="56" t="str">
        <f t="shared" si="5"/>
        <v/>
      </c>
    </row>
    <row r="865" ht="14.25" customHeight="1">
      <c r="A865" s="63">
        <v>38258.0</v>
      </c>
      <c r="B865" s="64" t="s">
        <v>915</v>
      </c>
      <c r="C865" s="65" t="s">
        <v>61</v>
      </c>
      <c r="D865" s="66">
        <v>367.63</v>
      </c>
      <c r="E865" s="67">
        <v>156.0</v>
      </c>
      <c r="F865" s="66">
        <v>2.5008843537415</v>
      </c>
      <c r="G865" s="66">
        <v>802.9</v>
      </c>
      <c r="H865" s="68">
        <v>316.0</v>
      </c>
      <c r="I865" s="66">
        <v>2.90905797101449</v>
      </c>
      <c r="J865" s="66">
        <v>2144.13</v>
      </c>
      <c r="K865" s="68">
        <v>433.0</v>
      </c>
      <c r="L865" s="66">
        <v>5.81065040650407</v>
      </c>
      <c r="M865" s="66">
        <v>16.82</v>
      </c>
      <c r="N865" s="68">
        <v>2.0</v>
      </c>
      <c r="O865" s="66">
        <v>8.41</v>
      </c>
      <c r="P865" s="66">
        <v>11.8</v>
      </c>
      <c r="Q865" s="68">
        <v>1.0</v>
      </c>
      <c r="R865" s="69">
        <v>11.8</v>
      </c>
      <c r="S865" s="55"/>
      <c r="T865" s="56">
        <f t="shared" si="1"/>
        <v>2.356602564</v>
      </c>
      <c r="U865" s="56">
        <f t="shared" si="2"/>
        <v>2.540822785</v>
      </c>
      <c r="V865" s="56">
        <f t="shared" si="3"/>
        <v>4.951801386</v>
      </c>
      <c r="W865" s="56">
        <f t="shared" si="4"/>
        <v>8.41</v>
      </c>
      <c r="X865" s="56">
        <f t="shared" si="5"/>
        <v>11.8</v>
      </c>
    </row>
    <row r="866" ht="14.25" customHeight="1">
      <c r="A866" s="63">
        <v>38260.0</v>
      </c>
      <c r="B866" s="64" t="s">
        <v>916</v>
      </c>
      <c r="C866" s="65" t="s">
        <v>59</v>
      </c>
      <c r="D866" s="66">
        <v>50771.62</v>
      </c>
      <c r="E866" s="67">
        <v>13395.0</v>
      </c>
      <c r="F866" s="66">
        <v>4.72998136761692</v>
      </c>
      <c r="G866" s="66">
        <v>8574.16</v>
      </c>
      <c r="H866" s="68">
        <v>2527.0</v>
      </c>
      <c r="I866" s="66">
        <v>3.90089171974522</v>
      </c>
      <c r="J866" s="66">
        <v>17398.08</v>
      </c>
      <c r="K866" s="68">
        <v>3353.0</v>
      </c>
      <c r="L866" s="66">
        <v>6.28543352601156</v>
      </c>
      <c r="M866" s="66">
        <v>332012.49</v>
      </c>
      <c r="N866" s="68">
        <v>50587.0</v>
      </c>
      <c r="O866" s="66">
        <v>9.84557529209418</v>
      </c>
      <c r="P866" s="66">
        <v>1986.62</v>
      </c>
      <c r="Q866" s="68">
        <v>232.0</v>
      </c>
      <c r="R866" s="69">
        <v>10.3469791666667</v>
      </c>
      <c r="S866" s="55"/>
      <c r="T866" s="56">
        <f t="shared" si="1"/>
        <v>3.790341172</v>
      </c>
      <c r="U866" s="56">
        <f t="shared" si="2"/>
        <v>3.393019391</v>
      </c>
      <c r="V866" s="56">
        <f t="shared" si="3"/>
        <v>5.188810021</v>
      </c>
      <c r="W866" s="56">
        <f t="shared" si="4"/>
        <v>6.563197857</v>
      </c>
      <c r="X866" s="56">
        <f t="shared" si="5"/>
        <v>8.563017241</v>
      </c>
    </row>
    <row r="867" ht="14.25" customHeight="1">
      <c r="A867" s="63">
        <v>38261.0</v>
      </c>
      <c r="B867" s="64" t="s">
        <v>917</v>
      </c>
      <c r="C867" s="65" t="s">
        <v>61</v>
      </c>
      <c r="D867" s="66" t="s">
        <v>66</v>
      </c>
      <c r="E867" s="67" t="s">
        <v>66</v>
      </c>
      <c r="F867" s="66" t="s">
        <v>66</v>
      </c>
      <c r="G867" s="66" t="s">
        <v>66</v>
      </c>
      <c r="H867" s="68" t="s">
        <v>66</v>
      </c>
      <c r="I867" s="66" t="s">
        <v>66</v>
      </c>
      <c r="J867" s="66" t="s">
        <v>66</v>
      </c>
      <c r="K867" s="68" t="s">
        <v>66</v>
      </c>
      <c r="L867" s="66" t="s">
        <v>66</v>
      </c>
      <c r="M867" s="66" t="s">
        <v>66</v>
      </c>
      <c r="N867" s="68" t="s">
        <v>66</v>
      </c>
      <c r="O867" s="66" t="s">
        <v>66</v>
      </c>
      <c r="P867" s="66" t="s">
        <v>66</v>
      </c>
      <c r="Q867" s="68" t="s">
        <v>66</v>
      </c>
      <c r="R867" s="69" t="s">
        <v>66</v>
      </c>
      <c r="S867" s="55"/>
      <c r="T867" s="56" t="str">
        <f t="shared" si="1"/>
        <v/>
      </c>
      <c r="U867" s="56" t="str">
        <f t="shared" si="2"/>
        <v/>
      </c>
      <c r="V867" s="56" t="str">
        <f t="shared" si="3"/>
        <v/>
      </c>
      <c r="W867" s="56" t="str">
        <f t="shared" si="4"/>
        <v/>
      </c>
      <c r="X867" s="56" t="str">
        <f t="shared" si="5"/>
        <v/>
      </c>
    </row>
    <row r="868" ht="14.25" customHeight="1">
      <c r="A868" s="63">
        <v>38263.0</v>
      </c>
      <c r="B868" s="64" t="s">
        <v>918</v>
      </c>
      <c r="C868" s="65" t="s">
        <v>61</v>
      </c>
      <c r="D868" s="66">
        <v>2073.88</v>
      </c>
      <c r="E868" s="67">
        <v>481.0</v>
      </c>
      <c r="F868" s="66">
        <v>4.76754022988506</v>
      </c>
      <c r="G868" s="66">
        <v>8530.46</v>
      </c>
      <c r="H868" s="68">
        <v>2582.0</v>
      </c>
      <c r="I868" s="66">
        <v>3.85993665158371</v>
      </c>
      <c r="J868" s="66">
        <v>23120.09</v>
      </c>
      <c r="K868" s="68">
        <v>4697.0</v>
      </c>
      <c r="L868" s="66">
        <v>5.96955589981926</v>
      </c>
      <c r="M868" s="66">
        <v>71426.56</v>
      </c>
      <c r="N868" s="68">
        <v>11062.0</v>
      </c>
      <c r="O868" s="66">
        <v>8.38143158882891</v>
      </c>
      <c r="P868" s="66">
        <v>239.97</v>
      </c>
      <c r="Q868" s="68">
        <v>45.0</v>
      </c>
      <c r="R868" s="69">
        <v>7.27181818181818</v>
      </c>
      <c r="S868" s="55"/>
      <c r="T868" s="56">
        <f t="shared" si="1"/>
        <v>4.311600832</v>
      </c>
      <c r="U868" s="56">
        <f t="shared" si="2"/>
        <v>3.303818745</v>
      </c>
      <c r="V868" s="56">
        <f t="shared" si="3"/>
        <v>4.922309985</v>
      </c>
      <c r="W868" s="56">
        <f t="shared" si="4"/>
        <v>6.456930031</v>
      </c>
      <c r="X868" s="56">
        <f t="shared" si="5"/>
        <v>5.332666667</v>
      </c>
    </row>
    <row r="869" ht="14.25" customHeight="1">
      <c r="A869" s="63">
        <v>38264.0</v>
      </c>
      <c r="B869" s="64" t="s">
        <v>919</v>
      </c>
      <c r="C869" s="65" t="s">
        <v>61</v>
      </c>
      <c r="D869" s="66">
        <v>328.69</v>
      </c>
      <c r="E869" s="67">
        <v>99.0</v>
      </c>
      <c r="F869" s="66">
        <v>3.57271739130435</v>
      </c>
      <c r="G869" s="66">
        <v>147.92</v>
      </c>
      <c r="H869" s="68">
        <v>55.0</v>
      </c>
      <c r="I869" s="66">
        <v>2.73925925925926</v>
      </c>
      <c r="J869" s="66">
        <v>8526.85</v>
      </c>
      <c r="K869" s="68">
        <v>1712.0</v>
      </c>
      <c r="L869" s="66">
        <v>5.30276741293532</v>
      </c>
      <c r="M869" s="66">
        <v>-5.86</v>
      </c>
      <c r="N869" s="68">
        <v>-1.0</v>
      </c>
      <c r="O869" s="66">
        <v>-5.86</v>
      </c>
      <c r="P869" s="66">
        <v>4.99</v>
      </c>
      <c r="Q869" s="68">
        <v>1.0</v>
      </c>
      <c r="R869" s="69">
        <v>4.99</v>
      </c>
      <c r="S869" s="55"/>
      <c r="T869" s="56">
        <f t="shared" si="1"/>
        <v>3.32010101</v>
      </c>
      <c r="U869" s="56">
        <f t="shared" si="2"/>
        <v>2.689454545</v>
      </c>
      <c r="V869" s="56">
        <f t="shared" si="3"/>
        <v>4.980636682</v>
      </c>
      <c r="W869" s="56">
        <f t="shared" si="4"/>
        <v>5.86</v>
      </c>
      <c r="X869" s="56">
        <f t="shared" si="5"/>
        <v>4.99</v>
      </c>
    </row>
    <row r="870" ht="14.25" customHeight="1">
      <c r="A870" s="63">
        <v>38266.0</v>
      </c>
      <c r="B870" s="64" t="s">
        <v>920</v>
      </c>
      <c r="C870" s="65" t="s">
        <v>61</v>
      </c>
      <c r="D870" s="66">
        <v>10979.73</v>
      </c>
      <c r="E870" s="67">
        <v>2388.0</v>
      </c>
      <c r="F870" s="66">
        <v>5.2837969201155</v>
      </c>
      <c r="G870" s="66">
        <v>1640.73</v>
      </c>
      <c r="H870" s="68">
        <v>371.0</v>
      </c>
      <c r="I870" s="66">
        <v>4.71474137931035</v>
      </c>
      <c r="J870" s="66">
        <v>4958.19</v>
      </c>
      <c r="K870" s="68">
        <v>955.0</v>
      </c>
      <c r="L870" s="66">
        <v>6.18228179551122</v>
      </c>
      <c r="M870" s="66">
        <v>189675.45</v>
      </c>
      <c r="N870" s="68">
        <v>30471.0</v>
      </c>
      <c r="O870" s="66">
        <v>9.52759945750452</v>
      </c>
      <c r="P870" s="66">
        <v>109.3</v>
      </c>
      <c r="Q870" s="68">
        <v>14.0</v>
      </c>
      <c r="R870" s="69">
        <v>8.40769230769231</v>
      </c>
      <c r="S870" s="55"/>
      <c r="T870" s="56">
        <f t="shared" si="1"/>
        <v>4.597876884</v>
      </c>
      <c r="U870" s="56">
        <f t="shared" si="2"/>
        <v>4.42245283</v>
      </c>
      <c r="V870" s="56">
        <f t="shared" si="3"/>
        <v>5.19182199</v>
      </c>
      <c r="W870" s="56">
        <f t="shared" si="4"/>
        <v>6.224785862</v>
      </c>
      <c r="X870" s="56">
        <f t="shared" si="5"/>
        <v>7.807142857</v>
      </c>
    </row>
    <row r="871" ht="14.25" customHeight="1">
      <c r="A871" s="63">
        <v>38268.0</v>
      </c>
      <c r="B871" s="64" t="s">
        <v>921</v>
      </c>
      <c r="C871" s="65" t="s">
        <v>59</v>
      </c>
      <c r="D871" s="66">
        <v>23012.87</v>
      </c>
      <c r="E871" s="67">
        <v>6429.0</v>
      </c>
      <c r="F871" s="66">
        <v>4.53455566502463</v>
      </c>
      <c r="G871" s="66">
        <v>2208.55</v>
      </c>
      <c r="H871" s="68">
        <v>725.0</v>
      </c>
      <c r="I871" s="66">
        <v>3.67479201331115</v>
      </c>
      <c r="J871" s="66">
        <v>41907.92</v>
      </c>
      <c r="K871" s="68">
        <v>4789.0</v>
      </c>
      <c r="L871" s="66">
        <v>10.4456430707876</v>
      </c>
      <c r="M871" s="66">
        <v>257765.36</v>
      </c>
      <c r="N871" s="68">
        <v>38202.0</v>
      </c>
      <c r="O871" s="66">
        <v>9.966183111661</v>
      </c>
      <c r="P871" s="66">
        <v>285.03</v>
      </c>
      <c r="Q871" s="68">
        <v>76.0</v>
      </c>
      <c r="R871" s="69">
        <v>6.19630434782609</v>
      </c>
      <c r="S871" s="55"/>
      <c r="T871" s="56">
        <f t="shared" si="1"/>
        <v>3.579541142</v>
      </c>
      <c r="U871" s="56">
        <f t="shared" si="2"/>
        <v>3.046275862</v>
      </c>
      <c r="V871" s="56">
        <f t="shared" si="3"/>
        <v>8.750870745</v>
      </c>
      <c r="W871" s="56">
        <f t="shared" si="4"/>
        <v>6.747431025</v>
      </c>
      <c r="X871" s="56">
        <f t="shared" si="5"/>
        <v>3.750394737</v>
      </c>
    </row>
    <row r="872" ht="14.25" customHeight="1">
      <c r="A872" s="63">
        <v>38274.0</v>
      </c>
      <c r="B872" s="64" t="s">
        <v>922</v>
      </c>
      <c r="C872" s="65" t="s">
        <v>59</v>
      </c>
      <c r="D872" s="66" t="s">
        <v>66</v>
      </c>
      <c r="E872" s="67" t="s">
        <v>66</v>
      </c>
      <c r="F872" s="66" t="s">
        <v>66</v>
      </c>
      <c r="G872" s="66" t="s">
        <v>66</v>
      </c>
      <c r="H872" s="68" t="s">
        <v>66</v>
      </c>
      <c r="I872" s="66" t="s">
        <v>66</v>
      </c>
      <c r="J872" s="66" t="s">
        <v>66</v>
      </c>
      <c r="K872" s="68" t="s">
        <v>66</v>
      </c>
      <c r="L872" s="66" t="s">
        <v>66</v>
      </c>
      <c r="M872" s="66" t="s">
        <v>66</v>
      </c>
      <c r="N872" s="68" t="s">
        <v>66</v>
      </c>
      <c r="O872" s="66" t="s">
        <v>66</v>
      </c>
      <c r="P872" s="66" t="s">
        <v>66</v>
      </c>
      <c r="Q872" s="68" t="s">
        <v>66</v>
      </c>
      <c r="R872" s="69" t="s">
        <v>66</v>
      </c>
      <c r="S872" s="55"/>
      <c r="T872" s="56" t="str">
        <f t="shared" si="1"/>
        <v/>
      </c>
      <c r="U872" s="56" t="str">
        <f t="shared" si="2"/>
        <v/>
      </c>
      <c r="V872" s="56" t="str">
        <f t="shared" si="3"/>
        <v/>
      </c>
      <c r="W872" s="56" t="str">
        <f t="shared" si="4"/>
        <v/>
      </c>
      <c r="X872" s="56" t="str">
        <f t="shared" si="5"/>
        <v/>
      </c>
    </row>
    <row r="873" ht="14.25" customHeight="1">
      <c r="A873" s="63">
        <v>38275.0</v>
      </c>
      <c r="B873" s="64" t="s">
        <v>923</v>
      </c>
      <c r="C873" s="65" t="s">
        <v>94</v>
      </c>
      <c r="D873" s="66" t="s">
        <v>66</v>
      </c>
      <c r="E873" s="67" t="s">
        <v>66</v>
      </c>
      <c r="F873" s="66" t="s">
        <v>66</v>
      </c>
      <c r="G873" s="66" t="s">
        <v>66</v>
      </c>
      <c r="H873" s="68" t="s">
        <v>66</v>
      </c>
      <c r="I873" s="66" t="s">
        <v>66</v>
      </c>
      <c r="J873" s="66" t="s">
        <v>66</v>
      </c>
      <c r="K873" s="68" t="s">
        <v>66</v>
      </c>
      <c r="L873" s="66" t="s">
        <v>66</v>
      </c>
      <c r="M873" s="66">
        <v>1074480.83</v>
      </c>
      <c r="N873" s="68">
        <v>114379.0</v>
      </c>
      <c r="O873" s="66">
        <v>16.6524212696051</v>
      </c>
      <c r="P873" s="66">
        <v>849542.34</v>
      </c>
      <c r="Q873" s="68">
        <v>67295.0</v>
      </c>
      <c r="R873" s="69">
        <v>17.6958494417597</v>
      </c>
      <c r="S873" s="55"/>
      <c r="T873" s="56" t="str">
        <f t="shared" si="1"/>
        <v/>
      </c>
      <c r="U873" s="56" t="str">
        <f t="shared" si="2"/>
        <v/>
      </c>
      <c r="V873" s="56" t="str">
        <f t="shared" si="3"/>
        <v/>
      </c>
      <c r="W873" s="56">
        <f t="shared" si="4"/>
        <v>9.394039378</v>
      </c>
      <c r="X873" s="56">
        <f t="shared" si="5"/>
        <v>12.62415246</v>
      </c>
    </row>
    <row r="874" ht="14.25" customHeight="1">
      <c r="A874" s="63">
        <v>38298.0</v>
      </c>
      <c r="B874" s="64" t="s">
        <v>924</v>
      </c>
      <c r="C874" s="65" t="s">
        <v>59</v>
      </c>
      <c r="D874" s="66">
        <v>71693.87</v>
      </c>
      <c r="E874" s="67">
        <v>17585.0</v>
      </c>
      <c r="F874" s="66">
        <v>5.07172255234861</v>
      </c>
      <c r="G874" s="66">
        <v>11005.31</v>
      </c>
      <c r="H874" s="68">
        <v>3531.0</v>
      </c>
      <c r="I874" s="66">
        <v>3.52960551635664</v>
      </c>
      <c r="J874" s="66">
        <v>68438.54</v>
      </c>
      <c r="K874" s="68">
        <v>15639.0</v>
      </c>
      <c r="L874" s="66">
        <v>5.64162393866952</v>
      </c>
      <c r="M874" s="66">
        <v>284396.61</v>
      </c>
      <c r="N874" s="68">
        <v>42893.0</v>
      </c>
      <c r="O874" s="66">
        <v>9.48589473333111</v>
      </c>
      <c r="P874" s="66">
        <v>95182.9</v>
      </c>
      <c r="Q874" s="68">
        <v>27175.0</v>
      </c>
      <c r="R874" s="69">
        <v>6.19196591204788</v>
      </c>
      <c r="S874" s="55"/>
      <c r="T874" s="56">
        <f t="shared" si="1"/>
        <v>4.076990048</v>
      </c>
      <c r="U874" s="56">
        <f t="shared" si="2"/>
        <v>3.116768621</v>
      </c>
      <c r="V874" s="56">
        <f t="shared" si="3"/>
        <v>4.376145534</v>
      </c>
      <c r="W874" s="56">
        <f t="shared" si="4"/>
        <v>6.630373488</v>
      </c>
      <c r="X874" s="56">
        <f t="shared" si="5"/>
        <v>3.502590616</v>
      </c>
    </row>
    <row r="875" ht="14.25" customHeight="1">
      <c r="A875" s="63">
        <v>38300.0</v>
      </c>
      <c r="B875" s="64" t="s">
        <v>925</v>
      </c>
      <c r="C875" s="65" t="s">
        <v>61</v>
      </c>
      <c r="D875" s="66">
        <v>45291.93</v>
      </c>
      <c r="E875" s="67">
        <v>12509.0</v>
      </c>
      <c r="F875" s="66">
        <v>5.33473851590106</v>
      </c>
      <c r="G875" s="66">
        <v>4010.08</v>
      </c>
      <c r="H875" s="68">
        <v>1307.0</v>
      </c>
      <c r="I875" s="66">
        <v>3.85214217098943</v>
      </c>
      <c r="J875" s="66">
        <v>18956.54</v>
      </c>
      <c r="K875" s="68">
        <v>2776.0</v>
      </c>
      <c r="L875" s="66">
        <v>8.27435181143605</v>
      </c>
      <c r="M875" s="66">
        <v>209297.64</v>
      </c>
      <c r="N875" s="68">
        <v>25698.0</v>
      </c>
      <c r="O875" s="66">
        <v>11.9516697121974</v>
      </c>
      <c r="P875" s="66">
        <v>11858.15</v>
      </c>
      <c r="Q875" s="68">
        <v>3579.0</v>
      </c>
      <c r="R875" s="69">
        <v>4.90006198347107</v>
      </c>
      <c r="S875" s="55"/>
      <c r="T875" s="56">
        <f t="shared" si="1"/>
        <v>3.620747462</v>
      </c>
      <c r="U875" s="56">
        <f t="shared" si="2"/>
        <v>3.068156083</v>
      </c>
      <c r="V875" s="56">
        <f t="shared" si="3"/>
        <v>6.828724784</v>
      </c>
      <c r="W875" s="56">
        <f t="shared" si="4"/>
        <v>8.144510857</v>
      </c>
      <c r="X875" s="56">
        <f t="shared" si="5"/>
        <v>3.313257893</v>
      </c>
    </row>
    <row r="876" ht="14.25" customHeight="1">
      <c r="A876" s="63">
        <v>38318.0</v>
      </c>
      <c r="B876" s="64" t="s">
        <v>926</v>
      </c>
      <c r="C876" s="65" t="s">
        <v>61</v>
      </c>
      <c r="D876" s="66">
        <v>1491.09</v>
      </c>
      <c r="E876" s="67">
        <v>436.0</v>
      </c>
      <c r="F876" s="66">
        <v>4.0083064516129</v>
      </c>
      <c r="G876" s="66">
        <v>11522.0</v>
      </c>
      <c r="H876" s="68">
        <v>3381.0</v>
      </c>
      <c r="I876" s="66">
        <v>4.30407172207695</v>
      </c>
      <c r="J876" s="66">
        <v>7698.63</v>
      </c>
      <c r="K876" s="68">
        <v>2400.0</v>
      </c>
      <c r="L876" s="66">
        <v>4.07766419491525</v>
      </c>
      <c r="M876" s="66">
        <v>154332.93</v>
      </c>
      <c r="N876" s="68">
        <v>21597.0</v>
      </c>
      <c r="O876" s="66">
        <v>10.2683253493014</v>
      </c>
      <c r="P876" s="66">
        <v>3373.01</v>
      </c>
      <c r="Q876" s="68">
        <v>458.0</v>
      </c>
      <c r="R876" s="69">
        <v>8.94697612732096</v>
      </c>
      <c r="S876" s="55"/>
      <c r="T876" s="56">
        <f t="shared" si="1"/>
        <v>3.419931193</v>
      </c>
      <c r="U876" s="56">
        <f t="shared" si="2"/>
        <v>3.407867495</v>
      </c>
      <c r="V876" s="56">
        <f t="shared" si="3"/>
        <v>3.2077625</v>
      </c>
      <c r="W876" s="56">
        <f t="shared" si="4"/>
        <v>7.14603556</v>
      </c>
      <c r="X876" s="56">
        <f t="shared" si="5"/>
        <v>7.364650655</v>
      </c>
    </row>
    <row r="877" ht="14.25" customHeight="1">
      <c r="A877" s="63">
        <v>38325.0</v>
      </c>
      <c r="B877" s="64" t="s">
        <v>927</v>
      </c>
      <c r="C877" s="65" t="s">
        <v>61</v>
      </c>
      <c r="D877" s="66">
        <v>792.25</v>
      </c>
      <c r="E877" s="67">
        <v>319.0</v>
      </c>
      <c r="F877" s="66">
        <v>2.76045296167247</v>
      </c>
      <c r="G877" s="66">
        <v>793.97</v>
      </c>
      <c r="H877" s="68">
        <v>346.0</v>
      </c>
      <c r="I877" s="66">
        <v>2.45052469135802</v>
      </c>
      <c r="J877" s="66">
        <v>1438.38</v>
      </c>
      <c r="K877" s="68">
        <v>478.0</v>
      </c>
      <c r="L877" s="66">
        <v>3.57805970149254</v>
      </c>
      <c r="M877" s="66">
        <v>0.0</v>
      </c>
      <c r="N877" s="68">
        <v>0.0</v>
      </c>
      <c r="O877" s="66">
        <v>0.0</v>
      </c>
      <c r="P877" s="66">
        <v>4058.09</v>
      </c>
      <c r="Q877" s="68">
        <v>415.0</v>
      </c>
      <c r="R877" s="69">
        <v>10.0447772277228</v>
      </c>
      <c r="S877" s="55"/>
      <c r="T877" s="56">
        <f t="shared" si="1"/>
        <v>2.48354232</v>
      </c>
      <c r="U877" s="56">
        <f t="shared" si="2"/>
        <v>2.294710983</v>
      </c>
      <c r="V877" s="56">
        <f t="shared" si="3"/>
        <v>3.00916318</v>
      </c>
      <c r="W877" s="56" t="str">
        <f t="shared" si="4"/>
        <v/>
      </c>
      <c r="X877" s="56">
        <f t="shared" si="5"/>
        <v>9.77853012</v>
      </c>
    </row>
    <row r="878" ht="14.25" customHeight="1">
      <c r="A878" s="63">
        <v>38326.0</v>
      </c>
      <c r="B878" s="64" t="s">
        <v>928</v>
      </c>
      <c r="C878" s="65" t="s">
        <v>59</v>
      </c>
      <c r="D878" s="66">
        <v>298144.91</v>
      </c>
      <c r="E878" s="67">
        <v>73979.0</v>
      </c>
      <c r="F878" s="66">
        <v>5.67235992465897</v>
      </c>
      <c r="G878" s="66">
        <v>3122.02</v>
      </c>
      <c r="H878" s="68">
        <v>714.0</v>
      </c>
      <c r="I878" s="66">
        <v>4.79572964669739</v>
      </c>
      <c r="J878" s="66">
        <v>147660.01</v>
      </c>
      <c r="K878" s="68">
        <v>23256.0</v>
      </c>
      <c r="L878" s="66">
        <v>8.8796686511516</v>
      </c>
      <c r="M878" s="66">
        <v>705951.62</v>
      </c>
      <c r="N878" s="68">
        <v>89260.0</v>
      </c>
      <c r="O878" s="66">
        <v>11.3641380531543</v>
      </c>
      <c r="P878" s="66">
        <v>46775.75</v>
      </c>
      <c r="Q878" s="68">
        <v>8150.0</v>
      </c>
      <c r="R878" s="69">
        <v>7.13480018303844</v>
      </c>
      <c r="S878" s="55"/>
      <c r="T878" s="56">
        <f t="shared" si="1"/>
        <v>4.030128956</v>
      </c>
      <c r="U878" s="56">
        <f t="shared" si="2"/>
        <v>4.372577031</v>
      </c>
      <c r="V878" s="56">
        <f t="shared" si="3"/>
        <v>6.349329635</v>
      </c>
      <c r="W878" s="56">
        <f t="shared" si="4"/>
        <v>7.908935918</v>
      </c>
      <c r="X878" s="56">
        <f t="shared" si="5"/>
        <v>5.739355828</v>
      </c>
    </row>
    <row r="879" ht="14.25" customHeight="1">
      <c r="A879" s="63">
        <v>38354.0</v>
      </c>
      <c r="B879" s="64" t="s">
        <v>929</v>
      </c>
      <c r="C879" s="65" t="s">
        <v>59</v>
      </c>
      <c r="D879" s="66">
        <v>12087.72</v>
      </c>
      <c r="E879" s="67">
        <v>2901.0</v>
      </c>
      <c r="F879" s="66">
        <v>4.73656739811912</v>
      </c>
      <c r="G879" s="66">
        <v>1855.59</v>
      </c>
      <c r="H879" s="68">
        <v>736.0</v>
      </c>
      <c r="I879" s="66">
        <v>3.90650526315789</v>
      </c>
      <c r="J879" s="66">
        <v>12323.05</v>
      </c>
      <c r="K879" s="68">
        <v>4203.0</v>
      </c>
      <c r="L879" s="66">
        <v>3.67085195114686</v>
      </c>
      <c r="M879" s="66">
        <v>433789.34</v>
      </c>
      <c r="N879" s="68">
        <v>73453.0</v>
      </c>
      <c r="O879" s="66">
        <v>9.28030592816037</v>
      </c>
      <c r="P879" s="66">
        <v>10024.37</v>
      </c>
      <c r="Q879" s="68">
        <v>951.0</v>
      </c>
      <c r="R879" s="69">
        <v>13.1380996068152</v>
      </c>
      <c r="S879" s="55"/>
      <c r="T879" s="56">
        <f t="shared" si="1"/>
        <v>4.166742503</v>
      </c>
      <c r="U879" s="56">
        <f t="shared" si="2"/>
        <v>2.521182065</v>
      </c>
      <c r="V879" s="56">
        <f t="shared" si="3"/>
        <v>2.931965263</v>
      </c>
      <c r="W879" s="56">
        <f t="shared" si="4"/>
        <v>5.905672199</v>
      </c>
      <c r="X879" s="56">
        <f t="shared" si="5"/>
        <v>10.54087277</v>
      </c>
    </row>
    <row r="880" ht="14.25" customHeight="1">
      <c r="A880" s="63">
        <v>38355.0</v>
      </c>
      <c r="B880" s="64" t="s">
        <v>930</v>
      </c>
      <c r="C880" s="65" t="s">
        <v>59</v>
      </c>
      <c r="D880" s="66" t="s">
        <v>66</v>
      </c>
      <c r="E880" s="67" t="s">
        <v>66</v>
      </c>
      <c r="F880" s="66" t="s">
        <v>66</v>
      </c>
      <c r="G880" s="66" t="s">
        <v>66</v>
      </c>
      <c r="H880" s="68" t="s">
        <v>66</v>
      </c>
      <c r="I880" s="66" t="s">
        <v>66</v>
      </c>
      <c r="J880" s="66" t="s">
        <v>66</v>
      </c>
      <c r="K880" s="68" t="s">
        <v>66</v>
      </c>
      <c r="L880" s="66" t="s">
        <v>66</v>
      </c>
      <c r="M880" s="66">
        <v>1091823.71</v>
      </c>
      <c r="N880" s="68">
        <v>97448.0</v>
      </c>
      <c r="O880" s="66">
        <v>19.5341761937989</v>
      </c>
      <c r="P880" s="66">
        <v>67055.63</v>
      </c>
      <c r="Q880" s="68">
        <v>2335.0</v>
      </c>
      <c r="R880" s="69">
        <v>37.6928780213603</v>
      </c>
      <c r="S880" s="55"/>
      <c r="T880" s="56" t="str">
        <f t="shared" si="1"/>
        <v/>
      </c>
      <c r="U880" s="56" t="str">
        <f t="shared" si="2"/>
        <v/>
      </c>
      <c r="V880" s="56" t="str">
        <f t="shared" si="3"/>
        <v/>
      </c>
      <c r="W880" s="56">
        <f t="shared" si="4"/>
        <v>11.20416745</v>
      </c>
      <c r="X880" s="56">
        <f t="shared" si="5"/>
        <v>28.71761456</v>
      </c>
    </row>
    <row r="881" ht="14.25" customHeight="1">
      <c r="A881" s="63">
        <v>38368.0</v>
      </c>
      <c r="B881" s="64" t="s">
        <v>931</v>
      </c>
      <c r="C881" s="65" t="s">
        <v>94</v>
      </c>
      <c r="D881" s="66">
        <v>400211.38</v>
      </c>
      <c r="E881" s="67">
        <v>92431.0</v>
      </c>
      <c r="F881" s="66">
        <v>6.15795079318675</v>
      </c>
      <c r="G881" s="66">
        <v>19736.35</v>
      </c>
      <c r="H881" s="68">
        <v>5720.0</v>
      </c>
      <c r="I881" s="66">
        <v>4.36741535737995</v>
      </c>
      <c r="J881" s="66">
        <v>38055.34</v>
      </c>
      <c r="K881" s="68">
        <v>9964.0</v>
      </c>
      <c r="L881" s="66">
        <v>4.95899661193641</v>
      </c>
      <c r="M881" s="66">
        <v>1153953.07</v>
      </c>
      <c r="N881" s="68">
        <v>162113.0</v>
      </c>
      <c r="O881" s="66">
        <v>11.3167047828262</v>
      </c>
      <c r="P881" s="66">
        <v>277357.41</v>
      </c>
      <c r="Q881" s="68">
        <v>39995.0</v>
      </c>
      <c r="R881" s="69">
        <v>9.11400532334385</v>
      </c>
      <c r="S881" s="55"/>
      <c r="T881" s="56">
        <f t="shared" si="1"/>
        <v>4.32983934</v>
      </c>
      <c r="U881" s="56">
        <f t="shared" si="2"/>
        <v>3.450410839</v>
      </c>
      <c r="V881" s="56">
        <f t="shared" si="3"/>
        <v>3.81928342</v>
      </c>
      <c r="W881" s="56">
        <f t="shared" si="4"/>
        <v>7.118201933</v>
      </c>
      <c r="X881" s="56">
        <f t="shared" si="5"/>
        <v>6.9348021</v>
      </c>
    </row>
    <row r="882" ht="14.25" customHeight="1">
      <c r="A882" s="63">
        <v>38370.0</v>
      </c>
      <c r="B882" s="64" t="s">
        <v>932</v>
      </c>
      <c r="C882" s="65" t="s">
        <v>59</v>
      </c>
      <c r="D882" s="66">
        <v>108308.94</v>
      </c>
      <c r="E882" s="67">
        <v>26801.0</v>
      </c>
      <c r="F882" s="66">
        <v>5.83749811361432</v>
      </c>
      <c r="G882" s="66">
        <v>1329.26</v>
      </c>
      <c r="H882" s="68">
        <v>423.0</v>
      </c>
      <c r="I882" s="66">
        <v>3.47973821989529</v>
      </c>
      <c r="J882" s="66">
        <v>50001.9</v>
      </c>
      <c r="K882" s="68">
        <v>9716.0</v>
      </c>
      <c r="L882" s="66">
        <v>7.33380756820182</v>
      </c>
      <c r="M882" s="66">
        <v>515956.56</v>
      </c>
      <c r="N882" s="68">
        <v>68373.0</v>
      </c>
      <c r="O882" s="66">
        <v>10.8959635081199</v>
      </c>
      <c r="P882" s="66">
        <v>152165.73</v>
      </c>
      <c r="Q882" s="68">
        <v>32364.0</v>
      </c>
      <c r="R882" s="69">
        <v>6.99612551724138</v>
      </c>
      <c r="S882" s="55"/>
      <c r="T882" s="56">
        <f t="shared" si="1"/>
        <v>4.041227566</v>
      </c>
      <c r="U882" s="56">
        <f t="shared" si="2"/>
        <v>3.142458629</v>
      </c>
      <c r="V882" s="56">
        <f t="shared" si="3"/>
        <v>5.146346233</v>
      </c>
      <c r="W882" s="56">
        <f t="shared" si="4"/>
        <v>7.546203326</v>
      </c>
      <c r="X882" s="56">
        <f t="shared" si="5"/>
        <v>4.701697256</v>
      </c>
    </row>
    <row r="883" ht="14.25" customHeight="1">
      <c r="A883" s="63">
        <v>38373.0</v>
      </c>
      <c r="B883" s="64" t="s">
        <v>933</v>
      </c>
      <c r="C883" s="65" t="s">
        <v>59</v>
      </c>
      <c r="D883" s="66">
        <v>31060.92</v>
      </c>
      <c r="E883" s="67">
        <v>8464.0</v>
      </c>
      <c r="F883" s="66">
        <v>4.44044603288063</v>
      </c>
      <c r="G883" s="66">
        <v>4286.88</v>
      </c>
      <c r="H883" s="68">
        <v>1292.0</v>
      </c>
      <c r="I883" s="66">
        <v>3.84818671454219</v>
      </c>
      <c r="J883" s="66">
        <v>17490.09</v>
      </c>
      <c r="K883" s="68">
        <v>3352.0</v>
      </c>
      <c r="L883" s="66">
        <v>6.33469395146686</v>
      </c>
      <c r="M883" s="66">
        <v>212396.72</v>
      </c>
      <c r="N883" s="68">
        <v>32068.0</v>
      </c>
      <c r="O883" s="66">
        <v>8.98083382663848</v>
      </c>
      <c r="P883" s="66">
        <v>43013.62</v>
      </c>
      <c r="Q883" s="68">
        <v>11480.0</v>
      </c>
      <c r="R883" s="69">
        <v>6.13516188846099</v>
      </c>
      <c r="S883" s="55"/>
      <c r="T883" s="56">
        <f t="shared" si="1"/>
        <v>3.669768431</v>
      </c>
      <c r="U883" s="56">
        <f t="shared" si="2"/>
        <v>3.318018576</v>
      </c>
      <c r="V883" s="56">
        <f t="shared" si="3"/>
        <v>5.217807279</v>
      </c>
      <c r="W883" s="56">
        <f t="shared" si="4"/>
        <v>6.623322939</v>
      </c>
      <c r="X883" s="56">
        <f t="shared" si="5"/>
        <v>3.74683101</v>
      </c>
    </row>
    <row r="884" ht="14.25" customHeight="1">
      <c r="A884" s="63">
        <v>38377.0</v>
      </c>
      <c r="B884" s="64" t="s">
        <v>934</v>
      </c>
      <c r="C884" s="65" t="s">
        <v>59</v>
      </c>
      <c r="D884" s="66" t="s">
        <v>66</v>
      </c>
      <c r="E884" s="67" t="s">
        <v>66</v>
      </c>
      <c r="F884" s="66" t="s">
        <v>66</v>
      </c>
      <c r="G884" s="66" t="s">
        <v>66</v>
      </c>
      <c r="H884" s="68" t="s">
        <v>66</v>
      </c>
      <c r="I884" s="66" t="s">
        <v>66</v>
      </c>
      <c r="J884" s="66" t="s">
        <v>66</v>
      </c>
      <c r="K884" s="68" t="s">
        <v>66</v>
      </c>
      <c r="L884" s="66" t="s">
        <v>66</v>
      </c>
      <c r="M884" s="66" t="s">
        <v>66</v>
      </c>
      <c r="N884" s="68" t="s">
        <v>66</v>
      </c>
      <c r="O884" s="66" t="s">
        <v>66</v>
      </c>
      <c r="P884" s="66" t="s">
        <v>66</v>
      </c>
      <c r="Q884" s="68" t="s">
        <v>66</v>
      </c>
      <c r="R884" s="69" t="s">
        <v>66</v>
      </c>
      <c r="S884" s="55"/>
      <c r="T884" s="56" t="str">
        <f t="shared" si="1"/>
        <v/>
      </c>
      <c r="U884" s="56" t="str">
        <f t="shared" si="2"/>
        <v/>
      </c>
      <c r="V884" s="56" t="str">
        <f t="shared" si="3"/>
        <v/>
      </c>
      <c r="W884" s="56" t="str">
        <f t="shared" si="4"/>
        <v/>
      </c>
      <c r="X884" s="56" t="str">
        <f t="shared" si="5"/>
        <v/>
      </c>
    </row>
    <row r="885" ht="14.25" customHeight="1">
      <c r="A885" s="63">
        <v>38380.0</v>
      </c>
      <c r="B885" s="64" t="s">
        <v>935</v>
      </c>
      <c r="C885" s="65" t="s">
        <v>61</v>
      </c>
      <c r="D885" s="66">
        <v>544.56</v>
      </c>
      <c r="E885" s="67">
        <v>137.0</v>
      </c>
      <c r="F885" s="66">
        <v>4.09443609022556</v>
      </c>
      <c r="G885" s="66">
        <v>476.71</v>
      </c>
      <c r="H885" s="68">
        <v>165.0</v>
      </c>
      <c r="I885" s="66">
        <v>3.3809219858156</v>
      </c>
      <c r="J885" s="66">
        <v>1379.07</v>
      </c>
      <c r="K885" s="68">
        <v>281.0</v>
      </c>
      <c r="L885" s="66">
        <v>5.4294094488189</v>
      </c>
      <c r="M885" s="66">
        <v>0.0</v>
      </c>
      <c r="N885" s="68">
        <v>0.0</v>
      </c>
      <c r="O885" s="66">
        <v>0.0</v>
      </c>
      <c r="P885" s="66">
        <v>21.4</v>
      </c>
      <c r="Q885" s="68">
        <v>3.0</v>
      </c>
      <c r="R885" s="69">
        <v>7.13333333333333</v>
      </c>
      <c r="S885" s="55"/>
      <c r="T885" s="56">
        <f t="shared" si="1"/>
        <v>3.974890511</v>
      </c>
      <c r="U885" s="56">
        <f t="shared" si="2"/>
        <v>2.889151515</v>
      </c>
      <c r="V885" s="56">
        <f t="shared" si="3"/>
        <v>4.90772242</v>
      </c>
      <c r="W885" s="56" t="str">
        <f t="shared" si="4"/>
        <v/>
      </c>
      <c r="X885" s="56">
        <f t="shared" si="5"/>
        <v>7.133333333</v>
      </c>
    </row>
    <row r="886" ht="14.25" customHeight="1">
      <c r="A886" s="63">
        <v>38384.0</v>
      </c>
      <c r="B886" s="64" t="s">
        <v>936</v>
      </c>
      <c r="C886" s="65" t="s">
        <v>61</v>
      </c>
      <c r="D886" s="66">
        <v>3075.21</v>
      </c>
      <c r="E886" s="67">
        <v>954.0</v>
      </c>
      <c r="F886" s="66">
        <v>3.5883430571762</v>
      </c>
      <c r="G886" s="66">
        <v>446.11</v>
      </c>
      <c r="H886" s="68">
        <v>165.0</v>
      </c>
      <c r="I886" s="66">
        <v>2.93493421052632</v>
      </c>
      <c r="J886" s="66">
        <v>5976.3</v>
      </c>
      <c r="K886" s="68">
        <v>1218.0</v>
      </c>
      <c r="L886" s="66">
        <v>5.32172751558326</v>
      </c>
      <c r="M886" s="66">
        <v>27.95</v>
      </c>
      <c r="N886" s="68">
        <v>4.0</v>
      </c>
      <c r="O886" s="66">
        <v>13.975</v>
      </c>
      <c r="P886" s="66">
        <v>0.0</v>
      </c>
      <c r="Q886" s="68">
        <v>0.0</v>
      </c>
      <c r="R886" s="69">
        <v>0.0</v>
      </c>
      <c r="S886" s="55"/>
      <c r="T886" s="56">
        <f t="shared" si="1"/>
        <v>3.223490566</v>
      </c>
      <c r="U886" s="56">
        <f t="shared" si="2"/>
        <v>2.70369697</v>
      </c>
      <c r="V886" s="56">
        <f t="shared" si="3"/>
        <v>4.906650246</v>
      </c>
      <c r="W886" s="56">
        <f t="shared" si="4"/>
        <v>6.9875</v>
      </c>
      <c r="X886" s="56" t="str">
        <f t="shared" si="5"/>
        <v/>
      </c>
    </row>
    <row r="887" ht="14.25" customHeight="1">
      <c r="A887" s="63">
        <v>38424.0</v>
      </c>
      <c r="B887" s="64" t="s">
        <v>937</v>
      </c>
      <c r="C887" s="65" t="s">
        <v>61</v>
      </c>
      <c r="D887" s="66">
        <v>204.82</v>
      </c>
      <c r="E887" s="67">
        <v>52.0</v>
      </c>
      <c r="F887" s="66">
        <v>4.0964</v>
      </c>
      <c r="G887" s="66">
        <v>115.12</v>
      </c>
      <c r="H887" s="68">
        <v>52.0</v>
      </c>
      <c r="I887" s="66">
        <v>2.25725490196078</v>
      </c>
      <c r="J887" s="66">
        <v>740.04</v>
      </c>
      <c r="K887" s="68">
        <v>181.0</v>
      </c>
      <c r="L887" s="66">
        <v>4.45807228915663</v>
      </c>
      <c r="M887" s="66">
        <v>82.86</v>
      </c>
      <c r="N887" s="68">
        <v>14.0</v>
      </c>
      <c r="O887" s="66">
        <v>6.37384615384615</v>
      </c>
      <c r="P887" s="66">
        <v>31.71</v>
      </c>
      <c r="Q887" s="68">
        <v>11.0</v>
      </c>
      <c r="R887" s="69">
        <v>4.53</v>
      </c>
      <c r="S887" s="55"/>
      <c r="T887" s="56">
        <f t="shared" si="1"/>
        <v>3.938846154</v>
      </c>
      <c r="U887" s="56">
        <f t="shared" si="2"/>
        <v>2.213846154</v>
      </c>
      <c r="V887" s="56">
        <f t="shared" si="3"/>
        <v>4.088618785</v>
      </c>
      <c r="W887" s="56">
        <f t="shared" si="4"/>
        <v>5.918571429</v>
      </c>
      <c r="X887" s="56">
        <f t="shared" si="5"/>
        <v>2.882727273</v>
      </c>
    </row>
    <row r="888" ht="14.25" customHeight="1">
      <c r="A888" s="63">
        <v>38435.0</v>
      </c>
      <c r="B888" s="64" t="s">
        <v>938</v>
      </c>
      <c r="C888" s="65" t="s">
        <v>61</v>
      </c>
      <c r="D888" s="66" t="s">
        <v>66</v>
      </c>
      <c r="E888" s="67" t="s">
        <v>66</v>
      </c>
      <c r="F888" s="66" t="s">
        <v>66</v>
      </c>
      <c r="G888" s="66" t="s">
        <v>66</v>
      </c>
      <c r="H888" s="68" t="s">
        <v>66</v>
      </c>
      <c r="I888" s="66" t="s">
        <v>66</v>
      </c>
      <c r="J888" s="66" t="s">
        <v>66</v>
      </c>
      <c r="K888" s="68" t="s">
        <v>66</v>
      </c>
      <c r="L888" s="66" t="s">
        <v>66</v>
      </c>
      <c r="M888" s="66" t="s">
        <v>66</v>
      </c>
      <c r="N888" s="68" t="s">
        <v>66</v>
      </c>
      <c r="O888" s="66" t="s">
        <v>66</v>
      </c>
      <c r="P888" s="66" t="s">
        <v>66</v>
      </c>
      <c r="Q888" s="68" t="s">
        <v>66</v>
      </c>
      <c r="R888" s="69" t="s">
        <v>66</v>
      </c>
      <c r="S888" s="55"/>
      <c r="T888" s="56" t="str">
        <f t="shared" si="1"/>
        <v/>
      </c>
      <c r="U888" s="56" t="str">
        <f t="shared" si="2"/>
        <v/>
      </c>
      <c r="V888" s="56" t="str">
        <f t="shared" si="3"/>
        <v/>
      </c>
      <c r="W888" s="56" t="str">
        <f t="shared" si="4"/>
        <v/>
      </c>
      <c r="X888" s="56" t="str">
        <f t="shared" si="5"/>
        <v/>
      </c>
    </row>
    <row r="889" ht="14.25" customHeight="1">
      <c r="A889" s="63">
        <v>38478.0</v>
      </c>
      <c r="B889" s="64" t="s">
        <v>939</v>
      </c>
      <c r="C889" s="65" t="s">
        <v>61</v>
      </c>
      <c r="D889" s="66">
        <v>1572.97</v>
      </c>
      <c r="E889" s="67">
        <v>516.0</v>
      </c>
      <c r="F889" s="66">
        <v>3.31151578947368</v>
      </c>
      <c r="G889" s="66">
        <v>1968.42</v>
      </c>
      <c r="H889" s="68">
        <v>793.0</v>
      </c>
      <c r="I889" s="66">
        <v>2.74918994413408</v>
      </c>
      <c r="J889" s="66">
        <v>6847.03</v>
      </c>
      <c r="K889" s="68">
        <v>1702.0</v>
      </c>
      <c r="L889" s="66">
        <v>5.36180892717306</v>
      </c>
      <c r="M889" s="66">
        <v>9.09</v>
      </c>
      <c r="N889" s="68">
        <v>2.0</v>
      </c>
      <c r="O889" s="66">
        <v>4.545</v>
      </c>
      <c r="P889" s="66">
        <v>100.3</v>
      </c>
      <c r="Q889" s="68">
        <v>10.0</v>
      </c>
      <c r="R889" s="69">
        <v>11.1444444444444</v>
      </c>
      <c r="S889" s="55"/>
      <c r="T889" s="56">
        <f t="shared" si="1"/>
        <v>3.048391473</v>
      </c>
      <c r="U889" s="56">
        <f t="shared" si="2"/>
        <v>2.482244641</v>
      </c>
      <c r="V889" s="56">
        <f t="shared" si="3"/>
        <v>4.022931845</v>
      </c>
      <c r="W889" s="56">
        <f t="shared" si="4"/>
        <v>4.545</v>
      </c>
      <c r="X889" s="56">
        <f t="shared" si="5"/>
        <v>10.03</v>
      </c>
    </row>
    <row r="890" ht="14.25" customHeight="1">
      <c r="A890" s="63">
        <v>38492.0</v>
      </c>
      <c r="B890" s="64" t="s">
        <v>940</v>
      </c>
      <c r="C890" s="65" t="s">
        <v>59</v>
      </c>
      <c r="D890" s="66" t="s">
        <v>66</v>
      </c>
      <c r="E890" s="67" t="s">
        <v>66</v>
      </c>
      <c r="F890" s="66" t="s">
        <v>66</v>
      </c>
      <c r="G890" s="66" t="s">
        <v>66</v>
      </c>
      <c r="H890" s="68" t="s">
        <v>66</v>
      </c>
      <c r="I890" s="66" t="s">
        <v>66</v>
      </c>
      <c r="J890" s="66" t="s">
        <v>66</v>
      </c>
      <c r="K890" s="68" t="s">
        <v>66</v>
      </c>
      <c r="L890" s="66" t="s">
        <v>66</v>
      </c>
      <c r="M890" s="66" t="s">
        <v>66</v>
      </c>
      <c r="N890" s="68" t="s">
        <v>66</v>
      </c>
      <c r="O890" s="66" t="s">
        <v>66</v>
      </c>
      <c r="P890" s="66" t="s">
        <v>66</v>
      </c>
      <c r="Q890" s="68" t="s">
        <v>66</v>
      </c>
      <c r="R890" s="69" t="s">
        <v>66</v>
      </c>
      <c r="S890" s="55"/>
      <c r="T890" s="56" t="str">
        <f t="shared" si="1"/>
        <v/>
      </c>
      <c r="U890" s="56" t="str">
        <f t="shared" si="2"/>
        <v/>
      </c>
      <c r="V890" s="56" t="str">
        <f t="shared" si="3"/>
        <v/>
      </c>
      <c r="W890" s="56" t="str">
        <f t="shared" si="4"/>
        <v/>
      </c>
      <c r="X890" s="56" t="str">
        <f t="shared" si="5"/>
        <v/>
      </c>
    </row>
    <row r="891" ht="14.25" customHeight="1">
      <c r="A891" s="63">
        <v>38497.0</v>
      </c>
      <c r="B891" s="64" t="s">
        <v>941</v>
      </c>
      <c r="C891" s="65" t="s">
        <v>59</v>
      </c>
      <c r="D891" s="66" t="s">
        <v>66</v>
      </c>
      <c r="E891" s="67" t="s">
        <v>66</v>
      </c>
      <c r="F891" s="66" t="s">
        <v>66</v>
      </c>
      <c r="G891" s="66" t="s">
        <v>66</v>
      </c>
      <c r="H891" s="68" t="s">
        <v>66</v>
      </c>
      <c r="I891" s="66" t="s">
        <v>66</v>
      </c>
      <c r="J891" s="66" t="s">
        <v>66</v>
      </c>
      <c r="K891" s="68" t="s">
        <v>66</v>
      </c>
      <c r="L891" s="66" t="s">
        <v>66</v>
      </c>
      <c r="M891" s="66" t="s">
        <v>66</v>
      </c>
      <c r="N891" s="68" t="s">
        <v>66</v>
      </c>
      <c r="O891" s="66" t="s">
        <v>66</v>
      </c>
      <c r="P891" s="66" t="s">
        <v>66</v>
      </c>
      <c r="Q891" s="68" t="s">
        <v>66</v>
      </c>
      <c r="R891" s="69" t="s">
        <v>66</v>
      </c>
      <c r="S891" s="55"/>
      <c r="T891" s="56" t="str">
        <f t="shared" si="1"/>
        <v/>
      </c>
      <c r="U891" s="56" t="str">
        <f t="shared" si="2"/>
        <v/>
      </c>
      <c r="V891" s="56" t="str">
        <f t="shared" si="3"/>
        <v/>
      </c>
      <c r="W891" s="56" t="str">
        <f t="shared" si="4"/>
        <v/>
      </c>
      <c r="X891" s="56" t="str">
        <f t="shared" si="5"/>
        <v/>
      </c>
    </row>
    <row r="892" ht="14.25" customHeight="1">
      <c r="A892" s="63">
        <v>38501.0</v>
      </c>
      <c r="B892" s="64" t="s">
        <v>942</v>
      </c>
      <c r="C892" s="65" t="s">
        <v>94</v>
      </c>
      <c r="D892" s="66" t="s">
        <v>66</v>
      </c>
      <c r="E892" s="67" t="s">
        <v>66</v>
      </c>
      <c r="F892" s="66" t="s">
        <v>66</v>
      </c>
      <c r="G892" s="66" t="s">
        <v>66</v>
      </c>
      <c r="H892" s="68" t="s">
        <v>66</v>
      </c>
      <c r="I892" s="66" t="s">
        <v>66</v>
      </c>
      <c r="J892" s="66" t="s">
        <v>66</v>
      </c>
      <c r="K892" s="68" t="s">
        <v>66</v>
      </c>
      <c r="L892" s="66" t="s">
        <v>66</v>
      </c>
      <c r="M892" s="66" t="s">
        <v>66</v>
      </c>
      <c r="N892" s="68" t="s">
        <v>66</v>
      </c>
      <c r="O892" s="66" t="s">
        <v>66</v>
      </c>
      <c r="P892" s="66" t="s">
        <v>66</v>
      </c>
      <c r="Q892" s="68" t="s">
        <v>66</v>
      </c>
      <c r="R892" s="69" t="s">
        <v>66</v>
      </c>
      <c r="S892" s="55"/>
      <c r="T892" s="56" t="str">
        <f t="shared" si="1"/>
        <v/>
      </c>
      <c r="U892" s="56" t="str">
        <f t="shared" si="2"/>
        <v/>
      </c>
      <c r="V892" s="56" t="str">
        <f t="shared" si="3"/>
        <v/>
      </c>
      <c r="W892" s="56" t="str">
        <f t="shared" si="4"/>
        <v/>
      </c>
      <c r="X892" s="56" t="str">
        <f t="shared" si="5"/>
        <v/>
      </c>
    </row>
    <row r="893" ht="14.25" customHeight="1">
      <c r="A893" s="63">
        <v>38503.0</v>
      </c>
      <c r="B893" s="64" t="s">
        <v>943</v>
      </c>
      <c r="C893" s="65" t="s">
        <v>61</v>
      </c>
      <c r="D893" s="66" t="s">
        <v>66</v>
      </c>
      <c r="E893" s="67" t="s">
        <v>66</v>
      </c>
      <c r="F893" s="66" t="s">
        <v>66</v>
      </c>
      <c r="G893" s="66" t="s">
        <v>66</v>
      </c>
      <c r="H893" s="68" t="s">
        <v>66</v>
      </c>
      <c r="I893" s="66" t="s">
        <v>66</v>
      </c>
      <c r="J893" s="66" t="s">
        <v>66</v>
      </c>
      <c r="K893" s="68" t="s">
        <v>66</v>
      </c>
      <c r="L893" s="66" t="s">
        <v>66</v>
      </c>
      <c r="M893" s="66" t="s">
        <v>66</v>
      </c>
      <c r="N893" s="68" t="s">
        <v>66</v>
      </c>
      <c r="O893" s="66" t="s">
        <v>66</v>
      </c>
      <c r="P893" s="66" t="s">
        <v>66</v>
      </c>
      <c r="Q893" s="68" t="s">
        <v>66</v>
      </c>
      <c r="R893" s="69" t="s">
        <v>66</v>
      </c>
      <c r="S893" s="55"/>
      <c r="T893" s="56" t="str">
        <f t="shared" si="1"/>
        <v/>
      </c>
      <c r="U893" s="56" t="str">
        <f t="shared" si="2"/>
        <v/>
      </c>
      <c r="V893" s="56" t="str">
        <f t="shared" si="3"/>
        <v/>
      </c>
      <c r="W893" s="56" t="str">
        <f t="shared" si="4"/>
        <v/>
      </c>
      <c r="X893" s="56" t="str">
        <f t="shared" si="5"/>
        <v/>
      </c>
    </row>
    <row r="894" ht="14.25" customHeight="1">
      <c r="A894" s="63">
        <v>38508.0</v>
      </c>
      <c r="B894" s="64" t="s">
        <v>944</v>
      </c>
      <c r="C894" s="65" t="s">
        <v>59</v>
      </c>
      <c r="D894" s="66">
        <v>86615.36</v>
      </c>
      <c r="E894" s="67">
        <v>22754.0</v>
      </c>
      <c r="F894" s="66">
        <v>6.16391688015941</v>
      </c>
      <c r="G894" s="66">
        <v>2586.61</v>
      </c>
      <c r="H894" s="68">
        <v>701.0</v>
      </c>
      <c r="I894" s="66">
        <v>4.2895688225539</v>
      </c>
      <c r="J894" s="66">
        <v>18760.96</v>
      </c>
      <c r="K894" s="68">
        <v>3688.0</v>
      </c>
      <c r="L894" s="66">
        <v>6.77780346820809</v>
      </c>
      <c r="M894" s="66">
        <v>606725.29</v>
      </c>
      <c r="N894" s="68">
        <v>83682.0</v>
      </c>
      <c r="O894" s="66">
        <v>11.9920403605171</v>
      </c>
      <c r="P894" s="66">
        <v>13898.65</v>
      </c>
      <c r="Q894" s="68">
        <v>2976.0</v>
      </c>
      <c r="R894" s="69">
        <v>6.14440760389036</v>
      </c>
      <c r="S894" s="55"/>
      <c r="T894" s="56">
        <f t="shared" si="1"/>
        <v>3.806599279</v>
      </c>
      <c r="U894" s="56">
        <f t="shared" si="2"/>
        <v>3.689885877</v>
      </c>
      <c r="V894" s="56">
        <f t="shared" si="3"/>
        <v>5.0870282</v>
      </c>
      <c r="W894" s="56">
        <f t="shared" si="4"/>
        <v>7.250367941</v>
      </c>
      <c r="X894" s="56">
        <f t="shared" si="5"/>
        <v>4.670245296</v>
      </c>
    </row>
    <row r="895" ht="14.25" customHeight="1">
      <c r="A895" s="63">
        <v>38511.0</v>
      </c>
      <c r="B895" s="64" t="s">
        <v>945</v>
      </c>
      <c r="C895" s="65" t="s">
        <v>61</v>
      </c>
      <c r="D895" s="66" t="s">
        <v>66</v>
      </c>
      <c r="E895" s="67" t="s">
        <v>66</v>
      </c>
      <c r="F895" s="66" t="s">
        <v>66</v>
      </c>
      <c r="G895" s="66" t="s">
        <v>66</v>
      </c>
      <c r="H895" s="68" t="s">
        <v>66</v>
      </c>
      <c r="I895" s="66" t="s">
        <v>66</v>
      </c>
      <c r="J895" s="66" t="s">
        <v>66</v>
      </c>
      <c r="K895" s="68" t="s">
        <v>66</v>
      </c>
      <c r="L895" s="66" t="s">
        <v>66</v>
      </c>
      <c r="M895" s="66" t="s">
        <v>66</v>
      </c>
      <c r="N895" s="68" t="s">
        <v>66</v>
      </c>
      <c r="O895" s="66" t="s">
        <v>66</v>
      </c>
      <c r="P895" s="66" t="s">
        <v>66</v>
      </c>
      <c r="Q895" s="68" t="s">
        <v>66</v>
      </c>
      <c r="R895" s="69" t="s">
        <v>66</v>
      </c>
      <c r="S895" s="55"/>
      <c r="T895" s="56" t="str">
        <f t="shared" si="1"/>
        <v/>
      </c>
      <c r="U895" s="56" t="str">
        <f t="shared" si="2"/>
        <v/>
      </c>
      <c r="V895" s="56" t="str">
        <f t="shared" si="3"/>
        <v/>
      </c>
      <c r="W895" s="56" t="str">
        <f t="shared" si="4"/>
        <v/>
      </c>
      <c r="X895" s="56" t="str">
        <f t="shared" si="5"/>
        <v/>
      </c>
    </row>
    <row r="896" ht="14.25" customHeight="1">
      <c r="A896" s="63">
        <v>38516.0</v>
      </c>
      <c r="B896" s="64" t="s">
        <v>946</v>
      </c>
      <c r="C896" s="65" t="s">
        <v>59</v>
      </c>
      <c r="D896" s="66" t="s">
        <v>66</v>
      </c>
      <c r="E896" s="67" t="s">
        <v>66</v>
      </c>
      <c r="F896" s="66" t="s">
        <v>66</v>
      </c>
      <c r="G896" s="66" t="s">
        <v>66</v>
      </c>
      <c r="H896" s="68" t="s">
        <v>66</v>
      </c>
      <c r="I896" s="66" t="s">
        <v>66</v>
      </c>
      <c r="J896" s="66" t="s">
        <v>66</v>
      </c>
      <c r="K896" s="68" t="s">
        <v>66</v>
      </c>
      <c r="L896" s="66" t="s">
        <v>66</v>
      </c>
      <c r="M896" s="66" t="s">
        <v>66</v>
      </c>
      <c r="N896" s="68" t="s">
        <v>66</v>
      </c>
      <c r="O896" s="66" t="s">
        <v>66</v>
      </c>
      <c r="P896" s="66" t="s">
        <v>66</v>
      </c>
      <c r="Q896" s="68" t="s">
        <v>66</v>
      </c>
      <c r="R896" s="69" t="s">
        <v>66</v>
      </c>
      <c r="S896" s="55"/>
      <c r="T896" s="56" t="str">
        <f t="shared" si="1"/>
        <v/>
      </c>
      <c r="U896" s="56" t="str">
        <f t="shared" si="2"/>
        <v/>
      </c>
      <c r="V896" s="56" t="str">
        <f t="shared" si="3"/>
        <v/>
      </c>
      <c r="W896" s="56" t="str">
        <f t="shared" si="4"/>
        <v/>
      </c>
      <c r="X896" s="56" t="str">
        <f t="shared" si="5"/>
        <v/>
      </c>
    </row>
    <row r="897" ht="14.25" customHeight="1">
      <c r="A897" s="63">
        <v>38517.0</v>
      </c>
      <c r="B897" s="64" t="s">
        <v>947</v>
      </c>
      <c r="C897" s="65" t="s">
        <v>61</v>
      </c>
      <c r="D897" s="66">
        <v>1307.54</v>
      </c>
      <c r="E897" s="67">
        <v>368.0</v>
      </c>
      <c r="F897" s="66">
        <v>3.7465329512894</v>
      </c>
      <c r="G897" s="66">
        <v>1129.21</v>
      </c>
      <c r="H897" s="68">
        <v>411.0</v>
      </c>
      <c r="I897" s="66">
        <v>3.09372602739726</v>
      </c>
      <c r="J897" s="66">
        <v>5900.72</v>
      </c>
      <c r="K897" s="68">
        <v>1309.0</v>
      </c>
      <c r="L897" s="66">
        <v>5.25442564559216</v>
      </c>
      <c r="M897" s="66">
        <v>0.0</v>
      </c>
      <c r="N897" s="68">
        <v>0.0</v>
      </c>
      <c r="O897" s="66">
        <v>0.0</v>
      </c>
      <c r="P897" s="66">
        <v>10.18</v>
      </c>
      <c r="Q897" s="68">
        <v>2.0</v>
      </c>
      <c r="R897" s="69">
        <v>5.09</v>
      </c>
      <c r="S897" s="55"/>
      <c r="T897" s="56">
        <f t="shared" si="1"/>
        <v>3.553097826</v>
      </c>
      <c r="U897" s="56">
        <f t="shared" si="2"/>
        <v>2.747469586</v>
      </c>
      <c r="V897" s="56">
        <f t="shared" si="3"/>
        <v>4.507807487</v>
      </c>
      <c r="W897" s="56" t="str">
        <f t="shared" si="4"/>
        <v/>
      </c>
      <c r="X897" s="56">
        <f t="shared" si="5"/>
        <v>5.09</v>
      </c>
    </row>
    <row r="898" ht="14.25" customHeight="1">
      <c r="A898" s="63">
        <v>38520.0</v>
      </c>
      <c r="B898" s="64" t="s">
        <v>948</v>
      </c>
      <c r="C898" s="65" t="s">
        <v>59</v>
      </c>
      <c r="D898" s="66">
        <v>137647.27</v>
      </c>
      <c r="E898" s="67">
        <v>33991.0</v>
      </c>
      <c r="F898" s="66">
        <v>5.66752871906781</v>
      </c>
      <c r="G898" s="66">
        <v>5941.37</v>
      </c>
      <c r="H898" s="68">
        <v>1797.0</v>
      </c>
      <c r="I898" s="66">
        <v>3.77469504447268</v>
      </c>
      <c r="J898" s="66">
        <v>158694.73</v>
      </c>
      <c r="K898" s="68">
        <v>35857.0</v>
      </c>
      <c r="L898" s="66">
        <v>6.22991913005928</v>
      </c>
      <c r="M898" s="66">
        <v>628375.47</v>
      </c>
      <c r="N898" s="68">
        <v>77158.0</v>
      </c>
      <c r="O898" s="66">
        <v>12.2476020348497</v>
      </c>
      <c r="P898" s="66">
        <v>50702.58</v>
      </c>
      <c r="Q898" s="68">
        <v>7688.0</v>
      </c>
      <c r="R898" s="69">
        <v>7.9620885678392</v>
      </c>
      <c r="S898" s="55"/>
      <c r="T898" s="56">
        <f t="shared" si="1"/>
        <v>4.04952105</v>
      </c>
      <c r="U898" s="56">
        <f t="shared" si="2"/>
        <v>3.306271564</v>
      </c>
      <c r="V898" s="56">
        <f t="shared" si="3"/>
        <v>4.425767075</v>
      </c>
      <c r="W898" s="56">
        <f t="shared" si="4"/>
        <v>8.144009306</v>
      </c>
      <c r="X898" s="56">
        <f t="shared" si="5"/>
        <v>6.595028616</v>
      </c>
    </row>
    <row r="899" ht="14.25" customHeight="1">
      <c r="A899" s="63">
        <v>38524.0</v>
      </c>
      <c r="B899" s="64" t="s">
        <v>949</v>
      </c>
      <c r="C899" s="65" t="s">
        <v>59</v>
      </c>
      <c r="D899" s="66">
        <v>85422.47</v>
      </c>
      <c r="E899" s="67">
        <v>24958.0</v>
      </c>
      <c r="F899" s="66">
        <v>4.93372242116207</v>
      </c>
      <c r="G899" s="66">
        <v>6142.77</v>
      </c>
      <c r="H899" s="68">
        <v>1933.0</v>
      </c>
      <c r="I899" s="66">
        <v>3.93263124199744</v>
      </c>
      <c r="J899" s="66">
        <v>25101.04</v>
      </c>
      <c r="K899" s="68">
        <v>5018.0</v>
      </c>
      <c r="L899" s="66">
        <v>6.6072755988418</v>
      </c>
      <c r="M899" s="66">
        <v>339001.6</v>
      </c>
      <c r="N899" s="68">
        <v>46355.0</v>
      </c>
      <c r="O899" s="66">
        <v>10.7038489469862</v>
      </c>
      <c r="P899" s="66">
        <v>28572.41</v>
      </c>
      <c r="Q899" s="68">
        <v>6137.0</v>
      </c>
      <c r="R899" s="69">
        <v>6.53980544747082</v>
      </c>
      <c r="S899" s="55"/>
      <c r="T899" s="56">
        <f t="shared" si="1"/>
        <v>3.42264885</v>
      </c>
      <c r="U899" s="56">
        <f t="shared" si="2"/>
        <v>3.177842732</v>
      </c>
      <c r="V899" s="56">
        <f t="shared" si="3"/>
        <v>5.00220008</v>
      </c>
      <c r="W899" s="56">
        <f t="shared" si="4"/>
        <v>7.313161471</v>
      </c>
      <c r="X899" s="56">
        <f t="shared" si="5"/>
        <v>4.655761773</v>
      </c>
    </row>
    <row r="900" ht="14.25" customHeight="1">
      <c r="A900" s="63">
        <v>38527.0</v>
      </c>
      <c r="B900" s="64" t="s">
        <v>950</v>
      </c>
      <c r="C900" s="65" t="s">
        <v>59</v>
      </c>
      <c r="D900" s="66" t="s">
        <v>66</v>
      </c>
      <c r="E900" s="67" t="s">
        <v>66</v>
      </c>
      <c r="F900" s="66" t="s">
        <v>66</v>
      </c>
      <c r="G900" s="66" t="s">
        <v>66</v>
      </c>
      <c r="H900" s="68" t="s">
        <v>66</v>
      </c>
      <c r="I900" s="66" t="s">
        <v>66</v>
      </c>
      <c r="J900" s="66" t="s">
        <v>66</v>
      </c>
      <c r="K900" s="68" t="s">
        <v>66</v>
      </c>
      <c r="L900" s="66" t="s">
        <v>66</v>
      </c>
      <c r="M900" s="66" t="s">
        <v>66</v>
      </c>
      <c r="N900" s="68" t="s">
        <v>66</v>
      </c>
      <c r="O900" s="66" t="s">
        <v>66</v>
      </c>
      <c r="P900" s="66" t="s">
        <v>66</v>
      </c>
      <c r="Q900" s="68" t="s">
        <v>66</v>
      </c>
      <c r="R900" s="69" t="s">
        <v>66</v>
      </c>
      <c r="S900" s="55"/>
      <c r="T900" s="56" t="str">
        <f t="shared" si="1"/>
        <v/>
      </c>
      <c r="U900" s="56" t="str">
        <f t="shared" si="2"/>
        <v/>
      </c>
      <c r="V900" s="56" t="str">
        <f t="shared" si="3"/>
        <v/>
      </c>
      <c r="W900" s="56" t="str">
        <f t="shared" si="4"/>
        <v/>
      </c>
      <c r="X900" s="56" t="str">
        <f t="shared" si="5"/>
        <v/>
      </c>
    </row>
    <row r="901" ht="14.25" customHeight="1">
      <c r="A901" s="63">
        <v>38530.0</v>
      </c>
      <c r="B901" s="64" t="s">
        <v>951</v>
      </c>
      <c r="C901" s="65" t="s">
        <v>61</v>
      </c>
      <c r="D901" s="66">
        <v>0.0</v>
      </c>
      <c r="E901" s="67">
        <v>0.0</v>
      </c>
      <c r="F901" s="66">
        <v>0.0</v>
      </c>
      <c r="G901" s="66">
        <v>481.16</v>
      </c>
      <c r="H901" s="68">
        <v>67.0</v>
      </c>
      <c r="I901" s="66">
        <v>7.29030303030303</v>
      </c>
      <c r="J901" s="66">
        <v>189.23</v>
      </c>
      <c r="K901" s="68">
        <v>33.0</v>
      </c>
      <c r="L901" s="66">
        <v>5.73424242424242</v>
      </c>
      <c r="M901" s="66">
        <v>4697.86</v>
      </c>
      <c r="N901" s="68">
        <v>764.0</v>
      </c>
      <c r="O901" s="66">
        <v>7.31753894080997</v>
      </c>
      <c r="P901" s="66">
        <v>2316.87</v>
      </c>
      <c r="Q901" s="68">
        <v>247.0</v>
      </c>
      <c r="R901" s="69">
        <v>9.653625</v>
      </c>
      <c r="S901" s="55"/>
      <c r="T901" s="56" t="str">
        <f t="shared" si="1"/>
        <v/>
      </c>
      <c r="U901" s="56">
        <f t="shared" si="2"/>
        <v>7.181492537</v>
      </c>
      <c r="V901" s="56">
        <f t="shared" si="3"/>
        <v>5.734242424</v>
      </c>
      <c r="W901" s="56">
        <f t="shared" si="4"/>
        <v>6.149031414</v>
      </c>
      <c r="X901" s="56">
        <f t="shared" si="5"/>
        <v>9.380040486</v>
      </c>
    </row>
    <row r="902" ht="14.25" customHeight="1">
      <c r="A902" s="63">
        <v>38533.0</v>
      </c>
      <c r="B902" s="64" t="s">
        <v>952</v>
      </c>
      <c r="C902" s="65" t="s">
        <v>61</v>
      </c>
      <c r="D902" s="66">
        <v>43124.94</v>
      </c>
      <c r="E902" s="67">
        <v>8330.0</v>
      </c>
      <c r="F902" s="66">
        <v>6.64073606405913</v>
      </c>
      <c r="G902" s="66">
        <v>2442.58</v>
      </c>
      <c r="H902" s="68">
        <v>571.0</v>
      </c>
      <c r="I902" s="66">
        <v>4.75210116731517</v>
      </c>
      <c r="J902" s="66">
        <v>11140.75</v>
      </c>
      <c r="K902" s="68">
        <v>1903.0</v>
      </c>
      <c r="L902" s="66">
        <v>7.66213892709766</v>
      </c>
      <c r="M902" s="66">
        <v>186650.38</v>
      </c>
      <c r="N902" s="68">
        <v>31721.0</v>
      </c>
      <c r="O902" s="66">
        <v>9.87881761405737</v>
      </c>
      <c r="P902" s="66">
        <v>21671.37</v>
      </c>
      <c r="Q902" s="68">
        <v>4396.0</v>
      </c>
      <c r="R902" s="69">
        <v>7.71223131672598</v>
      </c>
      <c r="S902" s="55"/>
      <c r="T902" s="56">
        <f t="shared" si="1"/>
        <v>5.177063625</v>
      </c>
      <c r="U902" s="56">
        <f t="shared" si="2"/>
        <v>4.277723292</v>
      </c>
      <c r="V902" s="56">
        <f t="shared" si="3"/>
        <v>5.854308986</v>
      </c>
      <c r="W902" s="56">
        <f t="shared" si="4"/>
        <v>5.884126604</v>
      </c>
      <c r="X902" s="56">
        <f t="shared" si="5"/>
        <v>4.929792994</v>
      </c>
    </row>
    <row r="903" ht="14.25" customHeight="1">
      <c r="A903" s="63">
        <v>38542.0</v>
      </c>
      <c r="B903" s="64" t="s">
        <v>953</v>
      </c>
      <c r="C903" s="65" t="s">
        <v>61</v>
      </c>
      <c r="D903" s="66" t="s">
        <v>66</v>
      </c>
      <c r="E903" s="67" t="s">
        <v>66</v>
      </c>
      <c r="F903" s="66" t="s">
        <v>66</v>
      </c>
      <c r="G903" s="66" t="s">
        <v>66</v>
      </c>
      <c r="H903" s="68" t="s">
        <v>66</v>
      </c>
      <c r="I903" s="66" t="s">
        <v>66</v>
      </c>
      <c r="J903" s="66" t="s">
        <v>66</v>
      </c>
      <c r="K903" s="68" t="s">
        <v>66</v>
      </c>
      <c r="L903" s="66" t="s">
        <v>66</v>
      </c>
      <c r="M903" s="66" t="s">
        <v>66</v>
      </c>
      <c r="N903" s="68" t="s">
        <v>66</v>
      </c>
      <c r="O903" s="66" t="s">
        <v>66</v>
      </c>
      <c r="P903" s="66" t="s">
        <v>66</v>
      </c>
      <c r="Q903" s="68" t="s">
        <v>66</v>
      </c>
      <c r="R903" s="69" t="s">
        <v>66</v>
      </c>
      <c r="S903" s="55"/>
      <c r="T903" s="56" t="str">
        <f t="shared" si="1"/>
        <v/>
      </c>
      <c r="U903" s="56" t="str">
        <f t="shared" si="2"/>
        <v/>
      </c>
      <c r="V903" s="56" t="str">
        <f t="shared" si="3"/>
        <v/>
      </c>
      <c r="W903" s="56" t="str">
        <f t="shared" si="4"/>
        <v/>
      </c>
      <c r="X903" s="56" t="str">
        <f t="shared" si="5"/>
        <v/>
      </c>
    </row>
    <row r="904" ht="14.25" customHeight="1">
      <c r="A904" s="63">
        <v>38545.0</v>
      </c>
      <c r="B904" s="64" t="s">
        <v>954</v>
      </c>
      <c r="C904" s="65" t="s">
        <v>61</v>
      </c>
      <c r="D904" s="66" t="s">
        <v>66</v>
      </c>
      <c r="E904" s="67" t="s">
        <v>66</v>
      </c>
      <c r="F904" s="66" t="s">
        <v>66</v>
      </c>
      <c r="G904" s="66" t="s">
        <v>66</v>
      </c>
      <c r="H904" s="68" t="s">
        <v>66</v>
      </c>
      <c r="I904" s="66" t="s">
        <v>66</v>
      </c>
      <c r="J904" s="66" t="s">
        <v>66</v>
      </c>
      <c r="K904" s="68" t="s">
        <v>66</v>
      </c>
      <c r="L904" s="66" t="s">
        <v>66</v>
      </c>
      <c r="M904" s="66" t="s">
        <v>66</v>
      </c>
      <c r="N904" s="68" t="s">
        <v>66</v>
      </c>
      <c r="O904" s="66" t="s">
        <v>66</v>
      </c>
      <c r="P904" s="66" t="s">
        <v>66</v>
      </c>
      <c r="Q904" s="68" t="s">
        <v>66</v>
      </c>
      <c r="R904" s="69" t="s">
        <v>66</v>
      </c>
      <c r="S904" s="55"/>
      <c r="T904" s="56" t="str">
        <f t="shared" si="1"/>
        <v/>
      </c>
      <c r="U904" s="56" t="str">
        <f t="shared" si="2"/>
        <v/>
      </c>
      <c r="V904" s="56" t="str">
        <f t="shared" si="3"/>
        <v/>
      </c>
      <c r="W904" s="56" t="str">
        <f t="shared" si="4"/>
        <v/>
      </c>
      <c r="X904" s="56" t="str">
        <f t="shared" si="5"/>
        <v/>
      </c>
    </row>
    <row r="905" ht="14.25" customHeight="1">
      <c r="A905" s="63">
        <v>38548.0</v>
      </c>
      <c r="B905" s="64" t="s">
        <v>955</v>
      </c>
      <c r="C905" s="65" t="s">
        <v>61</v>
      </c>
      <c r="D905" s="66" t="s">
        <v>66</v>
      </c>
      <c r="E905" s="67" t="s">
        <v>66</v>
      </c>
      <c r="F905" s="66" t="s">
        <v>66</v>
      </c>
      <c r="G905" s="66" t="s">
        <v>66</v>
      </c>
      <c r="H905" s="68" t="s">
        <v>66</v>
      </c>
      <c r="I905" s="66" t="s">
        <v>66</v>
      </c>
      <c r="J905" s="66" t="s">
        <v>66</v>
      </c>
      <c r="K905" s="68" t="s">
        <v>66</v>
      </c>
      <c r="L905" s="66" t="s">
        <v>66</v>
      </c>
      <c r="M905" s="66" t="s">
        <v>66</v>
      </c>
      <c r="N905" s="68" t="s">
        <v>66</v>
      </c>
      <c r="O905" s="66" t="s">
        <v>66</v>
      </c>
      <c r="P905" s="66" t="s">
        <v>66</v>
      </c>
      <c r="Q905" s="68" t="s">
        <v>66</v>
      </c>
      <c r="R905" s="69" t="s">
        <v>66</v>
      </c>
      <c r="S905" s="55"/>
      <c r="T905" s="56" t="str">
        <f t="shared" si="1"/>
        <v/>
      </c>
      <c r="U905" s="56" t="str">
        <f t="shared" si="2"/>
        <v/>
      </c>
      <c r="V905" s="56" t="str">
        <f t="shared" si="3"/>
        <v/>
      </c>
      <c r="W905" s="56" t="str">
        <f t="shared" si="4"/>
        <v/>
      </c>
      <c r="X905" s="56" t="str">
        <f t="shared" si="5"/>
        <v/>
      </c>
    </row>
    <row r="906" ht="14.25" customHeight="1">
      <c r="A906" s="63">
        <v>38551.0</v>
      </c>
      <c r="B906" s="64" t="s">
        <v>956</v>
      </c>
      <c r="C906" s="65" t="s">
        <v>61</v>
      </c>
      <c r="D906" s="66" t="s">
        <v>66</v>
      </c>
      <c r="E906" s="67" t="s">
        <v>66</v>
      </c>
      <c r="F906" s="66" t="s">
        <v>66</v>
      </c>
      <c r="G906" s="66" t="s">
        <v>66</v>
      </c>
      <c r="H906" s="68" t="s">
        <v>66</v>
      </c>
      <c r="I906" s="66" t="s">
        <v>66</v>
      </c>
      <c r="J906" s="66" t="s">
        <v>66</v>
      </c>
      <c r="K906" s="68" t="s">
        <v>66</v>
      </c>
      <c r="L906" s="66" t="s">
        <v>66</v>
      </c>
      <c r="M906" s="66" t="s">
        <v>66</v>
      </c>
      <c r="N906" s="68" t="s">
        <v>66</v>
      </c>
      <c r="O906" s="66" t="s">
        <v>66</v>
      </c>
      <c r="P906" s="66" t="s">
        <v>66</v>
      </c>
      <c r="Q906" s="68" t="s">
        <v>66</v>
      </c>
      <c r="R906" s="69" t="s">
        <v>66</v>
      </c>
      <c r="S906" s="55"/>
      <c r="T906" s="56" t="str">
        <f t="shared" si="1"/>
        <v/>
      </c>
      <c r="U906" s="56" t="str">
        <f t="shared" si="2"/>
        <v/>
      </c>
      <c r="V906" s="56" t="str">
        <f t="shared" si="3"/>
        <v/>
      </c>
      <c r="W906" s="56" t="str">
        <f t="shared" si="4"/>
        <v/>
      </c>
      <c r="X906" s="56" t="str">
        <f t="shared" si="5"/>
        <v/>
      </c>
    </row>
    <row r="907" ht="14.25" customHeight="1">
      <c r="A907" s="63">
        <v>38554.0</v>
      </c>
      <c r="B907" s="64" t="s">
        <v>957</v>
      </c>
      <c r="C907" s="65" t="s">
        <v>61</v>
      </c>
      <c r="D907" s="66" t="s">
        <v>66</v>
      </c>
      <c r="E907" s="67" t="s">
        <v>66</v>
      </c>
      <c r="F907" s="66" t="s">
        <v>66</v>
      </c>
      <c r="G907" s="66" t="s">
        <v>66</v>
      </c>
      <c r="H907" s="68" t="s">
        <v>66</v>
      </c>
      <c r="I907" s="66" t="s">
        <v>66</v>
      </c>
      <c r="J907" s="66" t="s">
        <v>66</v>
      </c>
      <c r="K907" s="68" t="s">
        <v>66</v>
      </c>
      <c r="L907" s="66" t="s">
        <v>66</v>
      </c>
      <c r="M907" s="66" t="s">
        <v>66</v>
      </c>
      <c r="N907" s="68" t="s">
        <v>66</v>
      </c>
      <c r="O907" s="66" t="s">
        <v>66</v>
      </c>
      <c r="P907" s="66" t="s">
        <v>66</v>
      </c>
      <c r="Q907" s="68" t="s">
        <v>66</v>
      </c>
      <c r="R907" s="69" t="s">
        <v>66</v>
      </c>
      <c r="S907" s="55"/>
      <c r="T907" s="56" t="str">
        <f t="shared" si="1"/>
        <v/>
      </c>
      <c r="U907" s="56" t="str">
        <f t="shared" si="2"/>
        <v/>
      </c>
      <c r="V907" s="56" t="str">
        <f t="shared" si="3"/>
        <v/>
      </c>
      <c r="W907" s="56" t="str">
        <f t="shared" si="4"/>
        <v/>
      </c>
      <c r="X907" s="56" t="str">
        <f t="shared" si="5"/>
        <v/>
      </c>
    </row>
    <row r="908" ht="14.25" customHeight="1">
      <c r="A908" s="63">
        <v>38559.0</v>
      </c>
      <c r="B908" s="64" t="s">
        <v>958</v>
      </c>
      <c r="C908" s="65" t="s">
        <v>59</v>
      </c>
      <c r="D908" s="66">
        <v>220217.97</v>
      </c>
      <c r="E908" s="67">
        <v>53615.0</v>
      </c>
      <c r="F908" s="66">
        <v>6.83376167571761</v>
      </c>
      <c r="G908" s="66">
        <v>5787.21</v>
      </c>
      <c r="H908" s="68">
        <v>1367.0</v>
      </c>
      <c r="I908" s="66">
        <v>5.13050531914894</v>
      </c>
      <c r="J908" s="66">
        <v>68532.86</v>
      </c>
      <c r="K908" s="68">
        <v>12778.0</v>
      </c>
      <c r="L908" s="66">
        <v>8.17814558472554</v>
      </c>
      <c r="M908" s="66">
        <v>751112.79</v>
      </c>
      <c r="N908" s="68">
        <v>113415.0</v>
      </c>
      <c r="O908" s="66">
        <v>10.8536036934281</v>
      </c>
      <c r="P908" s="66">
        <v>36851.81</v>
      </c>
      <c r="Q908" s="68">
        <v>7284.0</v>
      </c>
      <c r="R908" s="69">
        <v>7.12112270531401</v>
      </c>
      <c r="S908" s="55"/>
      <c r="T908" s="56">
        <f t="shared" si="1"/>
        <v>4.107394759</v>
      </c>
      <c r="U908" s="56">
        <f t="shared" si="2"/>
        <v>4.233511339</v>
      </c>
      <c r="V908" s="56">
        <f t="shared" si="3"/>
        <v>5.363347942</v>
      </c>
      <c r="W908" s="56">
        <f t="shared" si="4"/>
        <v>6.622693559</v>
      </c>
      <c r="X908" s="56">
        <f t="shared" si="5"/>
        <v>5.059281988</v>
      </c>
    </row>
    <row r="909" ht="14.25" customHeight="1">
      <c r="A909" s="63">
        <v>38560.0</v>
      </c>
      <c r="B909" s="64" t="s">
        <v>959</v>
      </c>
      <c r="C909" s="65" t="s">
        <v>59</v>
      </c>
      <c r="D909" s="66" t="s">
        <v>66</v>
      </c>
      <c r="E909" s="67" t="s">
        <v>66</v>
      </c>
      <c r="F909" s="66" t="s">
        <v>66</v>
      </c>
      <c r="G909" s="66" t="s">
        <v>66</v>
      </c>
      <c r="H909" s="68" t="s">
        <v>66</v>
      </c>
      <c r="I909" s="66" t="s">
        <v>66</v>
      </c>
      <c r="J909" s="66" t="s">
        <v>66</v>
      </c>
      <c r="K909" s="68" t="s">
        <v>66</v>
      </c>
      <c r="L909" s="66" t="s">
        <v>66</v>
      </c>
      <c r="M909" s="66" t="s">
        <v>66</v>
      </c>
      <c r="N909" s="68" t="s">
        <v>66</v>
      </c>
      <c r="O909" s="66" t="s">
        <v>66</v>
      </c>
      <c r="P909" s="66" t="s">
        <v>66</v>
      </c>
      <c r="Q909" s="68" t="s">
        <v>66</v>
      </c>
      <c r="R909" s="69" t="s">
        <v>66</v>
      </c>
      <c r="S909" s="55"/>
      <c r="T909" s="56" t="str">
        <f t="shared" si="1"/>
        <v/>
      </c>
      <c r="U909" s="56" t="str">
        <f t="shared" si="2"/>
        <v/>
      </c>
      <c r="V909" s="56" t="str">
        <f t="shared" si="3"/>
        <v/>
      </c>
      <c r="W909" s="56" t="str">
        <f t="shared" si="4"/>
        <v/>
      </c>
      <c r="X909" s="56" t="str">
        <f t="shared" si="5"/>
        <v/>
      </c>
    </row>
    <row r="910" ht="14.25" customHeight="1">
      <c r="A910" s="63">
        <v>38563.0</v>
      </c>
      <c r="B910" s="64" t="s">
        <v>960</v>
      </c>
      <c r="C910" s="65" t="s">
        <v>59</v>
      </c>
      <c r="D910" s="66" t="s">
        <v>66</v>
      </c>
      <c r="E910" s="67" t="s">
        <v>66</v>
      </c>
      <c r="F910" s="66" t="s">
        <v>66</v>
      </c>
      <c r="G910" s="66" t="s">
        <v>66</v>
      </c>
      <c r="H910" s="68" t="s">
        <v>66</v>
      </c>
      <c r="I910" s="66" t="s">
        <v>66</v>
      </c>
      <c r="J910" s="66" t="s">
        <v>66</v>
      </c>
      <c r="K910" s="68" t="s">
        <v>66</v>
      </c>
      <c r="L910" s="66" t="s">
        <v>66</v>
      </c>
      <c r="M910" s="66" t="s">
        <v>66</v>
      </c>
      <c r="N910" s="68" t="s">
        <v>66</v>
      </c>
      <c r="O910" s="66" t="s">
        <v>66</v>
      </c>
      <c r="P910" s="66" t="s">
        <v>66</v>
      </c>
      <c r="Q910" s="68" t="s">
        <v>66</v>
      </c>
      <c r="R910" s="69" t="s">
        <v>66</v>
      </c>
      <c r="S910" s="55"/>
      <c r="T910" s="56" t="str">
        <f t="shared" si="1"/>
        <v/>
      </c>
      <c r="U910" s="56" t="str">
        <f t="shared" si="2"/>
        <v/>
      </c>
      <c r="V910" s="56" t="str">
        <f t="shared" si="3"/>
        <v/>
      </c>
      <c r="W910" s="56" t="str">
        <f t="shared" si="4"/>
        <v/>
      </c>
      <c r="X910" s="56" t="str">
        <f t="shared" si="5"/>
        <v/>
      </c>
    </row>
    <row r="911" ht="14.25" customHeight="1">
      <c r="A911" s="63">
        <v>38567.0</v>
      </c>
      <c r="B911" s="64" t="s">
        <v>961</v>
      </c>
      <c r="C911" s="65" t="s">
        <v>59</v>
      </c>
      <c r="D911" s="66" t="s">
        <v>66</v>
      </c>
      <c r="E911" s="67" t="s">
        <v>66</v>
      </c>
      <c r="F911" s="66" t="s">
        <v>66</v>
      </c>
      <c r="G911" s="66" t="s">
        <v>66</v>
      </c>
      <c r="H911" s="68" t="s">
        <v>66</v>
      </c>
      <c r="I911" s="66" t="s">
        <v>66</v>
      </c>
      <c r="J911" s="66" t="s">
        <v>66</v>
      </c>
      <c r="K911" s="68" t="s">
        <v>66</v>
      </c>
      <c r="L911" s="66" t="s">
        <v>66</v>
      </c>
      <c r="M911" s="66" t="s">
        <v>66</v>
      </c>
      <c r="N911" s="68" t="s">
        <v>66</v>
      </c>
      <c r="O911" s="66" t="s">
        <v>66</v>
      </c>
      <c r="P911" s="66" t="s">
        <v>66</v>
      </c>
      <c r="Q911" s="68" t="s">
        <v>66</v>
      </c>
      <c r="R911" s="69" t="s">
        <v>66</v>
      </c>
      <c r="S911" s="55"/>
      <c r="T911" s="56" t="str">
        <f t="shared" si="1"/>
        <v/>
      </c>
      <c r="U911" s="56" t="str">
        <f t="shared" si="2"/>
        <v/>
      </c>
      <c r="V911" s="56" t="str">
        <f t="shared" si="3"/>
        <v/>
      </c>
      <c r="W911" s="56" t="str">
        <f t="shared" si="4"/>
        <v/>
      </c>
      <c r="X911" s="56" t="str">
        <f t="shared" si="5"/>
        <v/>
      </c>
    </row>
    <row r="912" ht="14.25" customHeight="1">
      <c r="A912" s="63">
        <v>38591.0</v>
      </c>
      <c r="B912" s="64" t="s">
        <v>962</v>
      </c>
      <c r="C912" s="65" t="s">
        <v>61</v>
      </c>
      <c r="D912" s="66">
        <v>131.95</v>
      </c>
      <c r="E912" s="67">
        <v>28.0</v>
      </c>
      <c r="F912" s="66">
        <v>5.278</v>
      </c>
      <c r="G912" s="66">
        <v>407.7</v>
      </c>
      <c r="H912" s="68">
        <v>137.0</v>
      </c>
      <c r="I912" s="66">
        <v>3.45508474576271</v>
      </c>
      <c r="J912" s="66">
        <v>720.65</v>
      </c>
      <c r="K912" s="68">
        <v>182.0</v>
      </c>
      <c r="L912" s="66">
        <v>4.86925675675676</v>
      </c>
      <c r="M912" s="66">
        <v>5319.21</v>
      </c>
      <c r="N912" s="68">
        <v>967.0</v>
      </c>
      <c r="O912" s="66">
        <v>5.53507804370447</v>
      </c>
      <c r="P912" s="66">
        <v>0.0</v>
      </c>
      <c r="Q912" s="68">
        <v>0.0</v>
      </c>
      <c r="R912" s="69">
        <v>0.0</v>
      </c>
      <c r="S912" s="55"/>
      <c r="T912" s="56">
        <f t="shared" si="1"/>
        <v>4.7125</v>
      </c>
      <c r="U912" s="56">
        <f t="shared" si="2"/>
        <v>2.975912409</v>
      </c>
      <c r="V912" s="56">
        <f t="shared" si="3"/>
        <v>3.959615385</v>
      </c>
      <c r="W912" s="56">
        <f t="shared" si="4"/>
        <v>5.50073423</v>
      </c>
      <c r="X912" s="56" t="str">
        <f t="shared" si="5"/>
        <v/>
      </c>
    </row>
    <row r="913" ht="14.25" customHeight="1">
      <c r="A913" s="63">
        <v>38605.0</v>
      </c>
      <c r="B913" s="64" t="s">
        <v>963</v>
      </c>
      <c r="C913" s="65" t="s">
        <v>59</v>
      </c>
      <c r="D913" s="66">
        <v>189558.89</v>
      </c>
      <c r="E913" s="67">
        <v>48828.0</v>
      </c>
      <c r="F913" s="66">
        <v>6.38309896622555</v>
      </c>
      <c r="G913" s="66">
        <v>6304.05</v>
      </c>
      <c r="H913" s="68">
        <v>1848.0</v>
      </c>
      <c r="I913" s="66">
        <v>4.05927237604636</v>
      </c>
      <c r="J913" s="66">
        <v>108162.47</v>
      </c>
      <c r="K913" s="68">
        <v>17331.0</v>
      </c>
      <c r="L913" s="66">
        <v>8.3336520533169</v>
      </c>
      <c r="M913" s="66">
        <v>702697.08</v>
      </c>
      <c r="N913" s="68">
        <v>92016.0</v>
      </c>
      <c r="O913" s="66">
        <v>11.9620230151164</v>
      </c>
      <c r="P913" s="66">
        <v>160936.85</v>
      </c>
      <c r="Q913" s="68">
        <v>26290.0</v>
      </c>
      <c r="R913" s="69">
        <v>8.09419353216316</v>
      </c>
      <c r="S913" s="55"/>
      <c r="T913" s="56">
        <f t="shared" si="1"/>
        <v>3.882176006</v>
      </c>
      <c r="U913" s="56">
        <f t="shared" si="2"/>
        <v>3.411282468</v>
      </c>
      <c r="V913" s="56">
        <f t="shared" si="3"/>
        <v>6.240982632</v>
      </c>
      <c r="W913" s="56">
        <f t="shared" si="4"/>
        <v>7.63668362</v>
      </c>
      <c r="X913" s="56">
        <f t="shared" si="5"/>
        <v>6.121599467</v>
      </c>
    </row>
    <row r="914" ht="14.25" customHeight="1">
      <c r="A914" s="63">
        <v>38621.0</v>
      </c>
      <c r="B914" s="64" t="s">
        <v>964</v>
      </c>
      <c r="C914" s="65" t="s">
        <v>59</v>
      </c>
      <c r="D914" s="66">
        <v>181529.66</v>
      </c>
      <c r="E914" s="67">
        <v>42352.0</v>
      </c>
      <c r="F914" s="66">
        <v>6.28957314115446</v>
      </c>
      <c r="G914" s="66">
        <v>3023.42</v>
      </c>
      <c r="H914" s="68">
        <v>853.0</v>
      </c>
      <c r="I914" s="66">
        <v>4.0045298013245</v>
      </c>
      <c r="J914" s="66">
        <v>95791.44</v>
      </c>
      <c r="K914" s="68">
        <v>16508.0</v>
      </c>
      <c r="L914" s="66">
        <v>8.93660229499021</v>
      </c>
      <c r="M914" s="66">
        <v>688005.15</v>
      </c>
      <c r="N914" s="68">
        <v>93019.0</v>
      </c>
      <c r="O914" s="66">
        <v>10.8720512942069</v>
      </c>
      <c r="P914" s="66">
        <v>23754.73</v>
      </c>
      <c r="Q914" s="68">
        <v>4778.0</v>
      </c>
      <c r="R914" s="69">
        <v>6.56570757324489</v>
      </c>
      <c r="S914" s="55"/>
      <c r="T914" s="56">
        <f t="shared" si="1"/>
        <v>4.286212221</v>
      </c>
      <c r="U914" s="56">
        <f t="shared" si="2"/>
        <v>3.544454865</v>
      </c>
      <c r="V914" s="56">
        <f t="shared" si="3"/>
        <v>5.802728374</v>
      </c>
      <c r="W914" s="56">
        <f t="shared" si="4"/>
        <v>7.396393748</v>
      </c>
      <c r="X914" s="56">
        <f t="shared" si="5"/>
        <v>4.971688991</v>
      </c>
    </row>
    <row r="915" ht="14.25" customHeight="1">
      <c r="A915" s="63">
        <v>38672.0</v>
      </c>
      <c r="B915" s="64" t="s">
        <v>965</v>
      </c>
      <c r="C915" s="65" t="s">
        <v>61</v>
      </c>
      <c r="D915" s="66">
        <v>173.52</v>
      </c>
      <c r="E915" s="67">
        <v>57.0</v>
      </c>
      <c r="F915" s="66">
        <v>3.15490909090909</v>
      </c>
      <c r="G915" s="66">
        <v>186.75</v>
      </c>
      <c r="H915" s="68">
        <v>59.0</v>
      </c>
      <c r="I915" s="66">
        <v>3.27631578947368</v>
      </c>
      <c r="J915" s="66">
        <v>12931.49</v>
      </c>
      <c r="K915" s="68">
        <v>4442.0</v>
      </c>
      <c r="L915" s="66">
        <v>3.21838974614236</v>
      </c>
      <c r="M915" s="66">
        <v>25.99</v>
      </c>
      <c r="N915" s="68">
        <v>6.0</v>
      </c>
      <c r="O915" s="66">
        <v>4.33166666666667</v>
      </c>
      <c r="P915" s="66">
        <v>135.86</v>
      </c>
      <c r="Q915" s="68">
        <v>34.0</v>
      </c>
      <c r="R915" s="69">
        <v>4.245625</v>
      </c>
      <c r="S915" s="55"/>
      <c r="T915" s="56">
        <f t="shared" si="1"/>
        <v>3.044210526</v>
      </c>
      <c r="U915" s="56">
        <f t="shared" si="2"/>
        <v>3.165254237</v>
      </c>
      <c r="V915" s="56">
        <f t="shared" si="3"/>
        <v>2.911186403</v>
      </c>
      <c r="W915" s="56">
        <f t="shared" si="4"/>
        <v>4.331666667</v>
      </c>
      <c r="X915" s="56">
        <f t="shared" si="5"/>
        <v>3.995882353</v>
      </c>
    </row>
    <row r="916" ht="14.25" customHeight="1">
      <c r="A916" s="63">
        <v>38680.0</v>
      </c>
      <c r="B916" s="64" t="s">
        <v>966</v>
      </c>
      <c r="C916" s="65" t="s">
        <v>59</v>
      </c>
      <c r="D916" s="66">
        <v>139819.96</v>
      </c>
      <c r="E916" s="67">
        <v>35301.0</v>
      </c>
      <c r="F916" s="66">
        <v>5.71440085008991</v>
      </c>
      <c r="G916" s="66">
        <v>22464.39</v>
      </c>
      <c r="H916" s="68">
        <v>6125.0</v>
      </c>
      <c r="I916" s="66">
        <v>4.10458432304038</v>
      </c>
      <c r="J916" s="66">
        <v>28078.7</v>
      </c>
      <c r="K916" s="68">
        <v>5566.0</v>
      </c>
      <c r="L916" s="66">
        <v>6.43416590284143</v>
      </c>
      <c r="M916" s="66">
        <v>643628.3</v>
      </c>
      <c r="N916" s="68">
        <v>84721.0</v>
      </c>
      <c r="O916" s="66">
        <v>11.3648985573782</v>
      </c>
      <c r="P916" s="66">
        <v>61375.03</v>
      </c>
      <c r="Q916" s="68">
        <v>11325.0</v>
      </c>
      <c r="R916" s="69">
        <v>7.83844572158365</v>
      </c>
      <c r="S916" s="55"/>
      <c r="T916" s="56">
        <f t="shared" si="1"/>
        <v>3.960793179</v>
      </c>
      <c r="U916" s="56">
        <f t="shared" si="2"/>
        <v>3.66765551</v>
      </c>
      <c r="V916" s="56">
        <f t="shared" si="3"/>
        <v>5.044681998</v>
      </c>
      <c r="W916" s="56">
        <f t="shared" si="4"/>
        <v>7.597033793</v>
      </c>
      <c r="X916" s="56">
        <f t="shared" si="5"/>
        <v>5.419428698</v>
      </c>
    </row>
    <row r="917" ht="14.25" customHeight="1">
      <c r="A917" s="63">
        <v>38699.0</v>
      </c>
      <c r="B917" s="64" t="s">
        <v>967</v>
      </c>
      <c r="C917" s="65" t="s">
        <v>59</v>
      </c>
      <c r="D917" s="66">
        <v>25004.95</v>
      </c>
      <c r="E917" s="67">
        <v>6728.0</v>
      </c>
      <c r="F917" s="66">
        <v>4.64948865749349</v>
      </c>
      <c r="G917" s="66">
        <v>3522.2</v>
      </c>
      <c r="H917" s="68">
        <v>788.0</v>
      </c>
      <c r="I917" s="66">
        <v>5.79309210526316</v>
      </c>
      <c r="J917" s="66">
        <v>13669.7</v>
      </c>
      <c r="K917" s="68">
        <v>2611.0</v>
      </c>
      <c r="L917" s="66">
        <v>7.02090395480226</v>
      </c>
      <c r="M917" s="66">
        <v>311450.43</v>
      </c>
      <c r="N917" s="68">
        <v>41541.0</v>
      </c>
      <c r="O917" s="66">
        <v>10.6737869700812</v>
      </c>
      <c r="P917" s="66">
        <v>14008.78</v>
      </c>
      <c r="Q917" s="68">
        <v>3037.0</v>
      </c>
      <c r="R917" s="69">
        <v>5.98665811965812</v>
      </c>
      <c r="S917" s="55"/>
      <c r="T917" s="56">
        <f t="shared" si="1"/>
        <v>3.716550238</v>
      </c>
      <c r="U917" s="56">
        <f t="shared" si="2"/>
        <v>4.469796954</v>
      </c>
      <c r="V917" s="56">
        <f t="shared" si="3"/>
        <v>5.235427039</v>
      </c>
      <c r="W917" s="56">
        <f t="shared" si="4"/>
        <v>7.497422546</v>
      </c>
      <c r="X917" s="56">
        <f t="shared" si="5"/>
        <v>4.612703326</v>
      </c>
    </row>
    <row r="918" ht="14.25" customHeight="1">
      <c r="A918" s="63">
        <v>38710.0</v>
      </c>
      <c r="B918" s="64" t="s">
        <v>968</v>
      </c>
      <c r="C918" s="65" t="s">
        <v>59</v>
      </c>
      <c r="D918" s="66">
        <v>67554.55</v>
      </c>
      <c r="E918" s="67">
        <v>17025.0</v>
      </c>
      <c r="F918" s="66">
        <v>5.30797124224091</v>
      </c>
      <c r="G918" s="66">
        <v>4390.54</v>
      </c>
      <c r="H918" s="68">
        <v>1327.0</v>
      </c>
      <c r="I918" s="66">
        <v>3.69263246425568</v>
      </c>
      <c r="J918" s="66">
        <v>62914.73</v>
      </c>
      <c r="K918" s="68">
        <v>10163.0</v>
      </c>
      <c r="L918" s="66">
        <v>8.00238234545917</v>
      </c>
      <c r="M918" s="66">
        <v>319465.57</v>
      </c>
      <c r="N918" s="68">
        <v>46761.0</v>
      </c>
      <c r="O918" s="66">
        <v>9.77018686158175</v>
      </c>
      <c r="P918" s="66">
        <v>19239.51</v>
      </c>
      <c r="Q918" s="68">
        <v>3611.0</v>
      </c>
      <c r="R918" s="69">
        <v>7.81141291108404</v>
      </c>
      <c r="S918" s="55"/>
      <c r="T918" s="56">
        <f t="shared" si="1"/>
        <v>3.967961821</v>
      </c>
      <c r="U918" s="56">
        <f t="shared" si="2"/>
        <v>3.30862095</v>
      </c>
      <c r="V918" s="56">
        <f t="shared" si="3"/>
        <v>6.190566762</v>
      </c>
      <c r="W918" s="56">
        <f t="shared" si="4"/>
        <v>6.831880627</v>
      </c>
      <c r="X918" s="56">
        <f t="shared" si="5"/>
        <v>5.328028247</v>
      </c>
    </row>
    <row r="919" ht="14.25" customHeight="1">
      <c r="A919" s="63">
        <v>38745.0</v>
      </c>
      <c r="B919" s="64" t="s">
        <v>969</v>
      </c>
      <c r="C919" s="65" t="s">
        <v>59</v>
      </c>
      <c r="D919" s="66">
        <v>98868.49</v>
      </c>
      <c r="E919" s="67">
        <v>30878.0</v>
      </c>
      <c r="F919" s="66">
        <v>4.8543472283596</v>
      </c>
      <c r="G919" s="66">
        <v>1500.7</v>
      </c>
      <c r="H919" s="68">
        <v>496.0</v>
      </c>
      <c r="I919" s="66">
        <v>3.3723595505618</v>
      </c>
      <c r="J919" s="66">
        <v>40333.43</v>
      </c>
      <c r="K919" s="68">
        <v>10844.0</v>
      </c>
      <c r="L919" s="66">
        <v>4.81018843172332</v>
      </c>
      <c r="M919" s="66">
        <v>451106.83</v>
      </c>
      <c r="N919" s="68">
        <v>71854.0</v>
      </c>
      <c r="O919" s="66">
        <v>9.74839178822258</v>
      </c>
      <c r="P919" s="66">
        <v>18030.84</v>
      </c>
      <c r="Q919" s="68">
        <v>2570.0</v>
      </c>
      <c r="R919" s="69">
        <v>8.98397608370703</v>
      </c>
      <c r="S919" s="55"/>
      <c r="T919" s="56">
        <f t="shared" si="1"/>
        <v>3.201907183</v>
      </c>
      <c r="U919" s="56">
        <f t="shared" si="2"/>
        <v>3.025604839</v>
      </c>
      <c r="V919" s="56">
        <f t="shared" si="3"/>
        <v>3.719423644</v>
      </c>
      <c r="W919" s="56">
        <f t="shared" si="4"/>
        <v>6.278103237</v>
      </c>
      <c r="X919" s="56">
        <f t="shared" si="5"/>
        <v>7.015891051</v>
      </c>
    </row>
    <row r="920" ht="14.25" customHeight="1">
      <c r="A920" s="63">
        <v>38753.0</v>
      </c>
      <c r="B920" s="64" t="s">
        <v>970</v>
      </c>
      <c r="C920" s="65" t="s">
        <v>59</v>
      </c>
      <c r="D920" s="66">
        <v>64225.83</v>
      </c>
      <c r="E920" s="67">
        <v>17769.0</v>
      </c>
      <c r="F920" s="66">
        <v>4.93058728696453</v>
      </c>
      <c r="G920" s="66">
        <v>12867.42</v>
      </c>
      <c r="H920" s="68">
        <v>4088.0</v>
      </c>
      <c r="I920" s="66">
        <v>3.85714028776978</v>
      </c>
      <c r="J920" s="66">
        <v>32388.67</v>
      </c>
      <c r="K920" s="68">
        <v>7254.0</v>
      </c>
      <c r="L920" s="66">
        <v>6.03478106949879</v>
      </c>
      <c r="M920" s="66">
        <v>595282.23</v>
      </c>
      <c r="N920" s="68">
        <v>96717.0</v>
      </c>
      <c r="O920" s="66">
        <v>9.85452397900906</v>
      </c>
      <c r="P920" s="66">
        <v>42721.12</v>
      </c>
      <c r="Q920" s="68">
        <v>10701.0</v>
      </c>
      <c r="R920" s="69">
        <v>6.3318689788054</v>
      </c>
      <c r="S920" s="55"/>
      <c r="T920" s="56">
        <f t="shared" si="1"/>
        <v>3.614487591</v>
      </c>
      <c r="U920" s="56">
        <f t="shared" si="2"/>
        <v>3.147607632</v>
      </c>
      <c r="V920" s="56">
        <f t="shared" si="3"/>
        <v>4.464939344</v>
      </c>
      <c r="W920" s="56">
        <f t="shared" si="4"/>
        <v>6.154887248</v>
      </c>
      <c r="X920" s="56">
        <f t="shared" si="5"/>
        <v>3.992254929</v>
      </c>
    </row>
    <row r="921" ht="14.25" customHeight="1">
      <c r="A921" s="63">
        <v>38761.0</v>
      </c>
      <c r="B921" s="64" t="s">
        <v>971</v>
      </c>
      <c r="C921" s="65" t="s">
        <v>59</v>
      </c>
      <c r="D921" s="66">
        <v>380962.6</v>
      </c>
      <c r="E921" s="67">
        <v>91248.0</v>
      </c>
      <c r="F921" s="66">
        <v>6.28205398809426</v>
      </c>
      <c r="G921" s="66">
        <v>5678.32</v>
      </c>
      <c r="H921" s="68">
        <v>1619.0</v>
      </c>
      <c r="I921" s="66">
        <v>3.81095302013423</v>
      </c>
      <c r="J921" s="66">
        <v>92271.0</v>
      </c>
      <c r="K921" s="68">
        <v>17082.0</v>
      </c>
      <c r="L921" s="66">
        <v>6.57200854700855</v>
      </c>
      <c r="M921" s="66">
        <v>741004.81</v>
      </c>
      <c r="N921" s="68">
        <v>109342.0</v>
      </c>
      <c r="O921" s="66">
        <v>9.60609821231802</v>
      </c>
      <c r="P921" s="66">
        <v>62317.0</v>
      </c>
      <c r="Q921" s="68">
        <v>15925.0</v>
      </c>
      <c r="R921" s="69">
        <v>4.97143996808935</v>
      </c>
      <c r="S921" s="55"/>
      <c r="T921" s="56">
        <f t="shared" si="1"/>
        <v>4.17502411</v>
      </c>
      <c r="U921" s="56">
        <f t="shared" si="2"/>
        <v>3.507300803</v>
      </c>
      <c r="V921" s="56">
        <f t="shared" si="3"/>
        <v>5.401650861</v>
      </c>
      <c r="W921" s="56">
        <f t="shared" si="4"/>
        <v>6.776945821</v>
      </c>
      <c r="X921" s="56">
        <f t="shared" si="5"/>
        <v>3.913155416</v>
      </c>
    </row>
    <row r="922" ht="14.25" customHeight="1">
      <c r="A922" s="63">
        <v>38788.0</v>
      </c>
      <c r="B922" s="64" t="s">
        <v>972</v>
      </c>
      <c r="C922" s="65" t="s">
        <v>59</v>
      </c>
      <c r="D922" s="66">
        <v>21529.16</v>
      </c>
      <c r="E922" s="67">
        <v>5813.0</v>
      </c>
      <c r="F922" s="66">
        <v>4.55933079203727</v>
      </c>
      <c r="G922" s="66">
        <v>3020.09</v>
      </c>
      <c r="H922" s="68">
        <v>840.0</v>
      </c>
      <c r="I922" s="66">
        <v>4.10896598639456</v>
      </c>
      <c r="J922" s="66">
        <v>6811.86</v>
      </c>
      <c r="K922" s="68">
        <v>2074.0</v>
      </c>
      <c r="L922" s="66">
        <v>4.46972440944882</v>
      </c>
      <c r="M922" s="66">
        <v>303416.0</v>
      </c>
      <c r="N922" s="68">
        <v>35837.0</v>
      </c>
      <c r="O922" s="66">
        <v>11.7343852728468</v>
      </c>
      <c r="P922" s="66">
        <v>8589.65</v>
      </c>
      <c r="Q922" s="68">
        <v>1026.0</v>
      </c>
      <c r="R922" s="69">
        <v>10.4751829268293</v>
      </c>
      <c r="S922" s="55"/>
      <c r="T922" s="56">
        <f t="shared" si="1"/>
        <v>3.703622914</v>
      </c>
      <c r="U922" s="56">
        <f t="shared" si="2"/>
        <v>3.595345238</v>
      </c>
      <c r="V922" s="56">
        <f t="shared" si="3"/>
        <v>3.284406943</v>
      </c>
      <c r="W922" s="56">
        <f t="shared" si="4"/>
        <v>8.46655691</v>
      </c>
      <c r="X922" s="56">
        <f t="shared" si="5"/>
        <v>8.371978558</v>
      </c>
    </row>
    <row r="923" ht="14.25" customHeight="1">
      <c r="A923" s="63">
        <v>38826.0</v>
      </c>
      <c r="B923" s="64" t="s">
        <v>973</v>
      </c>
      <c r="C923" s="65" t="s">
        <v>61</v>
      </c>
      <c r="D923" s="66">
        <v>11395.53</v>
      </c>
      <c r="E923" s="67">
        <v>3805.0</v>
      </c>
      <c r="F923" s="66">
        <v>3.52693593314763</v>
      </c>
      <c r="G923" s="66">
        <v>2113.14</v>
      </c>
      <c r="H923" s="68">
        <v>746.0</v>
      </c>
      <c r="I923" s="66">
        <v>3.28127329192547</v>
      </c>
      <c r="J923" s="66">
        <v>6408.42</v>
      </c>
      <c r="K923" s="68">
        <v>1842.0</v>
      </c>
      <c r="L923" s="66">
        <v>4.34174796747967</v>
      </c>
      <c r="M923" s="66">
        <v>134123.82</v>
      </c>
      <c r="N923" s="68">
        <v>25711.0</v>
      </c>
      <c r="O923" s="66">
        <v>7.21095806451613</v>
      </c>
      <c r="P923" s="66">
        <v>48434.21</v>
      </c>
      <c r="Q923" s="68">
        <v>10726.0</v>
      </c>
      <c r="R923" s="69">
        <v>6.21828347669791</v>
      </c>
      <c r="S923" s="55"/>
      <c r="T923" s="56">
        <f t="shared" si="1"/>
        <v>2.994883049</v>
      </c>
      <c r="U923" s="56">
        <f t="shared" si="2"/>
        <v>2.832627346</v>
      </c>
      <c r="V923" s="56">
        <f t="shared" si="3"/>
        <v>3.479055375</v>
      </c>
      <c r="W923" s="56">
        <f t="shared" si="4"/>
        <v>5.216592898</v>
      </c>
      <c r="X923" s="56">
        <f t="shared" si="5"/>
        <v>4.515589222</v>
      </c>
    </row>
    <row r="924" ht="14.25" customHeight="1">
      <c r="A924" s="63">
        <v>38834.0</v>
      </c>
      <c r="B924" s="64" t="s">
        <v>974</v>
      </c>
      <c r="C924" s="65" t="s">
        <v>59</v>
      </c>
      <c r="D924" s="66">
        <v>241544.28</v>
      </c>
      <c r="E924" s="67">
        <v>69681.0</v>
      </c>
      <c r="F924" s="66">
        <v>5.79173432442153</v>
      </c>
      <c r="G924" s="66">
        <v>4251.11</v>
      </c>
      <c r="H924" s="68">
        <v>1329.0</v>
      </c>
      <c r="I924" s="66">
        <v>3.69019965277778</v>
      </c>
      <c r="J924" s="66">
        <v>70279.99</v>
      </c>
      <c r="K924" s="68">
        <v>13578.0</v>
      </c>
      <c r="L924" s="66">
        <v>7.08324833702883</v>
      </c>
      <c r="M924" s="66">
        <v>1353090.33</v>
      </c>
      <c r="N924" s="68">
        <v>168202.0</v>
      </c>
      <c r="O924" s="66">
        <v>13.8569575102154</v>
      </c>
      <c r="P924" s="66">
        <v>99951.04</v>
      </c>
      <c r="Q924" s="68">
        <v>13782.0</v>
      </c>
      <c r="R924" s="69">
        <v>9.22057564575646</v>
      </c>
      <c r="S924" s="55"/>
      <c r="T924" s="56">
        <f t="shared" si="1"/>
        <v>3.466429586</v>
      </c>
      <c r="U924" s="56">
        <f t="shared" si="2"/>
        <v>3.198728367</v>
      </c>
      <c r="V924" s="56">
        <f t="shared" si="3"/>
        <v>5.176019296</v>
      </c>
      <c r="W924" s="56">
        <f t="shared" si="4"/>
        <v>8.04443663</v>
      </c>
      <c r="X924" s="56">
        <f t="shared" si="5"/>
        <v>7.252288492</v>
      </c>
    </row>
    <row r="925" ht="14.25" customHeight="1">
      <c r="A925" s="63">
        <v>38850.0</v>
      </c>
      <c r="B925" s="64" t="s">
        <v>975</v>
      </c>
      <c r="C925" s="65" t="s">
        <v>59</v>
      </c>
      <c r="D925" s="66">
        <v>101287.13</v>
      </c>
      <c r="E925" s="67">
        <v>23494.0</v>
      </c>
      <c r="F925" s="66">
        <v>6.37266452749465</v>
      </c>
      <c r="G925" s="66">
        <v>6317.61</v>
      </c>
      <c r="H925" s="68">
        <v>1349.0</v>
      </c>
      <c r="I925" s="66">
        <v>5.26029142381349</v>
      </c>
      <c r="J925" s="66">
        <v>22489.28</v>
      </c>
      <c r="K925" s="68">
        <v>3823.0</v>
      </c>
      <c r="L925" s="66">
        <v>7.11686075949367</v>
      </c>
      <c r="M925" s="66">
        <v>443658.04</v>
      </c>
      <c r="N925" s="68">
        <v>60674.0</v>
      </c>
      <c r="O925" s="66">
        <v>11.1896400918056</v>
      </c>
      <c r="P925" s="66">
        <v>5026.44</v>
      </c>
      <c r="Q925" s="68">
        <v>971.0</v>
      </c>
      <c r="R925" s="69">
        <v>6.9139477303989</v>
      </c>
      <c r="S925" s="55"/>
      <c r="T925" s="56">
        <f t="shared" si="1"/>
        <v>4.311191368</v>
      </c>
      <c r="U925" s="56">
        <f t="shared" si="2"/>
        <v>4.683180133</v>
      </c>
      <c r="V925" s="56">
        <f t="shared" si="3"/>
        <v>5.88262621</v>
      </c>
      <c r="W925" s="56">
        <f t="shared" si="4"/>
        <v>7.312160728</v>
      </c>
      <c r="X925" s="56">
        <f t="shared" si="5"/>
        <v>5.176560247</v>
      </c>
    </row>
    <row r="926" ht="14.25" customHeight="1">
      <c r="A926" s="63">
        <v>38915.0</v>
      </c>
      <c r="B926" s="64" t="s">
        <v>976</v>
      </c>
      <c r="C926" s="65" t="s">
        <v>59</v>
      </c>
      <c r="D926" s="66">
        <v>182818.96</v>
      </c>
      <c r="E926" s="67">
        <v>46665.0</v>
      </c>
      <c r="F926" s="66">
        <v>5.71988486327514</v>
      </c>
      <c r="G926" s="66">
        <v>5456.29</v>
      </c>
      <c r="H926" s="68">
        <v>1654.0</v>
      </c>
      <c r="I926" s="66">
        <v>4.06882177479493</v>
      </c>
      <c r="J926" s="66">
        <v>31210.11</v>
      </c>
      <c r="K926" s="68">
        <v>5000.0</v>
      </c>
      <c r="L926" s="66">
        <v>7.67021626935365</v>
      </c>
      <c r="M926" s="66">
        <v>1310871.1</v>
      </c>
      <c r="N926" s="68">
        <v>166987.0</v>
      </c>
      <c r="O926" s="66">
        <v>13.8463035923653</v>
      </c>
      <c r="P926" s="66">
        <v>106871.91</v>
      </c>
      <c r="Q926" s="68">
        <v>20086.0</v>
      </c>
      <c r="R926" s="69">
        <v>8.26734045022047</v>
      </c>
      <c r="S926" s="55"/>
      <c r="T926" s="56">
        <f t="shared" si="1"/>
        <v>3.91768906</v>
      </c>
      <c r="U926" s="56">
        <f t="shared" si="2"/>
        <v>3.298845224</v>
      </c>
      <c r="V926" s="56">
        <f t="shared" si="3"/>
        <v>6.242022</v>
      </c>
      <c r="W926" s="56">
        <f t="shared" si="4"/>
        <v>7.850138634</v>
      </c>
      <c r="X926" s="56">
        <f t="shared" si="5"/>
        <v>5.320716419</v>
      </c>
    </row>
    <row r="927" ht="14.25" customHeight="1">
      <c r="A927" s="63">
        <v>38923.0</v>
      </c>
      <c r="B927" s="64" t="s">
        <v>977</v>
      </c>
      <c r="C927" s="65" t="s">
        <v>61</v>
      </c>
      <c r="D927" s="66">
        <v>3583.47</v>
      </c>
      <c r="E927" s="67">
        <v>1276.0</v>
      </c>
      <c r="F927" s="66">
        <v>3.40634030418251</v>
      </c>
      <c r="G927" s="66">
        <v>1997.09</v>
      </c>
      <c r="H927" s="68">
        <v>924.0</v>
      </c>
      <c r="I927" s="66">
        <v>2.56365853658537</v>
      </c>
      <c r="J927" s="66">
        <v>4256.2</v>
      </c>
      <c r="K927" s="68">
        <v>1574.0</v>
      </c>
      <c r="L927" s="66">
        <v>3.30450310559006</v>
      </c>
      <c r="M927" s="66">
        <v>38.69</v>
      </c>
      <c r="N927" s="68">
        <v>7.0</v>
      </c>
      <c r="O927" s="66">
        <v>5.52714285714286</v>
      </c>
      <c r="P927" s="66">
        <v>80.27</v>
      </c>
      <c r="Q927" s="68">
        <v>9.0</v>
      </c>
      <c r="R927" s="69">
        <v>7.29727272727273</v>
      </c>
      <c r="S927" s="55"/>
      <c r="T927" s="56">
        <f t="shared" si="1"/>
        <v>2.808362069</v>
      </c>
      <c r="U927" s="56">
        <f t="shared" si="2"/>
        <v>2.161352814</v>
      </c>
      <c r="V927" s="56">
        <f t="shared" si="3"/>
        <v>2.704066074</v>
      </c>
      <c r="W927" s="56">
        <f t="shared" si="4"/>
        <v>5.527142857</v>
      </c>
      <c r="X927" s="56">
        <f t="shared" si="5"/>
        <v>8.918888889</v>
      </c>
    </row>
    <row r="928" ht="14.25" customHeight="1">
      <c r="A928" s="63">
        <v>38931.0</v>
      </c>
      <c r="B928" s="64" t="s">
        <v>978</v>
      </c>
      <c r="C928" s="65" t="s">
        <v>59</v>
      </c>
      <c r="D928" s="66">
        <v>252050.57</v>
      </c>
      <c r="E928" s="67">
        <v>64142.0</v>
      </c>
      <c r="F928" s="66">
        <v>6.05134375300106</v>
      </c>
      <c r="G928" s="66">
        <v>12073.06</v>
      </c>
      <c r="H928" s="68">
        <v>3809.0</v>
      </c>
      <c r="I928" s="66">
        <v>3.8424761298536</v>
      </c>
      <c r="J928" s="66">
        <v>166815.02</v>
      </c>
      <c r="K928" s="68">
        <v>40506.0</v>
      </c>
      <c r="L928" s="66">
        <v>6.03112983115803</v>
      </c>
      <c r="M928" s="66">
        <v>1136740.22</v>
      </c>
      <c r="N928" s="68">
        <v>176027.0</v>
      </c>
      <c r="O928" s="66">
        <v>11.2502867152938</v>
      </c>
      <c r="P928" s="66">
        <v>171913.71</v>
      </c>
      <c r="Q928" s="68">
        <v>24449.0</v>
      </c>
      <c r="R928" s="69">
        <v>9.07387891903304</v>
      </c>
      <c r="S928" s="55"/>
      <c r="T928" s="56">
        <f t="shared" si="1"/>
        <v>3.92957142</v>
      </c>
      <c r="U928" s="56">
        <f t="shared" si="2"/>
        <v>3.169614072</v>
      </c>
      <c r="V928" s="56">
        <f t="shared" si="3"/>
        <v>4.118279267</v>
      </c>
      <c r="W928" s="56">
        <f t="shared" si="4"/>
        <v>6.457760571</v>
      </c>
      <c r="X928" s="56">
        <f t="shared" si="5"/>
        <v>7.031523171</v>
      </c>
    </row>
    <row r="929" ht="14.25" customHeight="1">
      <c r="A929" s="63">
        <v>38958.0</v>
      </c>
      <c r="B929" s="64" t="s">
        <v>979</v>
      </c>
      <c r="C929" s="65" t="s">
        <v>94</v>
      </c>
      <c r="D929" s="66" t="s">
        <v>66</v>
      </c>
      <c r="E929" s="67" t="s">
        <v>66</v>
      </c>
      <c r="F929" s="66" t="s">
        <v>66</v>
      </c>
      <c r="G929" s="66" t="s">
        <v>66</v>
      </c>
      <c r="H929" s="68" t="s">
        <v>66</v>
      </c>
      <c r="I929" s="66" t="s">
        <v>66</v>
      </c>
      <c r="J929" s="66" t="s">
        <v>66</v>
      </c>
      <c r="K929" s="68" t="s">
        <v>66</v>
      </c>
      <c r="L929" s="66" t="s">
        <v>66</v>
      </c>
      <c r="M929" s="66" t="s">
        <v>66</v>
      </c>
      <c r="N929" s="68" t="s">
        <v>66</v>
      </c>
      <c r="O929" s="66" t="s">
        <v>66</v>
      </c>
      <c r="P929" s="66" t="s">
        <v>66</v>
      </c>
      <c r="Q929" s="68" t="s">
        <v>66</v>
      </c>
      <c r="R929" s="69" t="s">
        <v>66</v>
      </c>
      <c r="S929" s="55"/>
      <c r="T929" s="56" t="str">
        <f t="shared" si="1"/>
        <v/>
      </c>
      <c r="U929" s="56" t="str">
        <f t="shared" si="2"/>
        <v/>
      </c>
      <c r="V929" s="56" t="str">
        <f t="shared" si="3"/>
        <v/>
      </c>
      <c r="W929" s="56" t="str">
        <f t="shared" si="4"/>
        <v/>
      </c>
      <c r="X929" s="56" t="str">
        <f t="shared" si="5"/>
        <v/>
      </c>
    </row>
    <row r="930" ht="14.25" customHeight="1">
      <c r="A930" s="63">
        <v>38974.0</v>
      </c>
      <c r="B930" s="64" t="s">
        <v>980</v>
      </c>
      <c r="C930" s="65" t="s">
        <v>61</v>
      </c>
      <c r="D930" s="66">
        <v>65832.33</v>
      </c>
      <c r="E930" s="67">
        <v>16704.0</v>
      </c>
      <c r="F930" s="66">
        <v>5.12273986460198</v>
      </c>
      <c r="G930" s="66">
        <v>11411.0</v>
      </c>
      <c r="H930" s="68">
        <v>3715.0</v>
      </c>
      <c r="I930" s="66">
        <v>3.75485357025337</v>
      </c>
      <c r="J930" s="66">
        <v>27381.71</v>
      </c>
      <c r="K930" s="68">
        <v>6461.0</v>
      </c>
      <c r="L930" s="66">
        <v>5.43719420174742</v>
      </c>
      <c r="M930" s="66">
        <v>84799.09</v>
      </c>
      <c r="N930" s="68">
        <v>14865.0</v>
      </c>
      <c r="O930" s="66">
        <v>7.47721453134644</v>
      </c>
      <c r="P930" s="66">
        <v>46540.77</v>
      </c>
      <c r="Q930" s="68">
        <v>11810.0</v>
      </c>
      <c r="R930" s="69">
        <v>5.83437006393381</v>
      </c>
      <c r="S930" s="55"/>
      <c r="T930" s="56">
        <f t="shared" si="1"/>
        <v>3.94111171</v>
      </c>
      <c r="U930" s="56">
        <f t="shared" si="2"/>
        <v>3.071601615</v>
      </c>
      <c r="V930" s="56">
        <f t="shared" si="3"/>
        <v>4.237998762</v>
      </c>
      <c r="W930" s="56">
        <f t="shared" si="4"/>
        <v>5.704614194</v>
      </c>
      <c r="X930" s="56">
        <f t="shared" si="5"/>
        <v>3.940793395</v>
      </c>
    </row>
    <row r="931" ht="14.25" customHeight="1">
      <c r="A931" s="63">
        <v>39040.0</v>
      </c>
      <c r="B931" s="64" t="s">
        <v>981</v>
      </c>
      <c r="C931" s="65" t="s">
        <v>59</v>
      </c>
      <c r="D931" s="66">
        <v>62005.81</v>
      </c>
      <c r="E931" s="67">
        <v>20131.0</v>
      </c>
      <c r="F931" s="66">
        <v>4.13813467698879</v>
      </c>
      <c r="G931" s="66">
        <v>14441.34</v>
      </c>
      <c r="H931" s="68">
        <v>4284.0</v>
      </c>
      <c r="I931" s="66">
        <v>3.80636267791249</v>
      </c>
      <c r="J931" s="66">
        <v>14326.84</v>
      </c>
      <c r="K931" s="68">
        <v>2691.0</v>
      </c>
      <c r="L931" s="66">
        <v>6.03998313659359</v>
      </c>
      <c r="M931" s="66">
        <v>235725.85</v>
      </c>
      <c r="N931" s="68">
        <v>34215.0</v>
      </c>
      <c r="O931" s="66">
        <v>9.19546908523503</v>
      </c>
      <c r="P931" s="66">
        <v>14197.88</v>
      </c>
      <c r="Q931" s="68">
        <v>3652.0</v>
      </c>
      <c r="R931" s="69">
        <v>5.21980882352941</v>
      </c>
      <c r="S931" s="55"/>
      <c r="T931" s="56">
        <f t="shared" si="1"/>
        <v>3.080115742</v>
      </c>
      <c r="U931" s="56">
        <f t="shared" si="2"/>
        <v>3.370994398</v>
      </c>
      <c r="V931" s="56">
        <f t="shared" si="3"/>
        <v>5.323983649</v>
      </c>
      <c r="W931" s="56">
        <f t="shared" si="4"/>
        <v>6.889546982</v>
      </c>
      <c r="X931" s="56">
        <f t="shared" si="5"/>
        <v>3.88769989</v>
      </c>
    </row>
    <row r="932" ht="14.25" customHeight="1">
      <c r="A932" s="63">
        <v>39105.0</v>
      </c>
      <c r="B932" s="64" t="s">
        <v>982</v>
      </c>
      <c r="C932" s="65" t="s">
        <v>59</v>
      </c>
      <c r="D932" s="66">
        <v>256099.22</v>
      </c>
      <c r="E932" s="67">
        <v>63633.0</v>
      </c>
      <c r="F932" s="66">
        <v>5.77723882785535</v>
      </c>
      <c r="G932" s="66">
        <v>10917.71</v>
      </c>
      <c r="H932" s="68">
        <v>2810.0</v>
      </c>
      <c r="I932" s="66">
        <v>4.1543797564688</v>
      </c>
      <c r="J932" s="66">
        <v>21627.67</v>
      </c>
      <c r="K932" s="68">
        <v>4258.0</v>
      </c>
      <c r="L932" s="66">
        <v>6.41770623145401</v>
      </c>
      <c r="M932" s="66">
        <v>565813.82</v>
      </c>
      <c r="N932" s="68">
        <v>95729.0</v>
      </c>
      <c r="O932" s="66">
        <v>8.57163793364642</v>
      </c>
      <c r="P932" s="66">
        <v>164151.14</v>
      </c>
      <c r="Q932" s="68">
        <v>33770.0</v>
      </c>
      <c r="R932" s="69">
        <v>6.15351402009297</v>
      </c>
      <c r="S932" s="55"/>
      <c r="T932" s="56">
        <f t="shared" si="1"/>
        <v>4.024629045</v>
      </c>
      <c r="U932" s="56">
        <f t="shared" si="2"/>
        <v>3.88530605</v>
      </c>
      <c r="V932" s="56">
        <f t="shared" si="3"/>
        <v>5.079302489</v>
      </c>
      <c r="W932" s="56">
        <f t="shared" si="4"/>
        <v>5.91057903</v>
      </c>
      <c r="X932" s="56">
        <f t="shared" si="5"/>
        <v>4.860856974</v>
      </c>
    </row>
    <row r="933" ht="14.25" customHeight="1">
      <c r="A933" s="63">
        <v>39237.0</v>
      </c>
      <c r="B933" s="64" t="s">
        <v>983</v>
      </c>
      <c r="C933" s="65" t="s">
        <v>59</v>
      </c>
      <c r="D933" s="66">
        <v>33289.32</v>
      </c>
      <c r="E933" s="67">
        <v>8543.0</v>
      </c>
      <c r="F933" s="66">
        <v>5.17879900435594</v>
      </c>
      <c r="G933" s="66">
        <v>550.2</v>
      </c>
      <c r="H933" s="68">
        <v>166.0</v>
      </c>
      <c r="I933" s="66">
        <v>3.82083333333333</v>
      </c>
      <c r="J933" s="66">
        <v>63180.26</v>
      </c>
      <c r="K933" s="68">
        <v>9172.0</v>
      </c>
      <c r="L933" s="66">
        <v>11.2460412958348</v>
      </c>
      <c r="M933" s="66">
        <v>1084339.12</v>
      </c>
      <c r="N933" s="68">
        <v>131672.0</v>
      </c>
      <c r="O933" s="66">
        <v>14.0911103025263</v>
      </c>
      <c r="P933" s="66">
        <v>165730.9</v>
      </c>
      <c r="Q933" s="68">
        <v>18734.0</v>
      </c>
      <c r="R933" s="69">
        <v>10.6299082804182</v>
      </c>
      <c r="S933" s="55"/>
      <c r="T933" s="56">
        <f t="shared" si="1"/>
        <v>3.896677982</v>
      </c>
      <c r="U933" s="56">
        <f t="shared" si="2"/>
        <v>3.314457831</v>
      </c>
      <c r="V933" s="56">
        <f t="shared" si="3"/>
        <v>6.888384213</v>
      </c>
      <c r="W933" s="56">
        <f t="shared" si="4"/>
        <v>8.235153412</v>
      </c>
      <c r="X933" s="56">
        <f t="shared" si="5"/>
        <v>8.846530373</v>
      </c>
    </row>
    <row r="934" ht="14.25" customHeight="1">
      <c r="A934" s="63">
        <v>39288.0</v>
      </c>
      <c r="B934" s="64" t="s">
        <v>984</v>
      </c>
      <c r="C934" s="65" t="s">
        <v>59</v>
      </c>
      <c r="D934" s="66">
        <v>416647.31</v>
      </c>
      <c r="E934" s="67">
        <v>104210.0</v>
      </c>
      <c r="F934" s="66">
        <v>5.93497777841087</v>
      </c>
      <c r="G934" s="66">
        <v>951.92</v>
      </c>
      <c r="H934" s="68">
        <v>344.0</v>
      </c>
      <c r="I934" s="66">
        <v>2.96548286604361</v>
      </c>
      <c r="J934" s="66">
        <v>119637.8</v>
      </c>
      <c r="K934" s="68">
        <v>22188.0</v>
      </c>
      <c r="L934" s="66">
        <v>7.45174711927748</v>
      </c>
      <c r="M934" s="66">
        <v>657330.69</v>
      </c>
      <c r="N934" s="68">
        <v>81355.0</v>
      </c>
      <c r="O934" s="66">
        <v>11.7323913470291</v>
      </c>
      <c r="P934" s="66">
        <v>203708.15</v>
      </c>
      <c r="Q934" s="68">
        <v>46038.0</v>
      </c>
      <c r="R934" s="69">
        <v>6.50720811371985</v>
      </c>
      <c r="S934" s="55"/>
      <c r="T934" s="56">
        <f t="shared" si="1"/>
        <v>3.998150945</v>
      </c>
      <c r="U934" s="56">
        <f t="shared" si="2"/>
        <v>2.767209302</v>
      </c>
      <c r="V934" s="56">
        <f t="shared" si="3"/>
        <v>5.392004687</v>
      </c>
      <c r="W934" s="56">
        <f t="shared" si="4"/>
        <v>8.079782312</v>
      </c>
      <c r="X934" s="56">
        <f t="shared" si="5"/>
        <v>4.424782788</v>
      </c>
    </row>
    <row r="935" ht="14.25" customHeight="1">
      <c r="A935" s="63">
        <v>39369.0</v>
      </c>
      <c r="B935" s="64" t="s">
        <v>985</v>
      </c>
      <c r="C935" s="65" t="s">
        <v>59</v>
      </c>
      <c r="D935" s="66">
        <v>15259.51</v>
      </c>
      <c r="E935" s="67">
        <v>3768.0</v>
      </c>
      <c r="F935" s="66">
        <v>4.74487251243781</v>
      </c>
      <c r="G935" s="66">
        <v>6225.58</v>
      </c>
      <c r="H935" s="68">
        <v>1054.0</v>
      </c>
      <c r="I935" s="66">
        <v>7.76256857855362</v>
      </c>
      <c r="J935" s="66">
        <v>5535.14</v>
      </c>
      <c r="K935" s="68">
        <v>1327.0</v>
      </c>
      <c r="L935" s="66">
        <v>4.792329004329</v>
      </c>
      <c r="M935" s="66">
        <v>490358.64</v>
      </c>
      <c r="N935" s="68">
        <v>80861.0</v>
      </c>
      <c r="O935" s="66">
        <v>9.65120925838451</v>
      </c>
      <c r="P935" s="66">
        <v>12851.77</v>
      </c>
      <c r="Q935" s="68">
        <v>2381.0</v>
      </c>
      <c r="R935" s="69">
        <v>7.1359078289839</v>
      </c>
      <c r="S935" s="55"/>
      <c r="T935" s="56">
        <f t="shared" si="1"/>
        <v>4.0497638</v>
      </c>
      <c r="U935" s="56">
        <f t="shared" si="2"/>
        <v>5.906622391</v>
      </c>
      <c r="V935" s="56">
        <f t="shared" si="3"/>
        <v>4.171168048</v>
      </c>
      <c r="W935" s="56">
        <f t="shared" si="4"/>
        <v>6.064216866</v>
      </c>
      <c r="X935" s="56">
        <f t="shared" si="5"/>
        <v>5.397635447</v>
      </c>
    </row>
    <row r="936" ht="14.25" customHeight="1">
      <c r="A936" s="63">
        <v>39385.0</v>
      </c>
      <c r="B936" s="64" t="s">
        <v>986</v>
      </c>
      <c r="C936" s="65" t="s">
        <v>94</v>
      </c>
      <c r="D936" s="66">
        <v>185448.68</v>
      </c>
      <c r="E936" s="67">
        <v>53019.0</v>
      </c>
      <c r="F936" s="66">
        <v>5.47724850847658</v>
      </c>
      <c r="G936" s="66">
        <v>7988.78</v>
      </c>
      <c r="H936" s="68">
        <v>1826.0</v>
      </c>
      <c r="I936" s="66">
        <v>5.16071059431524</v>
      </c>
      <c r="J936" s="66">
        <v>118119.99</v>
      </c>
      <c r="K936" s="68">
        <v>21025.0</v>
      </c>
      <c r="L936" s="66">
        <v>8.23709832635983</v>
      </c>
      <c r="M936" s="66">
        <v>1281890.72</v>
      </c>
      <c r="N936" s="68">
        <v>166655.0</v>
      </c>
      <c r="O936" s="66">
        <v>12.8299409492163</v>
      </c>
      <c r="P936" s="66">
        <v>15661.97</v>
      </c>
      <c r="Q936" s="68">
        <v>2698.0</v>
      </c>
      <c r="R936" s="69">
        <v>7.40168714555766</v>
      </c>
      <c r="S936" s="55"/>
      <c r="T936" s="56">
        <f t="shared" si="1"/>
        <v>3.497777778</v>
      </c>
      <c r="U936" s="56">
        <f t="shared" si="2"/>
        <v>4.375016429</v>
      </c>
      <c r="V936" s="56">
        <f t="shared" si="3"/>
        <v>5.618073246</v>
      </c>
      <c r="W936" s="56">
        <f t="shared" si="4"/>
        <v>7.691882752</v>
      </c>
      <c r="X936" s="56">
        <f t="shared" si="5"/>
        <v>5.805029652</v>
      </c>
    </row>
    <row r="937" ht="14.25" customHeight="1">
      <c r="A937" s="63">
        <v>39393.0</v>
      </c>
      <c r="B937" s="64" t="s">
        <v>987</v>
      </c>
      <c r="C937" s="65" t="s">
        <v>59</v>
      </c>
      <c r="D937" s="66">
        <v>138286.38</v>
      </c>
      <c r="E937" s="67">
        <v>36503.0</v>
      </c>
      <c r="F937" s="66">
        <v>5.25344299661893</v>
      </c>
      <c r="G937" s="66">
        <v>4892.8</v>
      </c>
      <c r="H937" s="68">
        <v>1599.0</v>
      </c>
      <c r="I937" s="66">
        <v>3.64862043251305</v>
      </c>
      <c r="J937" s="66">
        <v>18976.64</v>
      </c>
      <c r="K937" s="68">
        <v>4164.0</v>
      </c>
      <c r="L937" s="66">
        <v>5.94692572861172</v>
      </c>
      <c r="M937" s="66">
        <v>879551.3</v>
      </c>
      <c r="N937" s="68">
        <v>122980.0</v>
      </c>
      <c r="O937" s="66">
        <v>11.4704134063641</v>
      </c>
      <c r="P937" s="66">
        <v>102079.1</v>
      </c>
      <c r="Q937" s="68">
        <v>16415.0</v>
      </c>
      <c r="R937" s="69">
        <v>8.51439653015264</v>
      </c>
      <c r="S937" s="55"/>
      <c r="T937" s="56">
        <f t="shared" si="1"/>
        <v>3.788356573</v>
      </c>
      <c r="U937" s="56">
        <f t="shared" si="2"/>
        <v>3.059912445</v>
      </c>
      <c r="V937" s="56">
        <f t="shared" si="3"/>
        <v>4.557310279</v>
      </c>
      <c r="W937" s="56">
        <f t="shared" si="4"/>
        <v>7.151986502</v>
      </c>
      <c r="X937" s="56">
        <f t="shared" si="5"/>
        <v>6.218647578</v>
      </c>
    </row>
    <row r="938" ht="14.25" customHeight="1">
      <c r="A938" s="63">
        <v>39482.0</v>
      </c>
      <c r="B938" s="64" t="s">
        <v>988</v>
      </c>
      <c r="C938" s="65" t="s">
        <v>59</v>
      </c>
      <c r="D938" s="66">
        <v>144739.31</v>
      </c>
      <c r="E938" s="67">
        <v>35936.0</v>
      </c>
      <c r="F938" s="66">
        <v>5.61440302560124</v>
      </c>
      <c r="G938" s="66">
        <v>2503.04</v>
      </c>
      <c r="H938" s="68">
        <v>734.0</v>
      </c>
      <c r="I938" s="66">
        <v>3.94179527559055</v>
      </c>
      <c r="J938" s="66">
        <v>68925.33</v>
      </c>
      <c r="K938" s="68">
        <v>11339.0</v>
      </c>
      <c r="L938" s="66">
        <v>8.32632640734477</v>
      </c>
      <c r="M938" s="66">
        <v>687192.8</v>
      </c>
      <c r="N938" s="68">
        <v>84878.0</v>
      </c>
      <c r="O938" s="66">
        <v>11.8475389204007</v>
      </c>
      <c r="P938" s="66">
        <v>238369.95</v>
      </c>
      <c r="Q938" s="68">
        <v>32074.0</v>
      </c>
      <c r="R938" s="69">
        <v>9.59273813835567</v>
      </c>
      <c r="S938" s="55"/>
      <c r="T938" s="56">
        <f t="shared" si="1"/>
        <v>4.027696739</v>
      </c>
      <c r="U938" s="56">
        <f t="shared" si="2"/>
        <v>3.41013624</v>
      </c>
      <c r="V938" s="56">
        <f t="shared" si="3"/>
        <v>6.078607461</v>
      </c>
      <c r="W938" s="56">
        <f t="shared" si="4"/>
        <v>8.096241665</v>
      </c>
      <c r="X938" s="56">
        <f t="shared" si="5"/>
        <v>7.431874727</v>
      </c>
    </row>
    <row r="939" ht="14.25" customHeight="1">
      <c r="A939" s="63">
        <v>39563.0</v>
      </c>
      <c r="B939" s="64" t="s">
        <v>989</v>
      </c>
      <c r="C939" s="65" t="s">
        <v>61</v>
      </c>
      <c r="D939" s="66">
        <v>6079.91</v>
      </c>
      <c r="E939" s="67">
        <v>1776.0</v>
      </c>
      <c r="F939" s="66">
        <v>4.01844679444812</v>
      </c>
      <c r="G939" s="66">
        <v>2207.58</v>
      </c>
      <c r="H939" s="68">
        <v>706.0</v>
      </c>
      <c r="I939" s="66">
        <v>3.52086124401914</v>
      </c>
      <c r="J939" s="66">
        <v>19610.02</v>
      </c>
      <c r="K939" s="68">
        <v>3042.0</v>
      </c>
      <c r="L939" s="66">
        <v>8.54467102396514</v>
      </c>
      <c r="M939" s="66">
        <v>23699.34</v>
      </c>
      <c r="N939" s="68">
        <v>2817.0</v>
      </c>
      <c r="O939" s="66">
        <v>10.9922727272727</v>
      </c>
      <c r="P939" s="66">
        <v>3386.71</v>
      </c>
      <c r="Q939" s="68">
        <v>751.0</v>
      </c>
      <c r="R939" s="69">
        <v>5.65393989983306</v>
      </c>
      <c r="S939" s="55"/>
      <c r="T939" s="56">
        <f t="shared" si="1"/>
        <v>3.423372748</v>
      </c>
      <c r="U939" s="56">
        <f t="shared" si="2"/>
        <v>3.126883853</v>
      </c>
      <c r="V939" s="56">
        <f t="shared" si="3"/>
        <v>6.446423406</v>
      </c>
      <c r="W939" s="56">
        <f t="shared" si="4"/>
        <v>8.412971246</v>
      </c>
      <c r="X939" s="56">
        <f t="shared" si="5"/>
        <v>4.509600533</v>
      </c>
    </row>
    <row r="940" ht="14.25" customHeight="1">
      <c r="A940" s="63">
        <v>39601.0</v>
      </c>
      <c r="B940" s="64" t="s">
        <v>990</v>
      </c>
      <c r="C940" s="65" t="s">
        <v>59</v>
      </c>
      <c r="D940" s="66">
        <v>117094.85</v>
      </c>
      <c r="E940" s="67">
        <v>31085.0</v>
      </c>
      <c r="F940" s="66">
        <v>5.16883773285071</v>
      </c>
      <c r="G940" s="66">
        <v>5351.3</v>
      </c>
      <c r="H940" s="68">
        <v>1463.0</v>
      </c>
      <c r="I940" s="66">
        <v>4.12590593677718</v>
      </c>
      <c r="J940" s="66">
        <v>167889.94</v>
      </c>
      <c r="K940" s="68">
        <v>28212.0</v>
      </c>
      <c r="L940" s="66">
        <v>8.63009869435592</v>
      </c>
      <c r="M940" s="66">
        <v>463048.47</v>
      </c>
      <c r="N940" s="68">
        <v>63904.0</v>
      </c>
      <c r="O940" s="66">
        <v>10.6631772020725</v>
      </c>
      <c r="P940" s="66">
        <v>102663.5</v>
      </c>
      <c r="Q940" s="68">
        <v>14917.0</v>
      </c>
      <c r="R940" s="69">
        <v>8.78441858475229</v>
      </c>
      <c r="S940" s="55"/>
      <c r="T940" s="56">
        <f t="shared" si="1"/>
        <v>3.766924562</v>
      </c>
      <c r="U940" s="56">
        <f t="shared" si="2"/>
        <v>3.657758031</v>
      </c>
      <c r="V940" s="56">
        <f t="shared" si="3"/>
        <v>5.951011626</v>
      </c>
      <c r="W940" s="56">
        <f t="shared" si="4"/>
        <v>7.246001346</v>
      </c>
      <c r="X940" s="56">
        <f t="shared" si="5"/>
        <v>6.882315479</v>
      </c>
    </row>
    <row r="941" ht="14.25" customHeight="1">
      <c r="A941" s="63">
        <v>39679.0</v>
      </c>
      <c r="B941" s="64" t="s">
        <v>991</v>
      </c>
      <c r="C941" s="65" t="s">
        <v>61</v>
      </c>
      <c r="D941" s="66">
        <v>80014.75</v>
      </c>
      <c r="E941" s="67">
        <v>20383.0</v>
      </c>
      <c r="F941" s="66">
        <v>5.92614057176715</v>
      </c>
      <c r="G941" s="66">
        <v>457.6</v>
      </c>
      <c r="H941" s="68">
        <v>106.0</v>
      </c>
      <c r="I941" s="66">
        <v>4.48627450980392</v>
      </c>
      <c r="J941" s="66">
        <v>39652.89</v>
      </c>
      <c r="K941" s="68">
        <v>8608.0</v>
      </c>
      <c r="L941" s="66">
        <v>6.40595961227787</v>
      </c>
      <c r="M941" s="66">
        <v>380416.69</v>
      </c>
      <c r="N941" s="68">
        <v>47164.0</v>
      </c>
      <c r="O941" s="66">
        <v>11.8244650627875</v>
      </c>
      <c r="P941" s="66">
        <v>12788.83</v>
      </c>
      <c r="Q941" s="68">
        <v>2323.0</v>
      </c>
      <c r="R941" s="69">
        <v>7.34990229885057</v>
      </c>
      <c r="S941" s="55"/>
      <c r="T941" s="56">
        <f t="shared" si="1"/>
        <v>3.925562969</v>
      </c>
      <c r="U941" s="56">
        <f t="shared" si="2"/>
        <v>4.316981132</v>
      </c>
      <c r="V941" s="56">
        <f t="shared" si="3"/>
        <v>4.606516032</v>
      </c>
      <c r="W941" s="56">
        <f t="shared" si="4"/>
        <v>8.065827538</v>
      </c>
      <c r="X941" s="56">
        <f t="shared" si="5"/>
        <v>5.505307792</v>
      </c>
    </row>
    <row r="942" ht="14.25" customHeight="1">
      <c r="A942" s="63">
        <v>39695.0</v>
      </c>
      <c r="B942" s="64" t="s">
        <v>992</v>
      </c>
      <c r="C942" s="65" t="s">
        <v>59</v>
      </c>
      <c r="D942" s="66">
        <v>8908.8</v>
      </c>
      <c r="E942" s="67">
        <v>1727.0</v>
      </c>
      <c r="F942" s="66">
        <v>6.07280163599182</v>
      </c>
      <c r="G942" s="66">
        <v>4400.57</v>
      </c>
      <c r="H942" s="68">
        <v>1224.0</v>
      </c>
      <c r="I942" s="66">
        <v>3.67326377295492</v>
      </c>
      <c r="J942" s="66">
        <v>45867.82</v>
      </c>
      <c r="K942" s="68">
        <v>6891.0</v>
      </c>
      <c r="L942" s="66">
        <v>9.2252252614642</v>
      </c>
      <c r="M942" s="66">
        <v>812483.58</v>
      </c>
      <c r="N942" s="68">
        <v>109989.0</v>
      </c>
      <c r="O942" s="66">
        <v>11.5865490637879</v>
      </c>
      <c r="P942" s="66">
        <v>73059.08</v>
      </c>
      <c r="Q942" s="68">
        <v>12070.0</v>
      </c>
      <c r="R942" s="69">
        <v>7.758211744717</v>
      </c>
      <c r="S942" s="55"/>
      <c r="T942" s="56">
        <f t="shared" si="1"/>
        <v>5.158540822</v>
      </c>
      <c r="U942" s="56">
        <f t="shared" si="2"/>
        <v>3.595236928</v>
      </c>
      <c r="V942" s="56">
        <f t="shared" si="3"/>
        <v>6.656192135</v>
      </c>
      <c r="W942" s="56">
        <f t="shared" si="4"/>
        <v>7.386953059</v>
      </c>
      <c r="X942" s="56">
        <f t="shared" si="5"/>
        <v>6.052947804</v>
      </c>
    </row>
    <row r="943" ht="14.25" customHeight="1">
      <c r="A943" s="63">
        <v>39717.0</v>
      </c>
      <c r="B943" s="64" t="s">
        <v>993</v>
      </c>
      <c r="C943" s="65" t="s">
        <v>59</v>
      </c>
      <c r="D943" s="66">
        <v>209129.99</v>
      </c>
      <c r="E943" s="67">
        <v>51543.0</v>
      </c>
      <c r="F943" s="66">
        <v>6.03062431512775</v>
      </c>
      <c r="G943" s="66">
        <v>4172.41</v>
      </c>
      <c r="H943" s="68">
        <v>1338.0</v>
      </c>
      <c r="I943" s="66">
        <v>3.52102109704641</v>
      </c>
      <c r="J943" s="66">
        <v>97264.88</v>
      </c>
      <c r="K943" s="68">
        <v>16043.0</v>
      </c>
      <c r="L943" s="66">
        <v>8.32319698784871</v>
      </c>
      <c r="M943" s="66">
        <v>828069.01</v>
      </c>
      <c r="N943" s="68">
        <v>103267.0</v>
      </c>
      <c r="O943" s="66">
        <v>12.3888242070616</v>
      </c>
      <c r="P943" s="66">
        <v>177314.5</v>
      </c>
      <c r="Q943" s="68">
        <v>26054.0</v>
      </c>
      <c r="R943" s="69">
        <v>9.14841089670829</v>
      </c>
      <c r="S943" s="55"/>
      <c r="T943" s="56">
        <f t="shared" si="1"/>
        <v>4.057388782</v>
      </c>
      <c r="U943" s="56">
        <f t="shared" si="2"/>
        <v>3.118393124</v>
      </c>
      <c r="V943" s="56">
        <f t="shared" si="3"/>
        <v>6.062761329</v>
      </c>
      <c r="W943" s="56">
        <f t="shared" si="4"/>
        <v>8.018718564</v>
      </c>
      <c r="X943" s="56">
        <f t="shared" si="5"/>
        <v>6.805653642</v>
      </c>
    </row>
    <row r="944" ht="14.25" customHeight="1">
      <c r="A944" s="63">
        <v>39741.0</v>
      </c>
      <c r="B944" s="64" t="s">
        <v>994</v>
      </c>
      <c r="C944" s="65" t="s">
        <v>59</v>
      </c>
      <c r="D944" s="66">
        <v>193269.5</v>
      </c>
      <c r="E944" s="67">
        <v>47492.0</v>
      </c>
      <c r="F944" s="66">
        <v>6.31517121944844</v>
      </c>
      <c r="G944" s="66">
        <v>6911.06</v>
      </c>
      <c r="H944" s="68">
        <v>2484.0</v>
      </c>
      <c r="I944" s="66">
        <v>3.50993397663789</v>
      </c>
      <c r="J944" s="66">
        <v>100421.81</v>
      </c>
      <c r="K944" s="68">
        <v>19754.0</v>
      </c>
      <c r="L944" s="66">
        <v>7.35637022928723</v>
      </c>
      <c r="M944" s="66">
        <v>748289.94</v>
      </c>
      <c r="N944" s="68">
        <v>91417.0</v>
      </c>
      <c r="O944" s="66">
        <v>12.1766218085366</v>
      </c>
      <c r="P944" s="66">
        <v>40702.18</v>
      </c>
      <c r="Q944" s="68">
        <v>6903.0</v>
      </c>
      <c r="R944" s="69">
        <v>7.41522681727091</v>
      </c>
      <c r="S944" s="55"/>
      <c r="T944" s="56">
        <f t="shared" si="1"/>
        <v>4.069516971</v>
      </c>
      <c r="U944" s="56">
        <f t="shared" si="2"/>
        <v>2.782230274</v>
      </c>
      <c r="V944" s="56">
        <f t="shared" si="3"/>
        <v>5.083619014</v>
      </c>
      <c r="W944" s="56">
        <f t="shared" si="4"/>
        <v>8.185457191</v>
      </c>
      <c r="X944" s="56">
        <f t="shared" si="5"/>
        <v>5.896303057</v>
      </c>
    </row>
    <row r="945" ht="14.25" customHeight="1">
      <c r="A945" s="63">
        <v>39819.0</v>
      </c>
      <c r="B945" s="64" t="s">
        <v>995</v>
      </c>
      <c r="C945" s="65" t="s">
        <v>61</v>
      </c>
      <c r="D945" s="66">
        <v>1318.64</v>
      </c>
      <c r="E945" s="67">
        <v>366.0</v>
      </c>
      <c r="F945" s="66">
        <v>4.35194719471947</v>
      </c>
      <c r="G945" s="66">
        <v>484.3</v>
      </c>
      <c r="H945" s="68">
        <v>171.0</v>
      </c>
      <c r="I945" s="66">
        <v>3.38671328671329</v>
      </c>
      <c r="J945" s="66">
        <v>17172.97</v>
      </c>
      <c r="K945" s="68">
        <v>1916.0</v>
      </c>
      <c r="L945" s="66">
        <v>9.71871533672892</v>
      </c>
      <c r="M945" s="66">
        <v>32.38</v>
      </c>
      <c r="N945" s="68">
        <v>7.0</v>
      </c>
      <c r="O945" s="66">
        <v>10.7933333333333</v>
      </c>
      <c r="P945" s="66">
        <v>4.7</v>
      </c>
      <c r="Q945" s="68">
        <v>1.0</v>
      </c>
      <c r="R945" s="69">
        <v>4.7</v>
      </c>
      <c r="S945" s="55"/>
      <c r="T945" s="56">
        <f t="shared" si="1"/>
        <v>3.60284153</v>
      </c>
      <c r="U945" s="56">
        <f t="shared" si="2"/>
        <v>2.832163743</v>
      </c>
      <c r="V945" s="56">
        <f t="shared" si="3"/>
        <v>8.962927975</v>
      </c>
      <c r="W945" s="56">
        <f t="shared" si="4"/>
        <v>4.625714286</v>
      </c>
      <c r="X945" s="56">
        <f t="shared" si="5"/>
        <v>4.7</v>
      </c>
    </row>
    <row r="946" ht="14.25" customHeight="1">
      <c r="A946" s="63">
        <v>39857.0</v>
      </c>
      <c r="B946" s="64" t="s">
        <v>996</v>
      </c>
      <c r="C946" s="65" t="s">
        <v>59</v>
      </c>
      <c r="D946" s="66">
        <v>53906.23</v>
      </c>
      <c r="E946" s="67">
        <v>12583.0</v>
      </c>
      <c r="F946" s="66">
        <v>6.04262190337406</v>
      </c>
      <c r="G946" s="66">
        <v>6475.44</v>
      </c>
      <c r="H946" s="68">
        <v>2450.0</v>
      </c>
      <c r="I946" s="66">
        <v>2.99511563367253</v>
      </c>
      <c r="J946" s="66">
        <v>2982.43</v>
      </c>
      <c r="K946" s="68">
        <v>971.0</v>
      </c>
      <c r="L946" s="66">
        <v>3.93980184940555</v>
      </c>
      <c r="M946" s="66">
        <v>227649.41</v>
      </c>
      <c r="N946" s="68">
        <v>35204.0</v>
      </c>
      <c r="O946" s="66">
        <v>9.53864954328333</v>
      </c>
      <c r="P946" s="66">
        <v>286.22</v>
      </c>
      <c r="Q946" s="68">
        <v>31.0</v>
      </c>
      <c r="R946" s="69">
        <v>7.5321052631579</v>
      </c>
      <c r="S946" s="55"/>
      <c r="T946" s="56">
        <f t="shared" si="1"/>
        <v>4.284052293</v>
      </c>
      <c r="U946" s="56">
        <f t="shared" si="2"/>
        <v>2.643036735</v>
      </c>
      <c r="V946" s="56">
        <f t="shared" si="3"/>
        <v>3.071503605</v>
      </c>
      <c r="W946" s="56">
        <f t="shared" si="4"/>
        <v>6.466577946</v>
      </c>
      <c r="X946" s="56">
        <f t="shared" si="5"/>
        <v>9.232903226</v>
      </c>
    </row>
    <row r="947" ht="14.25" customHeight="1">
      <c r="A947" s="63">
        <v>39903.0</v>
      </c>
      <c r="B947" s="64" t="s">
        <v>997</v>
      </c>
      <c r="C947" s="65" t="s">
        <v>61</v>
      </c>
      <c r="D947" s="66">
        <v>46904.51</v>
      </c>
      <c r="E947" s="67">
        <v>10950.0</v>
      </c>
      <c r="F947" s="66">
        <v>5.67507683000605</v>
      </c>
      <c r="G947" s="66">
        <v>2499.84</v>
      </c>
      <c r="H947" s="68">
        <v>914.0</v>
      </c>
      <c r="I947" s="66">
        <v>3.08241676942047</v>
      </c>
      <c r="J947" s="66">
        <v>82276.48</v>
      </c>
      <c r="K947" s="68">
        <v>14578.0</v>
      </c>
      <c r="L947" s="66">
        <v>8.02071358939364</v>
      </c>
      <c r="M947" s="66">
        <v>324420.11</v>
      </c>
      <c r="N947" s="68">
        <v>44309.0</v>
      </c>
      <c r="O947" s="66">
        <v>10.8298875016691</v>
      </c>
      <c r="P947" s="66">
        <v>25.3</v>
      </c>
      <c r="Q947" s="68">
        <v>1.0</v>
      </c>
      <c r="R947" s="69">
        <v>25.3</v>
      </c>
      <c r="S947" s="55"/>
      <c r="T947" s="56">
        <f t="shared" si="1"/>
        <v>4.283516895</v>
      </c>
      <c r="U947" s="56">
        <f t="shared" si="2"/>
        <v>2.735054705</v>
      </c>
      <c r="V947" s="56">
        <f t="shared" si="3"/>
        <v>5.643879819</v>
      </c>
      <c r="W947" s="56">
        <f t="shared" si="4"/>
        <v>7.321765556</v>
      </c>
      <c r="X947" s="56">
        <f t="shared" si="5"/>
        <v>25.3</v>
      </c>
    </row>
    <row r="948" ht="14.25" customHeight="1">
      <c r="A948" s="63">
        <v>60001.0</v>
      </c>
      <c r="B948" s="64" t="s">
        <v>998</v>
      </c>
      <c r="C948" s="65" t="s">
        <v>59</v>
      </c>
      <c r="D948" s="66">
        <v>564846.77</v>
      </c>
      <c r="E948" s="67">
        <v>135474.0</v>
      </c>
      <c r="F948" s="66">
        <v>7.40918686709691</v>
      </c>
      <c r="G948" s="66">
        <v>6594.95</v>
      </c>
      <c r="H948" s="68">
        <v>2050.0</v>
      </c>
      <c r="I948" s="66">
        <v>3.74713068181818</v>
      </c>
      <c r="J948" s="66">
        <v>172019.41</v>
      </c>
      <c r="K948" s="68">
        <v>39846.0</v>
      </c>
      <c r="L948" s="66">
        <v>6.12016259294838</v>
      </c>
      <c r="M948" s="66">
        <v>1595199.89</v>
      </c>
      <c r="N948" s="68">
        <v>173166.0</v>
      </c>
      <c r="O948" s="66">
        <v>16.0587898525193</v>
      </c>
      <c r="P948" s="66">
        <v>170111.94</v>
      </c>
      <c r="Q948" s="68">
        <v>22334.0</v>
      </c>
      <c r="R948" s="69">
        <v>10.6074664837563</v>
      </c>
      <c r="S948" s="55"/>
      <c r="T948" s="56">
        <f t="shared" si="1"/>
        <v>4.169410883</v>
      </c>
      <c r="U948" s="56">
        <f t="shared" si="2"/>
        <v>3.21704878</v>
      </c>
      <c r="V948" s="56">
        <f t="shared" si="3"/>
        <v>4.317106109</v>
      </c>
      <c r="W948" s="56">
        <f t="shared" si="4"/>
        <v>9.211969382</v>
      </c>
      <c r="X948" s="56">
        <f t="shared" si="5"/>
        <v>7.616725172</v>
      </c>
    </row>
    <row r="949" ht="14.25" customHeight="1">
      <c r="A949" s="63">
        <v>60002.0</v>
      </c>
      <c r="B949" s="64" t="s">
        <v>999</v>
      </c>
      <c r="C949" s="65" t="s">
        <v>59</v>
      </c>
      <c r="D949" s="66" t="s">
        <v>66</v>
      </c>
      <c r="E949" s="67" t="s">
        <v>66</v>
      </c>
      <c r="F949" s="66" t="s">
        <v>66</v>
      </c>
      <c r="G949" s="66" t="s">
        <v>66</v>
      </c>
      <c r="H949" s="68" t="s">
        <v>66</v>
      </c>
      <c r="I949" s="66" t="s">
        <v>66</v>
      </c>
      <c r="J949" s="66" t="s">
        <v>66</v>
      </c>
      <c r="K949" s="68" t="s">
        <v>66</v>
      </c>
      <c r="L949" s="66" t="s">
        <v>66</v>
      </c>
      <c r="M949" s="66" t="s">
        <v>66</v>
      </c>
      <c r="N949" s="68" t="s">
        <v>66</v>
      </c>
      <c r="O949" s="66" t="s">
        <v>66</v>
      </c>
      <c r="P949" s="66" t="s">
        <v>66</v>
      </c>
      <c r="Q949" s="68" t="s">
        <v>66</v>
      </c>
      <c r="R949" s="69" t="s">
        <v>66</v>
      </c>
      <c r="S949" s="55"/>
      <c r="T949" s="56" t="str">
        <f t="shared" si="1"/>
        <v/>
      </c>
      <c r="U949" s="56" t="str">
        <f t="shared" si="2"/>
        <v/>
      </c>
      <c r="V949" s="56" t="str">
        <f t="shared" si="3"/>
        <v/>
      </c>
      <c r="W949" s="56" t="str">
        <f t="shared" si="4"/>
        <v/>
      </c>
      <c r="X949" s="56" t="str">
        <f t="shared" si="5"/>
        <v/>
      </c>
    </row>
    <row r="950" ht="14.25" customHeight="1">
      <c r="A950" s="63">
        <v>60012.0</v>
      </c>
      <c r="B950" s="64" t="s">
        <v>1000</v>
      </c>
      <c r="C950" s="65" t="s">
        <v>94</v>
      </c>
      <c r="D950" s="66">
        <v>123658.78</v>
      </c>
      <c r="E950" s="67">
        <v>26422.0</v>
      </c>
      <c r="F950" s="66">
        <v>5.78466482668288</v>
      </c>
      <c r="G950" s="66">
        <v>4803.78</v>
      </c>
      <c r="H950" s="68">
        <v>1239.0</v>
      </c>
      <c r="I950" s="66">
        <v>4.44382978723404</v>
      </c>
      <c r="J950" s="66">
        <v>104348.67</v>
      </c>
      <c r="K950" s="68">
        <v>21052.0</v>
      </c>
      <c r="L950" s="66">
        <v>6.65743715707541</v>
      </c>
      <c r="M950" s="66">
        <v>1386525.31</v>
      </c>
      <c r="N950" s="68">
        <v>181031.0</v>
      </c>
      <c r="O950" s="66">
        <v>13.3265922415947</v>
      </c>
      <c r="P950" s="66">
        <v>250765.44</v>
      </c>
      <c r="Q950" s="68">
        <v>37927.0</v>
      </c>
      <c r="R950" s="69">
        <v>9.38458291231616</v>
      </c>
      <c r="S950" s="55"/>
      <c r="T950" s="56">
        <f t="shared" si="1"/>
        <v>4.680144576</v>
      </c>
      <c r="U950" s="56">
        <f t="shared" si="2"/>
        <v>3.877142857</v>
      </c>
      <c r="V950" s="56">
        <f t="shared" si="3"/>
        <v>4.956710526</v>
      </c>
      <c r="W950" s="56">
        <f t="shared" si="4"/>
        <v>7.659049058</v>
      </c>
      <c r="X950" s="56">
        <f t="shared" si="5"/>
        <v>6.611792127</v>
      </c>
    </row>
    <row r="951" ht="14.25" customHeight="1">
      <c r="A951" s="63">
        <v>60013.0</v>
      </c>
      <c r="B951" s="64" t="s">
        <v>1001</v>
      </c>
      <c r="C951" s="65" t="s">
        <v>61</v>
      </c>
      <c r="D951" s="66">
        <v>172.78</v>
      </c>
      <c r="E951" s="67">
        <v>20.0</v>
      </c>
      <c r="F951" s="66">
        <v>9.09368421052632</v>
      </c>
      <c r="G951" s="66">
        <v>40.52</v>
      </c>
      <c r="H951" s="68">
        <v>14.0</v>
      </c>
      <c r="I951" s="66">
        <v>2.89428571428571</v>
      </c>
      <c r="J951" s="66">
        <v>3.0</v>
      </c>
      <c r="K951" s="68">
        <v>1.0</v>
      </c>
      <c r="L951" s="66">
        <v>3.0</v>
      </c>
      <c r="M951" s="66" t="s">
        <v>66</v>
      </c>
      <c r="N951" s="68" t="s">
        <v>66</v>
      </c>
      <c r="O951" s="66" t="s">
        <v>66</v>
      </c>
      <c r="P951" s="66" t="s">
        <v>66</v>
      </c>
      <c r="Q951" s="68" t="s">
        <v>66</v>
      </c>
      <c r="R951" s="69" t="s">
        <v>66</v>
      </c>
      <c r="S951" s="55"/>
      <c r="T951" s="56">
        <f t="shared" si="1"/>
        <v>8.639</v>
      </c>
      <c r="U951" s="56">
        <f t="shared" si="2"/>
        <v>2.894285714</v>
      </c>
      <c r="V951" s="56">
        <f t="shared" si="3"/>
        <v>3</v>
      </c>
      <c r="W951" s="56" t="str">
        <f t="shared" si="4"/>
        <v/>
      </c>
      <c r="X951" s="56" t="str">
        <f t="shared" si="5"/>
        <v/>
      </c>
    </row>
    <row r="952" ht="14.25" customHeight="1">
      <c r="A952" s="63">
        <v>60017.0</v>
      </c>
      <c r="B952" s="64" t="s">
        <v>1002</v>
      </c>
      <c r="C952" s="65" t="s">
        <v>59</v>
      </c>
      <c r="D952" s="66">
        <v>359207.59</v>
      </c>
      <c r="E952" s="67">
        <v>86188.0</v>
      </c>
      <c r="F952" s="66">
        <v>6.87123572507986</v>
      </c>
      <c r="G952" s="66">
        <v>6071.43</v>
      </c>
      <c r="H952" s="68">
        <v>2081.0</v>
      </c>
      <c r="I952" s="66">
        <v>3.59043761088114</v>
      </c>
      <c r="J952" s="66">
        <v>21502.07</v>
      </c>
      <c r="K952" s="68">
        <v>6994.0</v>
      </c>
      <c r="L952" s="66">
        <v>4.5944594017094</v>
      </c>
      <c r="M952" s="66">
        <v>830597.08</v>
      </c>
      <c r="N952" s="68">
        <v>121176.0</v>
      </c>
      <c r="O952" s="66">
        <v>11.308179330438</v>
      </c>
      <c r="P952" s="66">
        <v>167444.77</v>
      </c>
      <c r="Q952" s="68">
        <v>18566.0</v>
      </c>
      <c r="R952" s="69">
        <v>12.1240149156469</v>
      </c>
      <c r="S952" s="55"/>
      <c r="T952" s="56">
        <f t="shared" si="1"/>
        <v>4.167721609</v>
      </c>
      <c r="U952" s="56">
        <f t="shared" si="2"/>
        <v>2.917554061</v>
      </c>
      <c r="V952" s="56">
        <f t="shared" si="3"/>
        <v>3.074359451</v>
      </c>
      <c r="W952" s="56">
        <f t="shared" si="4"/>
        <v>6.854468542</v>
      </c>
      <c r="X952" s="56">
        <f t="shared" si="5"/>
        <v>9.018893138</v>
      </c>
    </row>
    <row r="953" ht="14.25" customHeight="1">
      <c r="A953" s="63">
        <v>60018.0</v>
      </c>
      <c r="B953" s="64" t="s">
        <v>1003</v>
      </c>
      <c r="C953" s="65" t="s">
        <v>59</v>
      </c>
      <c r="D953" s="66">
        <v>18551.25</v>
      </c>
      <c r="E953" s="67">
        <v>5009.0</v>
      </c>
      <c r="F953" s="66">
        <v>4.47773352643012</v>
      </c>
      <c r="G953" s="66">
        <v>6489.76</v>
      </c>
      <c r="H953" s="68">
        <v>1896.0</v>
      </c>
      <c r="I953" s="66">
        <v>4.23337247227658</v>
      </c>
      <c r="J953" s="66">
        <v>13984.53</v>
      </c>
      <c r="K953" s="68">
        <v>3516.0</v>
      </c>
      <c r="L953" s="66">
        <v>5.08898471615721</v>
      </c>
      <c r="M953" s="66">
        <v>309795.74</v>
      </c>
      <c r="N953" s="68">
        <v>37861.0</v>
      </c>
      <c r="O953" s="66">
        <v>12.2390858091024</v>
      </c>
      <c r="P953" s="66">
        <v>62012.17</v>
      </c>
      <c r="Q953" s="68">
        <v>11677.0</v>
      </c>
      <c r="R953" s="69">
        <v>7.85759883426254</v>
      </c>
      <c r="S953" s="55"/>
      <c r="T953" s="56">
        <f t="shared" si="1"/>
        <v>3.70358355</v>
      </c>
      <c r="U953" s="56">
        <f t="shared" si="2"/>
        <v>3.422869198</v>
      </c>
      <c r="V953" s="56">
        <f t="shared" si="3"/>
        <v>3.977397611</v>
      </c>
      <c r="W953" s="56">
        <f t="shared" si="4"/>
        <v>8.182450015</v>
      </c>
      <c r="X953" s="56">
        <f t="shared" si="5"/>
        <v>5.310625161</v>
      </c>
    </row>
    <row r="954" ht="14.25" customHeight="1">
      <c r="A954" s="63">
        <v>60019.0</v>
      </c>
      <c r="B954" s="64" t="s">
        <v>1004</v>
      </c>
      <c r="C954" s="65" t="s">
        <v>61</v>
      </c>
      <c r="D954" s="66" t="s">
        <v>66</v>
      </c>
      <c r="E954" s="67" t="s">
        <v>66</v>
      </c>
      <c r="F954" s="66" t="s">
        <v>66</v>
      </c>
      <c r="G954" s="66" t="s">
        <v>66</v>
      </c>
      <c r="H954" s="68" t="s">
        <v>66</v>
      </c>
      <c r="I954" s="66" t="s">
        <v>66</v>
      </c>
      <c r="J954" s="66" t="s">
        <v>66</v>
      </c>
      <c r="K954" s="68" t="s">
        <v>66</v>
      </c>
      <c r="L954" s="66" t="s">
        <v>66</v>
      </c>
      <c r="M954" s="66">
        <v>69532.14</v>
      </c>
      <c r="N954" s="68">
        <v>12266.0</v>
      </c>
      <c r="O954" s="66">
        <v>7.8852506237242</v>
      </c>
      <c r="P954" s="66">
        <v>7689.12</v>
      </c>
      <c r="Q954" s="68">
        <v>1118.0</v>
      </c>
      <c r="R954" s="69">
        <v>8.26787096774193</v>
      </c>
      <c r="S954" s="55"/>
      <c r="T954" s="56" t="str">
        <f t="shared" si="1"/>
        <v/>
      </c>
      <c r="U954" s="56" t="str">
        <f t="shared" si="2"/>
        <v/>
      </c>
      <c r="V954" s="56" t="str">
        <f t="shared" si="3"/>
        <v/>
      </c>
      <c r="W954" s="56">
        <f t="shared" si="4"/>
        <v>5.668689059</v>
      </c>
      <c r="X954" s="56">
        <f t="shared" si="5"/>
        <v>6.877567084</v>
      </c>
    </row>
    <row r="955" ht="14.25" customHeight="1">
      <c r="A955" s="63">
        <v>60020.0</v>
      </c>
      <c r="B955" s="64" t="s">
        <v>1005</v>
      </c>
      <c r="C955" s="65" t="s">
        <v>59</v>
      </c>
      <c r="D955" s="66">
        <v>249333.88</v>
      </c>
      <c r="E955" s="67">
        <v>66308.0</v>
      </c>
      <c r="F955" s="66">
        <v>6.40911703467599</v>
      </c>
      <c r="G955" s="66">
        <v>5832.55</v>
      </c>
      <c r="H955" s="68">
        <v>2317.0</v>
      </c>
      <c r="I955" s="66">
        <v>3.39694234129295</v>
      </c>
      <c r="J955" s="66">
        <v>13911.77</v>
      </c>
      <c r="K955" s="68">
        <v>3409.0</v>
      </c>
      <c r="L955" s="66">
        <v>5.36099036608863</v>
      </c>
      <c r="M955" s="66">
        <v>446643.54</v>
      </c>
      <c r="N955" s="68">
        <v>55466.0</v>
      </c>
      <c r="O955" s="66">
        <v>12.7488593937318</v>
      </c>
      <c r="P955" s="66">
        <v>62776.53</v>
      </c>
      <c r="Q955" s="68">
        <v>11702.0</v>
      </c>
      <c r="R955" s="69">
        <v>8.0544688221709</v>
      </c>
      <c r="S955" s="55"/>
      <c r="T955" s="56">
        <f t="shared" si="1"/>
        <v>3.760238282</v>
      </c>
      <c r="U955" s="56">
        <f t="shared" si="2"/>
        <v>2.517285283</v>
      </c>
      <c r="V955" s="56">
        <f t="shared" si="3"/>
        <v>4.080894691</v>
      </c>
      <c r="W955" s="56">
        <f t="shared" si="4"/>
        <v>8.052564454</v>
      </c>
      <c r="X955" s="56">
        <f t="shared" si="5"/>
        <v>5.364598359</v>
      </c>
    </row>
    <row r="956" ht="14.25" customHeight="1">
      <c r="A956" s="63">
        <v>60021.0</v>
      </c>
      <c r="B956" s="64" t="s">
        <v>1006</v>
      </c>
      <c r="C956" s="65" t="s">
        <v>59</v>
      </c>
      <c r="D956" s="66" t="s">
        <v>66</v>
      </c>
      <c r="E956" s="67" t="s">
        <v>66</v>
      </c>
      <c r="F956" s="66" t="s">
        <v>66</v>
      </c>
      <c r="G956" s="66" t="s">
        <v>66</v>
      </c>
      <c r="H956" s="68" t="s">
        <v>66</v>
      </c>
      <c r="I956" s="66" t="s">
        <v>66</v>
      </c>
      <c r="J956" s="66" t="s">
        <v>66</v>
      </c>
      <c r="K956" s="68" t="s">
        <v>66</v>
      </c>
      <c r="L956" s="66" t="s">
        <v>66</v>
      </c>
      <c r="M956" s="66" t="s">
        <v>66</v>
      </c>
      <c r="N956" s="68" t="s">
        <v>66</v>
      </c>
      <c r="O956" s="66" t="s">
        <v>66</v>
      </c>
      <c r="P956" s="66" t="s">
        <v>66</v>
      </c>
      <c r="Q956" s="68" t="s">
        <v>66</v>
      </c>
      <c r="R956" s="69" t="s">
        <v>66</v>
      </c>
      <c r="S956" s="55"/>
      <c r="T956" s="56" t="str">
        <f t="shared" si="1"/>
        <v/>
      </c>
      <c r="U956" s="56" t="str">
        <f t="shared" si="2"/>
        <v/>
      </c>
      <c r="V956" s="56" t="str">
        <f t="shared" si="3"/>
        <v/>
      </c>
      <c r="W956" s="56" t="str">
        <f t="shared" si="4"/>
        <v/>
      </c>
      <c r="X956" s="56" t="str">
        <f t="shared" si="5"/>
        <v/>
      </c>
    </row>
    <row r="957" ht="14.25" customHeight="1">
      <c r="A957" s="63">
        <v>60023.0</v>
      </c>
      <c r="B957" s="64" t="s">
        <v>1007</v>
      </c>
      <c r="C957" s="65" t="s">
        <v>59</v>
      </c>
      <c r="D957" s="66">
        <v>168576.31</v>
      </c>
      <c r="E957" s="67">
        <v>33104.0</v>
      </c>
      <c r="F957" s="66">
        <v>6.30474642830429</v>
      </c>
      <c r="G957" s="66">
        <v>4947.93</v>
      </c>
      <c r="H957" s="68">
        <v>1461.0</v>
      </c>
      <c r="I957" s="66">
        <v>3.60636297376093</v>
      </c>
      <c r="J957" s="66">
        <v>6102.44</v>
      </c>
      <c r="K957" s="68">
        <v>1937.0</v>
      </c>
      <c r="L957" s="66">
        <v>4.03067371202114</v>
      </c>
      <c r="M957" s="66">
        <v>554448.25</v>
      </c>
      <c r="N957" s="68">
        <v>83787.0</v>
      </c>
      <c r="O957" s="66">
        <v>10.691868985865</v>
      </c>
      <c r="P957" s="66">
        <v>104849.28</v>
      </c>
      <c r="Q957" s="68">
        <v>17026.0</v>
      </c>
      <c r="R957" s="69">
        <v>8.79755663701963</v>
      </c>
      <c r="S957" s="55"/>
      <c r="T957" s="56">
        <f t="shared" si="1"/>
        <v>5.092324493</v>
      </c>
      <c r="U957" s="56">
        <f t="shared" si="2"/>
        <v>3.386673511</v>
      </c>
      <c r="V957" s="56">
        <f t="shared" si="3"/>
        <v>3.150459473</v>
      </c>
      <c r="W957" s="56">
        <f t="shared" si="4"/>
        <v>6.617354124</v>
      </c>
      <c r="X957" s="56">
        <f t="shared" si="5"/>
        <v>6.158186303</v>
      </c>
    </row>
    <row r="958" ht="14.25" customHeight="1">
      <c r="A958" s="63">
        <v>60026.0</v>
      </c>
      <c r="B958" s="64" t="s">
        <v>1008</v>
      </c>
      <c r="C958" s="65" t="s">
        <v>59</v>
      </c>
      <c r="D958" s="66">
        <v>169807.77</v>
      </c>
      <c r="E958" s="67">
        <v>37402.0</v>
      </c>
      <c r="F958" s="66">
        <v>6.83991661967292</v>
      </c>
      <c r="G958" s="66">
        <v>4753.23</v>
      </c>
      <c r="H958" s="68">
        <v>1463.0</v>
      </c>
      <c r="I958" s="66">
        <v>3.94786544850498</v>
      </c>
      <c r="J958" s="66">
        <v>13772.76</v>
      </c>
      <c r="K958" s="68">
        <v>3738.0</v>
      </c>
      <c r="L958" s="66">
        <v>5.06910563121089</v>
      </c>
      <c r="M958" s="66">
        <v>294474.16</v>
      </c>
      <c r="N958" s="68">
        <v>38981.0</v>
      </c>
      <c r="O958" s="66">
        <v>11.6697376555441</v>
      </c>
      <c r="P958" s="66">
        <v>103367.98</v>
      </c>
      <c r="Q958" s="68">
        <v>18054.0</v>
      </c>
      <c r="R958" s="69">
        <v>9.14437190375088</v>
      </c>
      <c r="S958" s="55"/>
      <c r="T958" s="56">
        <f t="shared" si="1"/>
        <v>4.540071921</v>
      </c>
      <c r="U958" s="56">
        <f t="shared" si="2"/>
        <v>3.248961039</v>
      </c>
      <c r="V958" s="56">
        <f t="shared" si="3"/>
        <v>3.684526485</v>
      </c>
      <c r="W958" s="56">
        <f t="shared" si="4"/>
        <v>7.554299787</v>
      </c>
      <c r="X958" s="56">
        <f t="shared" si="5"/>
        <v>5.725489088</v>
      </c>
    </row>
    <row r="959" ht="14.25" customHeight="1">
      <c r="A959" s="63">
        <v>60028.0</v>
      </c>
      <c r="B959" s="64" t="s">
        <v>1009</v>
      </c>
      <c r="C959" s="65" t="s">
        <v>59</v>
      </c>
      <c r="D959" s="66">
        <v>168470.81</v>
      </c>
      <c r="E959" s="67">
        <v>43613.0</v>
      </c>
      <c r="F959" s="66">
        <v>5.36462902814928</v>
      </c>
      <c r="G959" s="66">
        <v>19103.08</v>
      </c>
      <c r="H959" s="68">
        <v>5160.0</v>
      </c>
      <c r="I959" s="66">
        <v>4.66156173743289</v>
      </c>
      <c r="J959" s="66">
        <v>36329.64</v>
      </c>
      <c r="K959" s="68">
        <v>6443.0</v>
      </c>
      <c r="L959" s="66">
        <v>6.73519466073415</v>
      </c>
      <c r="M959" s="66">
        <v>521759.11</v>
      </c>
      <c r="N959" s="68">
        <v>69408.0</v>
      </c>
      <c r="O959" s="66">
        <v>11.3682915722503</v>
      </c>
      <c r="P959" s="66">
        <v>75457.63</v>
      </c>
      <c r="Q959" s="68">
        <v>14388.0</v>
      </c>
      <c r="R959" s="69">
        <v>7.89801444421185</v>
      </c>
      <c r="S959" s="55"/>
      <c r="T959" s="56">
        <f t="shared" si="1"/>
        <v>3.862857634</v>
      </c>
      <c r="U959" s="56">
        <f t="shared" si="2"/>
        <v>3.702147287</v>
      </c>
      <c r="V959" s="56">
        <f t="shared" si="3"/>
        <v>5.63862176</v>
      </c>
      <c r="W959" s="56">
        <f t="shared" si="4"/>
        <v>7.517276251</v>
      </c>
      <c r="X959" s="56">
        <f t="shared" si="5"/>
        <v>5.244483597</v>
      </c>
    </row>
    <row r="960" ht="14.25" customHeight="1">
      <c r="A960" s="63">
        <v>60029.0</v>
      </c>
      <c r="B960" s="64" t="s">
        <v>1010</v>
      </c>
      <c r="C960" s="65" t="s">
        <v>61</v>
      </c>
      <c r="D960" s="66">
        <v>1183.41</v>
      </c>
      <c r="E960" s="67">
        <v>339.0</v>
      </c>
      <c r="F960" s="66">
        <v>3.63009202453988</v>
      </c>
      <c r="G960" s="66">
        <v>17.93</v>
      </c>
      <c r="H960" s="68">
        <v>5.0</v>
      </c>
      <c r="I960" s="66">
        <v>4.4825</v>
      </c>
      <c r="J960" s="66">
        <v>0.0</v>
      </c>
      <c r="K960" s="68">
        <v>0.0</v>
      </c>
      <c r="L960" s="66">
        <v>0.0</v>
      </c>
      <c r="M960" s="66">
        <v>48293.94</v>
      </c>
      <c r="N960" s="68">
        <v>5703.0</v>
      </c>
      <c r="O960" s="66">
        <v>11.3659543421982</v>
      </c>
      <c r="P960" s="66">
        <v>19149.04</v>
      </c>
      <c r="Q960" s="68">
        <v>3868.0</v>
      </c>
      <c r="R960" s="69">
        <v>6.96328727272727</v>
      </c>
      <c r="S960" s="55"/>
      <c r="T960" s="56">
        <f t="shared" si="1"/>
        <v>3.490884956</v>
      </c>
      <c r="U960" s="56">
        <f t="shared" si="2"/>
        <v>3.586</v>
      </c>
      <c r="V960" s="56" t="str">
        <f t="shared" si="3"/>
        <v/>
      </c>
      <c r="W960" s="56">
        <f t="shared" si="4"/>
        <v>8.468164124</v>
      </c>
      <c r="X960" s="56">
        <f t="shared" si="5"/>
        <v>4.950630817</v>
      </c>
    </row>
    <row r="961" ht="14.25" customHeight="1">
      <c r="A961" s="63">
        <v>60030.0</v>
      </c>
      <c r="B961" s="64" t="s">
        <v>1011</v>
      </c>
      <c r="C961" s="65" t="s">
        <v>94</v>
      </c>
      <c r="D961" s="66">
        <v>477563.34</v>
      </c>
      <c r="E961" s="67">
        <v>122595.0</v>
      </c>
      <c r="F961" s="66">
        <v>6.52837024278215</v>
      </c>
      <c r="G961" s="66">
        <v>58414.2</v>
      </c>
      <c r="H961" s="68">
        <v>13804.0</v>
      </c>
      <c r="I961" s="66">
        <v>5.32927652586443</v>
      </c>
      <c r="J961" s="66">
        <v>170298.55</v>
      </c>
      <c r="K961" s="68">
        <v>52414.0</v>
      </c>
      <c r="L961" s="66">
        <v>4.76506197711184</v>
      </c>
      <c r="M961" s="66">
        <v>1331862.2</v>
      </c>
      <c r="N961" s="68">
        <v>192945.0</v>
      </c>
      <c r="O961" s="66">
        <v>13.6242130998292</v>
      </c>
      <c r="P961" s="66">
        <v>185401.31</v>
      </c>
      <c r="Q961" s="68">
        <v>35648.0</v>
      </c>
      <c r="R961" s="69">
        <v>9.18692383925474</v>
      </c>
      <c r="S961" s="55"/>
      <c r="T961" s="56">
        <f t="shared" si="1"/>
        <v>3.89545528</v>
      </c>
      <c r="U961" s="56">
        <f t="shared" si="2"/>
        <v>4.231686468</v>
      </c>
      <c r="V961" s="56">
        <f t="shared" si="3"/>
        <v>3.249104247</v>
      </c>
      <c r="W961" s="56">
        <f t="shared" si="4"/>
        <v>6.902807536</v>
      </c>
      <c r="X961" s="56">
        <f t="shared" si="5"/>
        <v>5.200889531</v>
      </c>
    </row>
    <row r="962" ht="14.25" customHeight="1">
      <c r="A962" s="63">
        <v>60035.0</v>
      </c>
      <c r="B962" s="64" t="s">
        <v>1012</v>
      </c>
      <c r="C962" s="65" t="s">
        <v>59</v>
      </c>
      <c r="D962" s="66">
        <v>298336.49</v>
      </c>
      <c r="E962" s="67">
        <v>72923.0</v>
      </c>
      <c r="F962" s="66">
        <v>6.16996856451513</v>
      </c>
      <c r="G962" s="66">
        <v>11132.26</v>
      </c>
      <c r="H962" s="68">
        <v>1704.0</v>
      </c>
      <c r="I962" s="66">
        <v>7.47131543624161</v>
      </c>
      <c r="J962" s="66">
        <v>16532.42</v>
      </c>
      <c r="K962" s="68">
        <v>6241.0</v>
      </c>
      <c r="L962" s="66">
        <v>3.6697935627081</v>
      </c>
      <c r="M962" s="66">
        <v>966963.51</v>
      </c>
      <c r="N962" s="68">
        <v>146921.0</v>
      </c>
      <c r="O962" s="66">
        <v>11.0755676585802</v>
      </c>
      <c r="P962" s="66">
        <v>137594.12</v>
      </c>
      <c r="Q962" s="68">
        <v>23891.0</v>
      </c>
      <c r="R962" s="69">
        <v>8.94106959516538</v>
      </c>
      <c r="S962" s="55"/>
      <c r="T962" s="56">
        <f t="shared" si="1"/>
        <v>4.09111652</v>
      </c>
      <c r="U962" s="56">
        <f t="shared" si="2"/>
        <v>6.533016432</v>
      </c>
      <c r="V962" s="56">
        <f t="shared" si="3"/>
        <v>2.649001763</v>
      </c>
      <c r="W962" s="56">
        <f t="shared" si="4"/>
        <v>6.581520069</v>
      </c>
      <c r="X962" s="56">
        <f t="shared" si="5"/>
        <v>5.759244904</v>
      </c>
    </row>
    <row r="963" ht="14.25" customHeight="1">
      <c r="A963" s="63">
        <v>60037.0</v>
      </c>
      <c r="B963" s="64" t="s">
        <v>1013</v>
      </c>
      <c r="C963" s="65" t="s">
        <v>59</v>
      </c>
      <c r="D963" s="66">
        <v>47729.72</v>
      </c>
      <c r="E963" s="67">
        <v>14067.0</v>
      </c>
      <c r="F963" s="66">
        <v>4.85107429616831</v>
      </c>
      <c r="G963" s="66">
        <v>7904.3</v>
      </c>
      <c r="H963" s="68">
        <v>1517.0</v>
      </c>
      <c r="I963" s="66">
        <v>5.91639221556886</v>
      </c>
      <c r="J963" s="66">
        <v>1693.35</v>
      </c>
      <c r="K963" s="68">
        <v>504.0</v>
      </c>
      <c r="L963" s="66">
        <v>4.409765625</v>
      </c>
      <c r="M963" s="66">
        <v>163010.3</v>
      </c>
      <c r="N963" s="68">
        <v>20748.0</v>
      </c>
      <c r="O963" s="66">
        <v>11.4731348536036</v>
      </c>
      <c r="P963" s="66">
        <v>1443.12</v>
      </c>
      <c r="Q963" s="68">
        <v>274.0</v>
      </c>
      <c r="R963" s="69">
        <v>7.2156</v>
      </c>
      <c r="S963" s="55"/>
      <c r="T963" s="56">
        <f t="shared" si="1"/>
        <v>3.393027653</v>
      </c>
      <c r="U963" s="56">
        <f t="shared" si="2"/>
        <v>5.210481213</v>
      </c>
      <c r="V963" s="56">
        <f t="shared" si="3"/>
        <v>3.359821429</v>
      </c>
      <c r="W963" s="56">
        <f t="shared" si="4"/>
        <v>7.856675342</v>
      </c>
      <c r="X963" s="56">
        <f t="shared" si="5"/>
        <v>5.266861314</v>
      </c>
    </row>
    <row r="964" ht="14.25" customHeight="1">
      <c r="A964" s="63">
        <v>60038.0</v>
      </c>
      <c r="B964" s="64" t="s">
        <v>1014</v>
      </c>
      <c r="C964" s="65" t="s">
        <v>59</v>
      </c>
      <c r="D964" s="66">
        <v>466575.58</v>
      </c>
      <c r="E964" s="67">
        <v>109829.0</v>
      </c>
      <c r="F964" s="66">
        <v>7.18261641958774</v>
      </c>
      <c r="G964" s="66">
        <v>153.88</v>
      </c>
      <c r="H964" s="68">
        <v>42.0</v>
      </c>
      <c r="I964" s="66">
        <v>4.04947368421053</v>
      </c>
      <c r="J964" s="66">
        <v>947.28</v>
      </c>
      <c r="K964" s="68">
        <v>215.0</v>
      </c>
      <c r="L964" s="66">
        <v>5.67233532934132</v>
      </c>
      <c r="M964" s="66">
        <v>616457.43</v>
      </c>
      <c r="N964" s="68">
        <v>84327.0</v>
      </c>
      <c r="O964" s="66">
        <v>11.8106605996743</v>
      </c>
      <c r="P964" s="66">
        <v>249421.06</v>
      </c>
      <c r="Q964" s="68">
        <v>33085.0</v>
      </c>
      <c r="R964" s="69">
        <v>10.1945990353961</v>
      </c>
      <c r="S964" s="55"/>
      <c r="T964" s="56">
        <f t="shared" si="1"/>
        <v>4.248200202</v>
      </c>
      <c r="U964" s="56">
        <f t="shared" si="2"/>
        <v>3.663809524</v>
      </c>
      <c r="V964" s="56">
        <f t="shared" si="3"/>
        <v>4.405953488</v>
      </c>
      <c r="W964" s="56">
        <f t="shared" si="4"/>
        <v>7.310320894</v>
      </c>
      <c r="X964" s="56">
        <f t="shared" si="5"/>
        <v>7.538795829</v>
      </c>
    </row>
    <row r="965" ht="14.25" customHeight="1">
      <c r="A965" s="63">
        <v>60041.0</v>
      </c>
      <c r="B965" s="64" t="s">
        <v>1015</v>
      </c>
      <c r="C965" s="65" t="s">
        <v>59</v>
      </c>
      <c r="D965" s="66">
        <v>102249.94</v>
      </c>
      <c r="E965" s="67">
        <v>23046.0</v>
      </c>
      <c r="F965" s="66">
        <v>6.17749758337361</v>
      </c>
      <c r="G965" s="66">
        <v>2776.29</v>
      </c>
      <c r="H965" s="68">
        <v>815.0</v>
      </c>
      <c r="I965" s="66">
        <v>3.76191056910569</v>
      </c>
      <c r="J965" s="66">
        <v>4513.23</v>
      </c>
      <c r="K965" s="68">
        <v>1426.0</v>
      </c>
      <c r="L965" s="66">
        <v>4.08437104072398</v>
      </c>
      <c r="M965" s="66">
        <v>569889.97</v>
      </c>
      <c r="N965" s="68">
        <v>79922.0</v>
      </c>
      <c r="O965" s="66">
        <v>11.9009725180637</v>
      </c>
      <c r="P965" s="66">
        <v>59509.24</v>
      </c>
      <c r="Q965" s="68">
        <v>13026.0</v>
      </c>
      <c r="R965" s="69">
        <v>7.9621675140487</v>
      </c>
      <c r="S965" s="55"/>
      <c r="T965" s="56">
        <f t="shared" si="1"/>
        <v>4.436776013</v>
      </c>
      <c r="U965" s="56">
        <f t="shared" si="2"/>
        <v>3.406490798</v>
      </c>
      <c r="V965" s="56">
        <f t="shared" si="3"/>
        <v>3.164957924</v>
      </c>
      <c r="W965" s="56">
        <f t="shared" si="4"/>
        <v>7.130576938</v>
      </c>
      <c r="X965" s="56">
        <f t="shared" si="5"/>
        <v>4.568496852</v>
      </c>
    </row>
    <row r="966" ht="14.25" customHeight="1">
      <c r="A966" s="63">
        <v>60043.0</v>
      </c>
      <c r="B966" s="64" t="s">
        <v>1016</v>
      </c>
      <c r="C966" s="65" t="s">
        <v>61</v>
      </c>
      <c r="D966" s="66">
        <v>29154.76</v>
      </c>
      <c r="E966" s="67">
        <v>7578.0</v>
      </c>
      <c r="F966" s="66">
        <v>4.88763788767812</v>
      </c>
      <c r="G966" s="66">
        <v>4947.86</v>
      </c>
      <c r="H966" s="68">
        <v>1451.0</v>
      </c>
      <c r="I966" s="66">
        <v>3.77411136536995</v>
      </c>
      <c r="J966" s="66">
        <v>4102.89</v>
      </c>
      <c r="K966" s="68">
        <v>1230.0</v>
      </c>
      <c r="L966" s="66">
        <v>3.98725947521866</v>
      </c>
      <c r="M966" s="66">
        <v>85936.31</v>
      </c>
      <c r="N966" s="68">
        <v>16222.0</v>
      </c>
      <c r="O966" s="66">
        <v>6.93762089287156</v>
      </c>
      <c r="P966" s="66">
        <v>88306.48</v>
      </c>
      <c r="Q966" s="68">
        <v>20453.0</v>
      </c>
      <c r="R966" s="69">
        <v>6.07042551728879</v>
      </c>
      <c r="S966" s="55"/>
      <c r="T966" s="56">
        <f t="shared" si="1"/>
        <v>3.847289522</v>
      </c>
      <c r="U966" s="56">
        <f t="shared" si="2"/>
        <v>3.409965541</v>
      </c>
      <c r="V966" s="56">
        <f t="shared" si="3"/>
        <v>3.335682927</v>
      </c>
      <c r="W966" s="56">
        <f t="shared" si="4"/>
        <v>5.297516336</v>
      </c>
      <c r="X966" s="56">
        <f t="shared" si="5"/>
        <v>4.317531902</v>
      </c>
    </row>
    <row r="967" ht="14.25" customHeight="1">
      <c r="A967" s="63">
        <v>60045.0</v>
      </c>
      <c r="B967" s="64" t="s">
        <v>1017</v>
      </c>
      <c r="C967" s="65" t="s">
        <v>59</v>
      </c>
      <c r="D967" s="66">
        <v>169476.03</v>
      </c>
      <c r="E967" s="67">
        <v>46460.0</v>
      </c>
      <c r="F967" s="66">
        <v>5.35553894770106</v>
      </c>
      <c r="G967" s="66">
        <v>4133.39</v>
      </c>
      <c r="H967" s="68">
        <v>949.0</v>
      </c>
      <c r="I967" s="66">
        <v>4.63384529147982</v>
      </c>
      <c r="J967" s="66">
        <v>26361.75</v>
      </c>
      <c r="K967" s="68">
        <v>5087.0</v>
      </c>
      <c r="L967" s="66">
        <v>6.26021135122299</v>
      </c>
      <c r="M967" s="66">
        <v>1057584.18</v>
      </c>
      <c r="N967" s="68">
        <v>193286.0</v>
      </c>
      <c r="O967" s="66">
        <v>10.5332873192303</v>
      </c>
      <c r="P967" s="66">
        <v>50554.85</v>
      </c>
      <c r="Q967" s="68">
        <v>12419.0</v>
      </c>
      <c r="R967" s="69">
        <v>6.66510876730389</v>
      </c>
      <c r="S967" s="55"/>
      <c r="T967" s="56">
        <f t="shared" si="1"/>
        <v>3.647783685</v>
      </c>
      <c r="U967" s="56">
        <f t="shared" si="2"/>
        <v>4.355521602</v>
      </c>
      <c r="V967" s="56">
        <f t="shared" si="3"/>
        <v>5.182180067</v>
      </c>
      <c r="W967" s="56">
        <f t="shared" si="4"/>
        <v>5.471602599</v>
      </c>
      <c r="X967" s="56">
        <f t="shared" si="5"/>
        <v>4.070766567</v>
      </c>
    </row>
    <row r="968" ht="14.25" customHeight="1">
      <c r="A968" s="63">
        <v>60049.0</v>
      </c>
      <c r="B968" s="64" t="s">
        <v>1018</v>
      </c>
      <c r="C968" s="65" t="s">
        <v>59</v>
      </c>
      <c r="D968" s="66">
        <v>391643.63</v>
      </c>
      <c r="E968" s="67">
        <v>104013.0</v>
      </c>
      <c r="F968" s="66">
        <v>6.57892877540736</v>
      </c>
      <c r="G968" s="66">
        <v>5197.05</v>
      </c>
      <c r="H968" s="68">
        <v>1069.0</v>
      </c>
      <c r="I968" s="66">
        <v>5.6428338762215</v>
      </c>
      <c r="J968" s="66">
        <v>5137.54</v>
      </c>
      <c r="K968" s="68">
        <v>1116.0</v>
      </c>
      <c r="L968" s="66">
        <v>5.25310838445808</v>
      </c>
      <c r="M968" s="66">
        <v>776194.05</v>
      </c>
      <c r="N968" s="68">
        <v>98226.0</v>
      </c>
      <c r="O968" s="66">
        <v>13.0349816111643</v>
      </c>
      <c r="P968" s="66">
        <v>14911.18</v>
      </c>
      <c r="Q968" s="68">
        <v>1931.0</v>
      </c>
      <c r="R968" s="69">
        <v>9.97403344481605</v>
      </c>
      <c r="S968" s="55"/>
      <c r="T968" s="56">
        <f t="shared" si="1"/>
        <v>3.765333468</v>
      </c>
      <c r="U968" s="56">
        <f t="shared" si="2"/>
        <v>4.861599626</v>
      </c>
      <c r="V968" s="56">
        <f t="shared" si="3"/>
        <v>4.603530466</v>
      </c>
      <c r="W968" s="56">
        <f t="shared" si="4"/>
        <v>7.902124183</v>
      </c>
      <c r="X968" s="56">
        <f t="shared" si="5"/>
        <v>7.721998964</v>
      </c>
    </row>
    <row r="969" ht="14.25" customHeight="1">
      <c r="A969" s="63">
        <v>60050.0</v>
      </c>
      <c r="B969" s="64" t="s">
        <v>1019</v>
      </c>
      <c r="C969" s="65" t="s">
        <v>59</v>
      </c>
      <c r="D969" s="66">
        <v>125204.05</v>
      </c>
      <c r="E969" s="67">
        <v>24778.0</v>
      </c>
      <c r="F969" s="66">
        <v>6.8005024170333</v>
      </c>
      <c r="G969" s="66">
        <v>1606.1</v>
      </c>
      <c r="H969" s="68">
        <v>427.0</v>
      </c>
      <c r="I969" s="66">
        <v>4.48631284916201</v>
      </c>
      <c r="J969" s="66">
        <v>1610.01</v>
      </c>
      <c r="K969" s="68">
        <v>290.0</v>
      </c>
      <c r="L969" s="66">
        <v>6.85110638297872</v>
      </c>
      <c r="M969" s="66">
        <v>145537.96</v>
      </c>
      <c r="N969" s="68">
        <v>20975.0</v>
      </c>
      <c r="O969" s="66">
        <v>9.7992162671694</v>
      </c>
      <c r="P969" s="66">
        <v>16599.77</v>
      </c>
      <c r="Q969" s="68">
        <v>3425.0</v>
      </c>
      <c r="R969" s="69">
        <v>7.04873460721868</v>
      </c>
      <c r="S969" s="55"/>
      <c r="T969" s="56">
        <f t="shared" si="1"/>
        <v>5.053032932</v>
      </c>
      <c r="U969" s="56">
        <f t="shared" si="2"/>
        <v>3.761358314</v>
      </c>
      <c r="V969" s="56">
        <f t="shared" si="3"/>
        <v>5.551758621</v>
      </c>
      <c r="W969" s="56">
        <f t="shared" si="4"/>
        <v>6.938639333</v>
      </c>
      <c r="X969" s="56">
        <f t="shared" si="5"/>
        <v>4.846648175</v>
      </c>
    </row>
    <row r="970" ht="14.25" customHeight="1">
      <c r="A970" s="63">
        <v>60055.0</v>
      </c>
      <c r="B970" s="64" t="s">
        <v>1020</v>
      </c>
      <c r="C970" s="65" t="s">
        <v>61</v>
      </c>
      <c r="D970" s="66">
        <v>2077.43</v>
      </c>
      <c r="E970" s="67">
        <v>833.0</v>
      </c>
      <c r="F970" s="66">
        <v>2.95509246088193</v>
      </c>
      <c r="G970" s="66">
        <v>1689.01</v>
      </c>
      <c r="H970" s="68">
        <v>734.0</v>
      </c>
      <c r="I970" s="66">
        <v>2.65150706436421</v>
      </c>
      <c r="J970" s="66">
        <v>1461.3</v>
      </c>
      <c r="K970" s="68">
        <v>528.0</v>
      </c>
      <c r="L970" s="66">
        <v>3.69015151515151</v>
      </c>
      <c r="M970" s="66">
        <v>42.96</v>
      </c>
      <c r="N970" s="68">
        <v>11.0</v>
      </c>
      <c r="O970" s="66">
        <v>4.296</v>
      </c>
      <c r="P970" s="66">
        <v>19488.2</v>
      </c>
      <c r="Q970" s="68">
        <v>2203.0</v>
      </c>
      <c r="R970" s="69">
        <v>12.7624099541585</v>
      </c>
      <c r="S970" s="55"/>
      <c r="T970" s="56">
        <f t="shared" si="1"/>
        <v>2.493913565</v>
      </c>
      <c r="U970" s="56">
        <f t="shared" si="2"/>
        <v>2.301103542</v>
      </c>
      <c r="V970" s="56">
        <f t="shared" si="3"/>
        <v>2.767613636</v>
      </c>
      <c r="W970" s="56">
        <f t="shared" si="4"/>
        <v>3.905454545</v>
      </c>
      <c r="X970" s="56">
        <f t="shared" si="5"/>
        <v>8.846209714</v>
      </c>
    </row>
    <row r="971" ht="14.25" customHeight="1">
      <c r="A971" s="63">
        <v>60063.0</v>
      </c>
      <c r="B971" s="64" t="s">
        <v>1021</v>
      </c>
      <c r="C971" s="65" t="s">
        <v>59</v>
      </c>
      <c r="D971" s="66">
        <v>175553.11</v>
      </c>
      <c r="E971" s="67">
        <v>43525.0</v>
      </c>
      <c r="F971" s="66">
        <v>6.17253647902676</v>
      </c>
      <c r="G971" s="66">
        <v>1488.68</v>
      </c>
      <c r="H971" s="68">
        <v>396.0</v>
      </c>
      <c r="I971" s="66">
        <v>4.13522222222222</v>
      </c>
      <c r="J971" s="66">
        <v>13537.28</v>
      </c>
      <c r="K971" s="68">
        <v>4204.0</v>
      </c>
      <c r="L971" s="66">
        <v>4.23172241325414</v>
      </c>
      <c r="M971" s="66">
        <v>563327.46</v>
      </c>
      <c r="N971" s="68">
        <v>93612.0</v>
      </c>
      <c r="O971" s="66">
        <v>10.0529563137983</v>
      </c>
      <c r="P971" s="66">
        <v>76774.38</v>
      </c>
      <c r="Q971" s="68">
        <v>15590.0</v>
      </c>
      <c r="R971" s="69">
        <v>7.31811838718902</v>
      </c>
      <c r="S971" s="55"/>
      <c r="T971" s="56">
        <f t="shared" si="1"/>
        <v>4.03338564</v>
      </c>
      <c r="U971" s="56">
        <f t="shared" si="2"/>
        <v>3.759292929</v>
      </c>
      <c r="V971" s="56">
        <f t="shared" si="3"/>
        <v>3.220095147</v>
      </c>
      <c r="W971" s="56">
        <f t="shared" si="4"/>
        <v>6.017684271</v>
      </c>
      <c r="X971" s="56">
        <f t="shared" si="5"/>
        <v>4.924591405</v>
      </c>
    </row>
    <row r="972" ht="14.25" customHeight="1">
      <c r="A972" s="63">
        <v>60065.0</v>
      </c>
      <c r="B972" s="64" t="s">
        <v>1022</v>
      </c>
      <c r="C972" s="65" t="s">
        <v>59</v>
      </c>
      <c r="D972" s="66">
        <v>150594.97</v>
      </c>
      <c r="E972" s="67">
        <v>41232.0</v>
      </c>
      <c r="F972" s="66">
        <v>5.5455505229047</v>
      </c>
      <c r="G972" s="66">
        <v>10127.77</v>
      </c>
      <c r="H972" s="68">
        <v>3457.0</v>
      </c>
      <c r="I972" s="66">
        <v>3.12585493827161</v>
      </c>
      <c r="J972" s="66">
        <v>6250.46</v>
      </c>
      <c r="K972" s="68">
        <v>1530.0</v>
      </c>
      <c r="L972" s="66">
        <v>4.84907680372382</v>
      </c>
      <c r="M972" s="66">
        <v>283179.97</v>
      </c>
      <c r="N972" s="68">
        <v>53427.0</v>
      </c>
      <c r="O972" s="66">
        <v>8.10219936482504</v>
      </c>
      <c r="P972" s="66">
        <v>73287.56</v>
      </c>
      <c r="Q972" s="68">
        <v>12535.0</v>
      </c>
      <c r="R972" s="69">
        <v>8.37093774985722</v>
      </c>
      <c r="S972" s="55"/>
      <c r="T972" s="56">
        <f t="shared" si="1"/>
        <v>3.652380918</v>
      </c>
      <c r="U972" s="56">
        <f t="shared" si="2"/>
        <v>2.929641307</v>
      </c>
      <c r="V972" s="56">
        <f t="shared" si="3"/>
        <v>4.085267974</v>
      </c>
      <c r="W972" s="56">
        <f t="shared" si="4"/>
        <v>5.300315758</v>
      </c>
      <c r="X972" s="56">
        <f t="shared" si="5"/>
        <v>5.846634224</v>
      </c>
    </row>
    <row r="973" ht="14.25" customHeight="1">
      <c r="A973" s="63">
        <v>60068.0</v>
      </c>
      <c r="B973" s="64" t="s">
        <v>1023</v>
      </c>
      <c r="C973" s="65" t="s">
        <v>61</v>
      </c>
      <c r="D973" s="66">
        <v>29653.54</v>
      </c>
      <c r="E973" s="67">
        <v>8202.0</v>
      </c>
      <c r="F973" s="66">
        <v>5.06984783723713</v>
      </c>
      <c r="G973" s="66">
        <v>0.0</v>
      </c>
      <c r="H973" s="68">
        <v>0.0</v>
      </c>
      <c r="I973" s="66">
        <v>0.0</v>
      </c>
      <c r="J973" s="66">
        <v>0.0</v>
      </c>
      <c r="K973" s="68">
        <v>0.0</v>
      </c>
      <c r="L973" s="66">
        <v>0.0</v>
      </c>
      <c r="M973" s="66">
        <v>32200.85</v>
      </c>
      <c r="N973" s="68">
        <v>5981.0</v>
      </c>
      <c r="O973" s="66">
        <v>7.23452033250955</v>
      </c>
      <c r="P973" s="66">
        <v>24.4</v>
      </c>
      <c r="Q973" s="68">
        <v>5.0</v>
      </c>
      <c r="R973" s="69">
        <v>4.88</v>
      </c>
      <c r="S973" s="55"/>
      <c r="T973" s="56">
        <f t="shared" si="1"/>
        <v>3.61540356</v>
      </c>
      <c r="U973" s="56" t="str">
        <f t="shared" si="2"/>
        <v/>
      </c>
      <c r="V973" s="56" t="str">
        <f t="shared" si="3"/>
        <v/>
      </c>
      <c r="W973" s="56">
        <f t="shared" si="4"/>
        <v>5.383857215</v>
      </c>
      <c r="X973" s="56">
        <f t="shared" si="5"/>
        <v>4.88</v>
      </c>
    </row>
    <row r="974" ht="14.25" customHeight="1">
      <c r="A974" s="63">
        <v>60072.0</v>
      </c>
      <c r="B974" s="64" t="s">
        <v>1024</v>
      </c>
      <c r="C974" s="65" t="s">
        <v>61</v>
      </c>
      <c r="D974" s="66">
        <v>44712.14</v>
      </c>
      <c r="E974" s="67">
        <v>11878.0</v>
      </c>
      <c r="F974" s="66">
        <v>4.91828621713783</v>
      </c>
      <c r="G974" s="66">
        <v>190.14</v>
      </c>
      <c r="H974" s="68">
        <v>53.0</v>
      </c>
      <c r="I974" s="66">
        <v>3.88040816326531</v>
      </c>
      <c r="J974" s="66">
        <v>458.11</v>
      </c>
      <c r="K974" s="68">
        <v>150.0</v>
      </c>
      <c r="L974" s="66">
        <v>3.4705303030303</v>
      </c>
      <c r="M974" s="66">
        <v>6.3</v>
      </c>
      <c r="N974" s="68">
        <v>2.0</v>
      </c>
      <c r="O974" s="66">
        <v>3.15</v>
      </c>
      <c r="P974" s="66">
        <v>55.58</v>
      </c>
      <c r="Q974" s="68">
        <v>8.0</v>
      </c>
      <c r="R974" s="69">
        <v>6.9475</v>
      </c>
      <c r="S974" s="55"/>
      <c r="T974" s="56">
        <f t="shared" si="1"/>
        <v>3.764281866</v>
      </c>
      <c r="U974" s="56">
        <f t="shared" si="2"/>
        <v>3.58754717</v>
      </c>
      <c r="V974" s="56">
        <f t="shared" si="3"/>
        <v>3.054066667</v>
      </c>
      <c r="W974" s="56">
        <f t="shared" si="4"/>
        <v>3.15</v>
      </c>
      <c r="X974" s="56">
        <f t="shared" si="5"/>
        <v>6.9475</v>
      </c>
    </row>
    <row r="975" ht="14.25" customHeight="1">
      <c r="A975" s="63">
        <v>60074.0</v>
      </c>
      <c r="B975" s="64" t="s">
        <v>1025</v>
      </c>
      <c r="C975" s="65" t="s">
        <v>59</v>
      </c>
      <c r="D975" s="66" t="s">
        <v>66</v>
      </c>
      <c r="E975" s="67" t="s">
        <v>66</v>
      </c>
      <c r="F975" s="66" t="s">
        <v>66</v>
      </c>
      <c r="G975" s="66" t="s">
        <v>66</v>
      </c>
      <c r="H975" s="68" t="s">
        <v>66</v>
      </c>
      <c r="I975" s="66" t="s">
        <v>66</v>
      </c>
      <c r="J975" s="66" t="s">
        <v>66</v>
      </c>
      <c r="K975" s="68" t="s">
        <v>66</v>
      </c>
      <c r="L975" s="66" t="s">
        <v>66</v>
      </c>
      <c r="M975" s="66" t="s">
        <v>66</v>
      </c>
      <c r="N975" s="68" t="s">
        <v>66</v>
      </c>
      <c r="O975" s="66" t="s">
        <v>66</v>
      </c>
      <c r="P975" s="66" t="s">
        <v>66</v>
      </c>
      <c r="Q975" s="68" t="s">
        <v>66</v>
      </c>
      <c r="R975" s="69" t="s">
        <v>66</v>
      </c>
      <c r="S975" s="55"/>
      <c r="T975" s="56" t="str">
        <f t="shared" si="1"/>
        <v/>
      </c>
      <c r="U975" s="56" t="str">
        <f t="shared" si="2"/>
        <v/>
      </c>
      <c r="V975" s="56" t="str">
        <f t="shared" si="3"/>
        <v/>
      </c>
      <c r="W975" s="56" t="str">
        <f t="shared" si="4"/>
        <v/>
      </c>
      <c r="X975" s="56" t="str">
        <f t="shared" si="5"/>
        <v/>
      </c>
    </row>
    <row r="976" ht="14.25" customHeight="1">
      <c r="A976" s="63">
        <v>60081.0</v>
      </c>
      <c r="B976" s="64" t="s">
        <v>1026</v>
      </c>
      <c r="C976" s="65" t="s">
        <v>59</v>
      </c>
      <c r="D976" s="66">
        <v>341881.89</v>
      </c>
      <c r="E976" s="67">
        <v>80367.0</v>
      </c>
      <c r="F976" s="66">
        <v>6.06689895655877</v>
      </c>
      <c r="G976" s="66">
        <v>1303.51</v>
      </c>
      <c r="H976" s="68">
        <v>385.0</v>
      </c>
      <c r="I976" s="66">
        <v>4.15130573248408</v>
      </c>
      <c r="J976" s="66">
        <v>1526.32</v>
      </c>
      <c r="K976" s="68">
        <v>469.0</v>
      </c>
      <c r="L976" s="66">
        <v>4.23977777777778</v>
      </c>
      <c r="M976" s="66">
        <v>588373.02</v>
      </c>
      <c r="N976" s="68">
        <v>88828.0</v>
      </c>
      <c r="O976" s="66">
        <v>10.2263495263752</v>
      </c>
      <c r="P976" s="66">
        <v>74062.21</v>
      </c>
      <c r="Q976" s="68">
        <v>12058.0</v>
      </c>
      <c r="R976" s="69">
        <v>9.5171177075302</v>
      </c>
      <c r="S976" s="55"/>
      <c r="T976" s="56">
        <f t="shared" si="1"/>
        <v>4.254008362</v>
      </c>
      <c r="U976" s="56">
        <f t="shared" si="2"/>
        <v>3.38574026</v>
      </c>
      <c r="V976" s="56">
        <f t="shared" si="3"/>
        <v>3.254413646</v>
      </c>
      <c r="W976" s="56">
        <f t="shared" si="4"/>
        <v>6.623733733</v>
      </c>
      <c r="X976" s="56">
        <f t="shared" si="5"/>
        <v>6.142163709</v>
      </c>
    </row>
    <row r="977" ht="14.25" customHeight="1">
      <c r="A977" s="63">
        <v>60090.0</v>
      </c>
      <c r="B977" s="64" t="s">
        <v>1027</v>
      </c>
      <c r="C977" s="65" t="s">
        <v>59</v>
      </c>
      <c r="D977" s="66">
        <v>310855.94</v>
      </c>
      <c r="E977" s="67">
        <v>78504.0</v>
      </c>
      <c r="F977" s="66">
        <v>5.76224702022355</v>
      </c>
      <c r="G977" s="66">
        <v>3001.5</v>
      </c>
      <c r="H977" s="68">
        <v>942.0</v>
      </c>
      <c r="I977" s="66">
        <v>3.64702308626975</v>
      </c>
      <c r="J977" s="66">
        <v>9044.17</v>
      </c>
      <c r="K977" s="68">
        <v>2612.0</v>
      </c>
      <c r="L977" s="66">
        <v>4.30469776297001</v>
      </c>
      <c r="M977" s="66">
        <v>1167588.85</v>
      </c>
      <c r="N977" s="68">
        <v>189871.0</v>
      </c>
      <c r="O977" s="66">
        <v>10.517018258136</v>
      </c>
      <c r="P977" s="66">
        <v>187243.21</v>
      </c>
      <c r="Q977" s="68">
        <v>34597.0</v>
      </c>
      <c r="R977" s="69">
        <v>8.03860430172155</v>
      </c>
      <c r="S977" s="55"/>
      <c r="T977" s="56">
        <f t="shared" si="1"/>
        <v>3.95974651</v>
      </c>
      <c r="U977" s="56">
        <f t="shared" si="2"/>
        <v>3.186305732</v>
      </c>
      <c r="V977" s="56">
        <f t="shared" si="3"/>
        <v>3.462545942</v>
      </c>
      <c r="W977" s="56">
        <f t="shared" si="4"/>
        <v>6.149379579</v>
      </c>
      <c r="X977" s="56">
        <f t="shared" si="5"/>
        <v>5.412122727</v>
      </c>
    </row>
    <row r="978" ht="14.25" customHeight="1">
      <c r="A978" s="63">
        <v>60101.0</v>
      </c>
      <c r="B978" s="64" t="s">
        <v>1028</v>
      </c>
      <c r="C978" s="65" t="s">
        <v>61</v>
      </c>
      <c r="D978" s="66">
        <v>79545.74</v>
      </c>
      <c r="E978" s="67">
        <v>16988.0</v>
      </c>
      <c r="F978" s="66">
        <v>6.07080363275586</v>
      </c>
      <c r="G978" s="66">
        <v>1832.96</v>
      </c>
      <c r="H978" s="68">
        <v>572.0</v>
      </c>
      <c r="I978" s="66">
        <v>3.52492307692308</v>
      </c>
      <c r="J978" s="66">
        <v>28698.27</v>
      </c>
      <c r="K978" s="68">
        <v>4168.0</v>
      </c>
      <c r="L978" s="66">
        <v>8.67803749622014</v>
      </c>
      <c r="M978" s="66">
        <v>36425.42</v>
      </c>
      <c r="N978" s="68">
        <v>5861.0</v>
      </c>
      <c r="O978" s="66">
        <v>8.40263437139562</v>
      </c>
      <c r="P978" s="66">
        <v>71843.27</v>
      </c>
      <c r="Q978" s="68">
        <v>9590.0</v>
      </c>
      <c r="R978" s="69">
        <v>10.9617439731462</v>
      </c>
      <c r="S978" s="55"/>
      <c r="T978" s="56">
        <f t="shared" si="1"/>
        <v>4.682466447</v>
      </c>
      <c r="U978" s="56">
        <f t="shared" si="2"/>
        <v>3.204475524</v>
      </c>
      <c r="V978" s="56">
        <f t="shared" si="3"/>
        <v>6.885381478</v>
      </c>
      <c r="W978" s="56">
        <f t="shared" si="4"/>
        <v>6.21488142</v>
      </c>
      <c r="X978" s="56">
        <f t="shared" si="5"/>
        <v>7.491477581</v>
      </c>
    </row>
    <row r="979" ht="14.25" customHeight="1">
      <c r="A979" s="63">
        <v>60102.0</v>
      </c>
      <c r="B979" s="64" t="s">
        <v>1006</v>
      </c>
      <c r="C979" s="65" t="s">
        <v>59</v>
      </c>
      <c r="D979" s="66">
        <v>52481.79</v>
      </c>
      <c r="E979" s="67">
        <v>12173.0</v>
      </c>
      <c r="F979" s="66">
        <v>5.84690173796791</v>
      </c>
      <c r="G979" s="66">
        <v>2166.98</v>
      </c>
      <c r="H979" s="68">
        <v>621.0</v>
      </c>
      <c r="I979" s="66">
        <v>4.07327067669173</v>
      </c>
      <c r="J979" s="66">
        <v>461.6</v>
      </c>
      <c r="K979" s="68">
        <v>134.0</v>
      </c>
      <c r="L979" s="66">
        <v>4.04912280701754</v>
      </c>
      <c r="M979" s="66">
        <v>31006.99</v>
      </c>
      <c r="N979" s="68">
        <v>3766.0</v>
      </c>
      <c r="O979" s="66">
        <v>10.1330032679739</v>
      </c>
      <c r="P979" s="66">
        <v>439.12</v>
      </c>
      <c r="Q979" s="68">
        <v>54.0</v>
      </c>
      <c r="R979" s="69">
        <v>8.7824</v>
      </c>
      <c r="S979" s="55"/>
      <c r="T979" s="56">
        <f t="shared" si="1"/>
        <v>4.311327528</v>
      </c>
      <c r="U979" s="56">
        <f t="shared" si="2"/>
        <v>3.489500805</v>
      </c>
      <c r="V979" s="56">
        <f t="shared" si="3"/>
        <v>3.444776119</v>
      </c>
      <c r="W979" s="56">
        <f t="shared" si="4"/>
        <v>8.233401487</v>
      </c>
      <c r="X979" s="56">
        <f t="shared" si="5"/>
        <v>8.131851852</v>
      </c>
    </row>
    <row r="980" ht="14.25" customHeight="1">
      <c r="A980" s="63">
        <v>60200.0</v>
      </c>
      <c r="B980" s="64" t="s">
        <v>1029</v>
      </c>
      <c r="C980" s="65" t="s">
        <v>59</v>
      </c>
      <c r="D980" s="66">
        <v>616162.48</v>
      </c>
      <c r="E980" s="67">
        <v>148359.0</v>
      </c>
      <c r="F980" s="66">
        <v>6.54656268593285</v>
      </c>
      <c r="G980" s="66">
        <v>9291.65</v>
      </c>
      <c r="H980" s="68">
        <v>2674.0</v>
      </c>
      <c r="I980" s="66">
        <v>3.93380609652837</v>
      </c>
      <c r="J980" s="66">
        <v>33142.49</v>
      </c>
      <c r="K980" s="68">
        <v>8944.0</v>
      </c>
      <c r="L980" s="66">
        <v>4.87461244300632</v>
      </c>
      <c r="M980" s="66">
        <v>995576.3</v>
      </c>
      <c r="N980" s="68">
        <v>169562.0</v>
      </c>
      <c r="O980" s="66">
        <v>9.95148386193937</v>
      </c>
      <c r="P980" s="66">
        <v>314391.24</v>
      </c>
      <c r="Q980" s="68">
        <v>63052.0</v>
      </c>
      <c r="R980" s="69">
        <v>7.68645151826317</v>
      </c>
      <c r="S980" s="55"/>
      <c r="T980" s="56">
        <f t="shared" si="1"/>
        <v>4.153185718</v>
      </c>
      <c r="U980" s="56">
        <f t="shared" si="2"/>
        <v>3.474813014</v>
      </c>
      <c r="V980" s="56">
        <f t="shared" si="3"/>
        <v>3.70555568</v>
      </c>
      <c r="W980" s="56">
        <f t="shared" si="4"/>
        <v>5.871458817</v>
      </c>
      <c r="X980" s="56">
        <f t="shared" si="5"/>
        <v>4.986221531</v>
      </c>
    </row>
    <row r="981" ht="14.25" customHeight="1">
      <c r="A981" s="63">
        <v>60213.0</v>
      </c>
      <c r="B981" s="64" t="s">
        <v>1030</v>
      </c>
      <c r="C981" s="65" t="s">
        <v>61</v>
      </c>
      <c r="D981" s="66" t="s">
        <v>66</v>
      </c>
      <c r="E981" s="67" t="s">
        <v>66</v>
      </c>
      <c r="F981" s="66" t="s">
        <v>66</v>
      </c>
      <c r="G981" s="66" t="s">
        <v>66</v>
      </c>
      <c r="H981" s="68" t="s">
        <v>66</v>
      </c>
      <c r="I981" s="66" t="s">
        <v>66</v>
      </c>
      <c r="J981" s="66" t="s">
        <v>66</v>
      </c>
      <c r="K981" s="68" t="s">
        <v>66</v>
      </c>
      <c r="L981" s="66" t="s">
        <v>66</v>
      </c>
      <c r="M981" s="66" t="s">
        <v>66</v>
      </c>
      <c r="N981" s="68" t="s">
        <v>66</v>
      </c>
      <c r="O981" s="66" t="s">
        <v>66</v>
      </c>
      <c r="P981" s="66" t="s">
        <v>66</v>
      </c>
      <c r="Q981" s="68" t="s">
        <v>66</v>
      </c>
      <c r="R981" s="69" t="s">
        <v>66</v>
      </c>
      <c r="S981" s="55"/>
      <c r="T981" s="56" t="str">
        <f t="shared" si="1"/>
        <v/>
      </c>
      <c r="U981" s="56" t="str">
        <f t="shared" si="2"/>
        <v/>
      </c>
      <c r="V981" s="56" t="str">
        <f t="shared" si="3"/>
        <v/>
      </c>
      <c r="W981" s="56" t="str">
        <f t="shared" si="4"/>
        <v/>
      </c>
      <c r="X981" s="56" t="str">
        <f t="shared" si="5"/>
        <v/>
      </c>
    </row>
    <row r="982" ht="14.25" customHeight="1">
      <c r="A982" s="63">
        <v>60215.0</v>
      </c>
      <c r="B982" s="64" t="s">
        <v>1031</v>
      </c>
      <c r="C982" s="65" t="s">
        <v>61</v>
      </c>
      <c r="D982" s="66" t="s">
        <v>66</v>
      </c>
      <c r="E982" s="67" t="s">
        <v>66</v>
      </c>
      <c r="F982" s="66" t="s">
        <v>66</v>
      </c>
      <c r="G982" s="66" t="s">
        <v>66</v>
      </c>
      <c r="H982" s="68" t="s">
        <v>66</v>
      </c>
      <c r="I982" s="66" t="s">
        <v>66</v>
      </c>
      <c r="J982" s="66" t="s">
        <v>66</v>
      </c>
      <c r="K982" s="68" t="s">
        <v>66</v>
      </c>
      <c r="L982" s="66" t="s">
        <v>66</v>
      </c>
      <c r="M982" s="66" t="s">
        <v>66</v>
      </c>
      <c r="N982" s="68" t="s">
        <v>66</v>
      </c>
      <c r="O982" s="66" t="s">
        <v>66</v>
      </c>
      <c r="P982" s="66" t="s">
        <v>66</v>
      </c>
      <c r="Q982" s="68" t="s">
        <v>66</v>
      </c>
      <c r="R982" s="69" t="s">
        <v>66</v>
      </c>
      <c r="S982" s="55"/>
      <c r="T982" s="56" t="str">
        <f t="shared" si="1"/>
        <v/>
      </c>
      <c r="U982" s="56" t="str">
        <f t="shared" si="2"/>
        <v/>
      </c>
      <c r="V982" s="56" t="str">
        <f t="shared" si="3"/>
        <v/>
      </c>
      <c r="W982" s="56" t="str">
        <f t="shared" si="4"/>
        <v/>
      </c>
      <c r="X982" s="56" t="str">
        <f t="shared" si="5"/>
        <v/>
      </c>
    </row>
    <row r="983" ht="14.25" customHeight="1">
      <c r="A983" s="63">
        <v>60410.0</v>
      </c>
      <c r="B983" s="64" t="s">
        <v>1032</v>
      </c>
      <c r="C983" s="65" t="s">
        <v>59</v>
      </c>
      <c r="D983" s="66">
        <v>300692.41</v>
      </c>
      <c r="E983" s="67">
        <v>73205.0</v>
      </c>
      <c r="F983" s="66">
        <v>5.99144021360113</v>
      </c>
      <c r="G983" s="66">
        <v>6680.42</v>
      </c>
      <c r="H983" s="68">
        <v>1991.0</v>
      </c>
      <c r="I983" s="66">
        <v>4.10345208845209</v>
      </c>
      <c r="J983" s="66">
        <v>17268.89</v>
      </c>
      <c r="K983" s="68">
        <v>4149.0</v>
      </c>
      <c r="L983" s="66">
        <v>5.18274009603842</v>
      </c>
      <c r="M983" s="66">
        <v>687164.04</v>
      </c>
      <c r="N983" s="68">
        <v>95320.0</v>
      </c>
      <c r="O983" s="66">
        <v>11.0088921642449</v>
      </c>
      <c r="P983" s="66">
        <v>166777.68</v>
      </c>
      <c r="Q983" s="68">
        <v>24884.0</v>
      </c>
      <c r="R983" s="69">
        <v>9.60700921658986</v>
      </c>
      <c r="S983" s="55"/>
      <c r="T983" s="56">
        <f t="shared" si="1"/>
        <v>4.107539239</v>
      </c>
      <c r="U983" s="56">
        <f t="shared" si="2"/>
        <v>3.35530889</v>
      </c>
      <c r="V983" s="56">
        <f t="shared" si="3"/>
        <v>4.162181248</v>
      </c>
      <c r="W983" s="56">
        <f t="shared" si="4"/>
        <v>7.209022661</v>
      </c>
      <c r="X983" s="56">
        <f t="shared" si="5"/>
        <v>6.702205433</v>
      </c>
    </row>
    <row r="984" ht="14.25" customHeight="1">
      <c r="A984" s="63">
        <v>60513.0</v>
      </c>
      <c r="B984" s="64" t="s">
        <v>1033</v>
      </c>
      <c r="C984" s="65" t="s">
        <v>94</v>
      </c>
      <c r="D984" s="66">
        <v>811605.54</v>
      </c>
      <c r="E984" s="67">
        <v>205216.0</v>
      </c>
      <c r="F984" s="66">
        <v>7.18654736394708</v>
      </c>
      <c r="G984" s="66">
        <v>76706.22</v>
      </c>
      <c r="H984" s="68">
        <v>23160.0</v>
      </c>
      <c r="I984" s="66">
        <v>3.81547055312376</v>
      </c>
      <c r="J984" s="66">
        <v>74602.19</v>
      </c>
      <c r="K984" s="68">
        <v>26657.0</v>
      </c>
      <c r="L984" s="66">
        <v>4.23996533105996</v>
      </c>
      <c r="M984" s="66">
        <v>2268028.71</v>
      </c>
      <c r="N984" s="68">
        <v>255668.0</v>
      </c>
      <c r="O984" s="66">
        <v>15.5526590047247</v>
      </c>
      <c r="P984" s="66">
        <v>519365.89</v>
      </c>
      <c r="Q984" s="68">
        <v>63762.0</v>
      </c>
      <c r="R984" s="69">
        <v>11.1480615179875</v>
      </c>
      <c r="S984" s="55"/>
      <c r="T984" s="56">
        <f t="shared" si="1"/>
        <v>3.954884317</v>
      </c>
      <c r="U984" s="56">
        <f t="shared" si="2"/>
        <v>3.312012953</v>
      </c>
      <c r="V984" s="56">
        <f t="shared" si="3"/>
        <v>2.798596616</v>
      </c>
      <c r="W984" s="56">
        <f t="shared" si="4"/>
        <v>8.870991716</v>
      </c>
      <c r="X984" s="56">
        <f t="shared" si="5"/>
        <v>8.145382673</v>
      </c>
    </row>
    <row r="985" ht="14.25" customHeight="1">
      <c r="A985" s="63">
        <v>60520.0</v>
      </c>
      <c r="B985" s="64" t="s">
        <v>1034</v>
      </c>
      <c r="C985" s="65" t="s">
        <v>94</v>
      </c>
      <c r="D985" s="66" t="s">
        <v>66</v>
      </c>
      <c r="E985" s="67" t="s">
        <v>66</v>
      </c>
      <c r="F985" s="66" t="s">
        <v>66</v>
      </c>
      <c r="G985" s="66" t="s">
        <v>66</v>
      </c>
      <c r="H985" s="68" t="s">
        <v>66</v>
      </c>
      <c r="I985" s="66" t="s">
        <v>66</v>
      </c>
      <c r="J985" s="66" t="s">
        <v>66</v>
      </c>
      <c r="K985" s="68" t="s">
        <v>66</v>
      </c>
      <c r="L985" s="66" t="s">
        <v>66</v>
      </c>
      <c r="M985" s="66" t="s">
        <v>66</v>
      </c>
      <c r="N985" s="68" t="s">
        <v>66</v>
      </c>
      <c r="O985" s="66" t="s">
        <v>66</v>
      </c>
      <c r="P985" s="66" t="s">
        <v>66</v>
      </c>
      <c r="Q985" s="68" t="s">
        <v>66</v>
      </c>
      <c r="R985" s="69" t="s">
        <v>66</v>
      </c>
      <c r="S985" s="55"/>
      <c r="T985" s="56" t="str">
        <f t="shared" si="1"/>
        <v/>
      </c>
      <c r="U985" s="56" t="str">
        <f t="shared" si="2"/>
        <v/>
      </c>
      <c r="V985" s="56" t="str">
        <f t="shared" si="3"/>
        <v/>
      </c>
      <c r="W985" s="56" t="str">
        <f t="shared" si="4"/>
        <v/>
      </c>
      <c r="X985" s="56" t="str">
        <f t="shared" si="5"/>
        <v/>
      </c>
    </row>
    <row r="986" ht="14.25" customHeight="1">
      <c r="A986" s="63">
        <v>60638.0</v>
      </c>
      <c r="B986" s="64" t="s">
        <v>1035</v>
      </c>
      <c r="C986" s="65" t="s">
        <v>59</v>
      </c>
      <c r="D986" s="66">
        <v>140003.88</v>
      </c>
      <c r="E986" s="67">
        <v>39846.0</v>
      </c>
      <c r="F986" s="66">
        <v>5.32840647002854</v>
      </c>
      <c r="G986" s="66">
        <v>2665.13</v>
      </c>
      <c r="H986" s="68">
        <v>933.0</v>
      </c>
      <c r="I986" s="66">
        <v>3.39940051020408</v>
      </c>
      <c r="J986" s="66">
        <v>3505.95</v>
      </c>
      <c r="K986" s="68">
        <v>1275.0</v>
      </c>
      <c r="L986" s="66">
        <v>3.50595</v>
      </c>
      <c r="M986" s="66">
        <v>347388.9</v>
      </c>
      <c r="N986" s="68">
        <v>50492.0</v>
      </c>
      <c r="O986" s="66">
        <v>10.7341377498996</v>
      </c>
      <c r="P986" s="66">
        <v>38702.39</v>
      </c>
      <c r="Q986" s="68">
        <v>6609.0</v>
      </c>
      <c r="R986" s="69">
        <v>8.07140563086548</v>
      </c>
      <c r="S986" s="55"/>
      <c r="T986" s="56">
        <f t="shared" si="1"/>
        <v>3.513624454</v>
      </c>
      <c r="U986" s="56">
        <f t="shared" si="2"/>
        <v>2.856516613</v>
      </c>
      <c r="V986" s="56">
        <f t="shared" si="3"/>
        <v>2.749764706</v>
      </c>
      <c r="W986" s="56">
        <f t="shared" si="4"/>
        <v>6.880078032</v>
      </c>
      <c r="X986" s="56">
        <f t="shared" si="5"/>
        <v>5.856013013</v>
      </c>
    </row>
    <row r="987" ht="14.25" customHeight="1">
      <c r="A987" s="63">
        <v>60641.0</v>
      </c>
      <c r="B987" s="64" t="s">
        <v>1036</v>
      </c>
      <c r="C987" s="65" t="s">
        <v>59</v>
      </c>
      <c r="D987" s="66">
        <v>230721.06</v>
      </c>
      <c r="E987" s="67">
        <v>63043.0</v>
      </c>
      <c r="F987" s="66">
        <v>5.6720274356516</v>
      </c>
      <c r="G987" s="66">
        <v>29142.39</v>
      </c>
      <c r="H987" s="68">
        <v>9811.0</v>
      </c>
      <c r="I987" s="66">
        <v>3.73812083119548</v>
      </c>
      <c r="J987" s="66">
        <v>42561.72</v>
      </c>
      <c r="K987" s="68">
        <v>11292.0</v>
      </c>
      <c r="L987" s="66">
        <v>4.78006738544474</v>
      </c>
      <c r="M987" s="66">
        <v>443681.26</v>
      </c>
      <c r="N987" s="68">
        <v>66175.0</v>
      </c>
      <c r="O987" s="66">
        <v>10.04235440574</v>
      </c>
      <c r="P987" s="66">
        <v>142757.86</v>
      </c>
      <c r="Q987" s="68">
        <v>30707.0</v>
      </c>
      <c r="R987" s="69">
        <v>7.5100142037982</v>
      </c>
      <c r="S987" s="55"/>
      <c r="T987" s="56">
        <f t="shared" si="1"/>
        <v>3.659741129</v>
      </c>
      <c r="U987" s="56">
        <f t="shared" si="2"/>
        <v>2.970379166</v>
      </c>
      <c r="V987" s="56">
        <f t="shared" si="3"/>
        <v>3.769192349</v>
      </c>
      <c r="W987" s="56">
        <f t="shared" si="4"/>
        <v>6.70466581</v>
      </c>
      <c r="X987" s="56">
        <f t="shared" si="5"/>
        <v>4.649033119</v>
      </c>
    </row>
    <row r="988" ht="14.25" customHeight="1">
      <c r="A988" s="63">
        <v>60700.0</v>
      </c>
      <c r="B988" s="64" t="s">
        <v>1037</v>
      </c>
      <c r="C988" s="65" t="s">
        <v>59</v>
      </c>
      <c r="D988" s="66">
        <v>277192.22</v>
      </c>
      <c r="E988" s="67">
        <v>73485.0</v>
      </c>
      <c r="F988" s="66">
        <v>6.44798018097653</v>
      </c>
      <c r="G988" s="66">
        <v>16396.46</v>
      </c>
      <c r="H988" s="68">
        <v>4373.0</v>
      </c>
      <c r="I988" s="66">
        <v>4.90178176382661</v>
      </c>
      <c r="J988" s="66">
        <v>39705.72</v>
      </c>
      <c r="K988" s="68">
        <v>8953.0</v>
      </c>
      <c r="L988" s="66">
        <v>6.2895168699509</v>
      </c>
      <c r="M988" s="66">
        <v>869491.55</v>
      </c>
      <c r="N988" s="68">
        <v>121401.0</v>
      </c>
      <c r="O988" s="66">
        <v>12.5056315441261</v>
      </c>
      <c r="P988" s="66">
        <v>48801.56</v>
      </c>
      <c r="Q988" s="68">
        <v>11074.0</v>
      </c>
      <c r="R988" s="69">
        <v>7.79328648993932</v>
      </c>
      <c r="S988" s="55"/>
      <c r="T988" s="56">
        <f t="shared" si="1"/>
        <v>3.772092536</v>
      </c>
      <c r="U988" s="56">
        <f t="shared" si="2"/>
        <v>3.749476332</v>
      </c>
      <c r="V988" s="56">
        <f t="shared" si="3"/>
        <v>4.434906735</v>
      </c>
      <c r="W988" s="56">
        <f t="shared" si="4"/>
        <v>7.162144875</v>
      </c>
      <c r="X988" s="56">
        <f t="shared" si="5"/>
        <v>4.40685931</v>
      </c>
    </row>
    <row r="989" ht="14.25" customHeight="1">
      <c r="A989" s="63">
        <v>60702.0</v>
      </c>
      <c r="B989" s="64" t="s">
        <v>1038</v>
      </c>
      <c r="C989" s="65" t="s">
        <v>61</v>
      </c>
      <c r="D989" s="66">
        <v>52291.77</v>
      </c>
      <c r="E989" s="67">
        <v>11150.0</v>
      </c>
      <c r="F989" s="66">
        <v>5.65011021069692</v>
      </c>
      <c r="G989" s="66">
        <v>1085.47</v>
      </c>
      <c r="H989" s="68">
        <v>393.0</v>
      </c>
      <c r="I989" s="66">
        <v>3.05766197183099</v>
      </c>
      <c r="J989" s="66">
        <v>562.4</v>
      </c>
      <c r="K989" s="68">
        <v>147.0</v>
      </c>
      <c r="L989" s="66">
        <v>4.4992</v>
      </c>
      <c r="M989" s="66">
        <v>0.0</v>
      </c>
      <c r="N989" s="68">
        <v>0.0</v>
      </c>
      <c r="O989" s="66">
        <v>0.0</v>
      </c>
      <c r="P989" s="66">
        <v>27.11</v>
      </c>
      <c r="Q989" s="68">
        <v>4.0</v>
      </c>
      <c r="R989" s="69">
        <v>6.7775</v>
      </c>
      <c r="S989" s="55"/>
      <c r="T989" s="56">
        <f t="shared" si="1"/>
        <v>4.689844843</v>
      </c>
      <c r="U989" s="56">
        <f t="shared" si="2"/>
        <v>2.762010178</v>
      </c>
      <c r="V989" s="56">
        <f t="shared" si="3"/>
        <v>3.82585034</v>
      </c>
      <c r="W989" s="56" t="str">
        <f t="shared" si="4"/>
        <v/>
      </c>
      <c r="X989" s="56">
        <f t="shared" si="5"/>
        <v>6.7775</v>
      </c>
    </row>
    <row r="990" ht="14.25" customHeight="1">
      <c r="A990" s="63">
        <v>60703.0</v>
      </c>
      <c r="B990" s="64" t="s">
        <v>1039</v>
      </c>
      <c r="C990" s="65" t="s">
        <v>61</v>
      </c>
      <c r="D990" s="66">
        <v>21649.88</v>
      </c>
      <c r="E990" s="67">
        <v>5031.0</v>
      </c>
      <c r="F990" s="66">
        <v>5.12180742843624</v>
      </c>
      <c r="G990" s="66">
        <v>9616.93</v>
      </c>
      <c r="H990" s="68">
        <v>2586.0</v>
      </c>
      <c r="I990" s="66">
        <v>4.27989764129951</v>
      </c>
      <c r="J990" s="66">
        <v>5441.28</v>
      </c>
      <c r="K990" s="68">
        <v>1549.0</v>
      </c>
      <c r="L990" s="66">
        <v>4.10043707611153</v>
      </c>
      <c r="M990" s="66">
        <v>112166.95</v>
      </c>
      <c r="N990" s="68">
        <v>20821.0</v>
      </c>
      <c r="O990" s="66">
        <v>7.83398170135494</v>
      </c>
      <c r="P990" s="66">
        <v>4589.88</v>
      </c>
      <c r="Q990" s="68">
        <v>1180.0</v>
      </c>
      <c r="R990" s="69">
        <v>5.14560538116592</v>
      </c>
      <c r="S990" s="55"/>
      <c r="T990" s="56">
        <f t="shared" si="1"/>
        <v>4.303295567</v>
      </c>
      <c r="U990" s="56">
        <f t="shared" si="2"/>
        <v>3.718843774</v>
      </c>
      <c r="V990" s="56">
        <f t="shared" si="3"/>
        <v>3.512769529</v>
      </c>
      <c r="W990" s="56">
        <f t="shared" si="4"/>
        <v>5.387202824</v>
      </c>
      <c r="X990" s="56">
        <f t="shared" si="5"/>
        <v>3.889728814</v>
      </c>
    </row>
    <row r="991" ht="14.25" customHeight="1">
      <c r="A991" s="63">
        <v>60704.0</v>
      </c>
      <c r="B991" s="64" t="s">
        <v>1040</v>
      </c>
      <c r="C991" s="65" t="s">
        <v>59</v>
      </c>
      <c r="D991" s="66">
        <v>895623.65</v>
      </c>
      <c r="E991" s="67">
        <v>207769.0</v>
      </c>
      <c r="F991" s="66">
        <v>8.87186506324851</v>
      </c>
      <c r="G991" s="66">
        <v>6742.55</v>
      </c>
      <c r="H991" s="68">
        <v>1802.0</v>
      </c>
      <c r="I991" s="66">
        <v>4.7249824807288</v>
      </c>
      <c r="J991" s="66">
        <v>17498.42</v>
      </c>
      <c r="K991" s="68">
        <v>4039.0</v>
      </c>
      <c r="L991" s="66">
        <v>6.28083991385499</v>
      </c>
      <c r="M991" s="66">
        <v>1008632.65</v>
      </c>
      <c r="N991" s="68">
        <v>124931.0</v>
      </c>
      <c r="O991" s="66">
        <v>14.4935143407288</v>
      </c>
      <c r="P991" s="66">
        <v>83523.96</v>
      </c>
      <c r="Q991" s="68">
        <v>9795.0</v>
      </c>
      <c r="R991" s="69">
        <v>11.6037732703529</v>
      </c>
      <c r="S991" s="55"/>
      <c r="T991" s="56">
        <f t="shared" si="1"/>
        <v>4.310670264</v>
      </c>
      <c r="U991" s="56">
        <f t="shared" si="2"/>
        <v>3.741703663</v>
      </c>
      <c r="V991" s="56">
        <f t="shared" si="3"/>
        <v>4.332364447</v>
      </c>
      <c r="W991" s="56">
        <f t="shared" si="4"/>
        <v>8.073517782</v>
      </c>
      <c r="X991" s="56">
        <f t="shared" si="5"/>
        <v>8.527203675</v>
      </c>
    </row>
    <row r="992" ht="14.25" customHeight="1">
      <c r="A992" s="63">
        <v>60705.0</v>
      </c>
      <c r="B992" s="64" t="s">
        <v>1041</v>
      </c>
      <c r="C992" s="65" t="s">
        <v>59</v>
      </c>
      <c r="D992" s="66">
        <v>416177.82</v>
      </c>
      <c r="E992" s="67">
        <v>102975.0</v>
      </c>
      <c r="F992" s="66">
        <v>7.0217280242956</v>
      </c>
      <c r="G992" s="66">
        <v>2829.66</v>
      </c>
      <c r="H992" s="68">
        <v>847.0</v>
      </c>
      <c r="I992" s="66">
        <v>3.88156378600823</v>
      </c>
      <c r="J992" s="66">
        <v>10258.98</v>
      </c>
      <c r="K992" s="68">
        <v>3592.0</v>
      </c>
      <c r="L992" s="66">
        <v>4.17881059063136</v>
      </c>
      <c r="M992" s="66">
        <v>1002279.98</v>
      </c>
      <c r="N992" s="68">
        <v>149070.0</v>
      </c>
      <c r="O992" s="66">
        <v>11.9260834592639</v>
      </c>
      <c r="P992" s="66">
        <v>38755.49</v>
      </c>
      <c r="Q992" s="68">
        <v>7567.0</v>
      </c>
      <c r="R992" s="69">
        <v>7.35398292220114</v>
      </c>
      <c r="S992" s="55"/>
      <c r="T992" s="56">
        <f t="shared" si="1"/>
        <v>4.041542316</v>
      </c>
      <c r="U992" s="56">
        <f t="shared" si="2"/>
        <v>3.340802834</v>
      </c>
      <c r="V992" s="56">
        <f t="shared" si="3"/>
        <v>2.856063474</v>
      </c>
      <c r="W992" s="56">
        <f t="shared" si="4"/>
        <v>6.723552559</v>
      </c>
      <c r="X992" s="56">
        <f t="shared" si="5"/>
        <v>5.121645302</v>
      </c>
    </row>
    <row r="993" ht="14.25" customHeight="1">
      <c r="A993" s="63">
        <v>60708.0</v>
      </c>
      <c r="B993" s="64" t="s">
        <v>1042</v>
      </c>
      <c r="C993" s="65" t="s">
        <v>59</v>
      </c>
      <c r="D993" s="66">
        <v>189247.94</v>
      </c>
      <c r="E993" s="67">
        <v>52124.0</v>
      </c>
      <c r="F993" s="66">
        <v>5.71746042296073</v>
      </c>
      <c r="G993" s="66">
        <v>4883.17</v>
      </c>
      <c r="H993" s="68">
        <v>1214.0</v>
      </c>
      <c r="I993" s="66">
        <v>4.70893924783028</v>
      </c>
      <c r="J993" s="66">
        <v>28721.53</v>
      </c>
      <c r="K993" s="68">
        <v>10114.0</v>
      </c>
      <c r="L993" s="66">
        <v>3.75346706743335</v>
      </c>
      <c r="M993" s="66">
        <v>884459.23</v>
      </c>
      <c r="N993" s="68">
        <v>134201.0</v>
      </c>
      <c r="O993" s="66">
        <v>11.1122740693277</v>
      </c>
      <c r="P993" s="66">
        <v>74880.7</v>
      </c>
      <c r="Q993" s="68">
        <v>13003.0</v>
      </c>
      <c r="R993" s="69">
        <v>8.44201803833145</v>
      </c>
      <c r="S993" s="55"/>
      <c r="T993" s="56">
        <f t="shared" si="1"/>
        <v>3.630725577</v>
      </c>
      <c r="U993" s="56">
        <f t="shared" si="2"/>
        <v>4.02238056</v>
      </c>
      <c r="V993" s="56">
        <f t="shared" si="3"/>
        <v>2.839779514</v>
      </c>
      <c r="W993" s="56">
        <f t="shared" si="4"/>
        <v>6.590556181</v>
      </c>
      <c r="X993" s="56">
        <f t="shared" si="5"/>
        <v>5.75872491</v>
      </c>
    </row>
    <row r="994" ht="14.25" customHeight="1">
      <c r="A994" s="63">
        <v>60709.0</v>
      </c>
      <c r="B994" s="64" t="s">
        <v>1043</v>
      </c>
      <c r="C994" s="65" t="s">
        <v>59</v>
      </c>
      <c r="D994" s="66">
        <v>539047.49</v>
      </c>
      <c r="E994" s="67">
        <v>127391.0</v>
      </c>
      <c r="F994" s="66">
        <v>7.18912111068137</v>
      </c>
      <c r="G994" s="66">
        <v>11050.86</v>
      </c>
      <c r="H994" s="68">
        <v>2366.0</v>
      </c>
      <c r="I994" s="66">
        <v>5.55598793363499</v>
      </c>
      <c r="J994" s="66">
        <v>67112.66</v>
      </c>
      <c r="K994" s="68">
        <v>11788.0</v>
      </c>
      <c r="L994" s="66">
        <v>8.15761030752401</v>
      </c>
      <c r="M994" s="66">
        <v>1296516.02</v>
      </c>
      <c r="N994" s="68">
        <v>185640.0</v>
      </c>
      <c r="O994" s="66">
        <v>12.9038668325454</v>
      </c>
      <c r="P994" s="66">
        <v>128476.64</v>
      </c>
      <c r="Q994" s="68">
        <v>19676.0</v>
      </c>
      <c r="R994" s="69">
        <v>9.62660272740896</v>
      </c>
      <c r="S994" s="55"/>
      <c r="T994" s="56">
        <f t="shared" si="1"/>
        <v>4.231440918</v>
      </c>
      <c r="U994" s="56">
        <f t="shared" si="2"/>
        <v>4.670693153</v>
      </c>
      <c r="V994" s="56">
        <f t="shared" si="3"/>
        <v>5.693303359</v>
      </c>
      <c r="W994" s="56">
        <f t="shared" si="4"/>
        <v>6.984033721</v>
      </c>
      <c r="X994" s="56">
        <f t="shared" si="5"/>
        <v>6.52961171</v>
      </c>
    </row>
    <row r="995" ht="14.25" customHeight="1">
      <c r="A995" s="63">
        <v>60715.0</v>
      </c>
      <c r="B995" s="64" t="s">
        <v>1044</v>
      </c>
      <c r="C995" s="65" t="s">
        <v>59</v>
      </c>
      <c r="D995" s="66">
        <v>95776.69</v>
      </c>
      <c r="E995" s="67">
        <v>22908.0</v>
      </c>
      <c r="F995" s="66">
        <v>6.49994502884289</v>
      </c>
      <c r="G995" s="66">
        <v>766.0</v>
      </c>
      <c r="H995" s="68">
        <v>231.0</v>
      </c>
      <c r="I995" s="66">
        <v>3.68269230769231</v>
      </c>
      <c r="J995" s="66">
        <v>1532.24</v>
      </c>
      <c r="K995" s="68">
        <v>342.0</v>
      </c>
      <c r="L995" s="66">
        <v>5.57178181818182</v>
      </c>
      <c r="M995" s="66">
        <v>211577.81</v>
      </c>
      <c r="N995" s="68">
        <v>32966.0</v>
      </c>
      <c r="O995" s="66">
        <v>10.3072933209919</v>
      </c>
      <c r="P995" s="66">
        <v>54500.84</v>
      </c>
      <c r="Q995" s="68">
        <v>10159.0</v>
      </c>
      <c r="R995" s="69">
        <v>7.84636337460409</v>
      </c>
      <c r="S995" s="55"/>
      <c r="T995" s="56">
        <f t="shared" si="1"/>
        <v>4.180927624</v>
      </c>
      <c r="U995" s="56">
        <f t="shared" si="2"/>
        <v>3.316017316</v>
      </c>
      <c r="V995" s="56">
        <f t="shared" si="3"/>
        <v>4.480233918</v>
      </c>
      <c r="W995" s="56">
        <f t="shared" si="4"/>
        <v>6.418061336</v>
      </c>
      <c r="X995" s="56">
        <f t="shared" si="5"/>
        <v>5.364783935</v>
      </c>
    </row>
    <row r="996" ht="14.25" customHeight="1">
      <c r="A996" s="63">
        <v>60716.0</v>
      </c>
      <c r="B996" s="64" t="s">
        <v>1045</v>
      </c>
      <c r="C996" s="65" t="s">
        <v>59</v>
      </c>
      <c r="D996" s="66">
        <v>499173.22</v>
      </c>
      <c r="E996" s="67">
        <v>118310.0</v>
      </c>
      <c r="F996" s="66">
        <v>7.80372729262421</v>
      </c>
      <c r="G996" s="66">
        <v>7461.4</v>
      </c>
      <c r="H996" s="68">
        <v>2178.0</v>
      </c>
      <c r="I996" s="66">
        <v>3.82048131080389</v>
      </c>
      <c r="J996" s="66">
        <v>131221.28</v>
      </c>
      <c r="K996" s="68">
        <v>27865.0</v>
      </c>
      <c r="L996" s="66">
        <v>6.91329645434909</v>
      </c>
      <c r="M996" s="66">
        <v>563704.38</v>
      </c>
      <c r="N996" s="68">
        <v>74804.0</v>
      </c>
      <c r="O996" s="66">
        <v>11.5607953240361</v>
      </c>
      <c r="P996" s="66">
        <v>81984.97</v>
      </c>
      <c r="Q996" s="68">
        <v>16733.0</v>
      </c>
      <c r="R996" s="69">
        <v>8.11250445280032</v>
      </c>
      <c r="S996" s="55"/>
      <c r="T996" s="56">
        <f t="shared" si="1"/>
        <v>4.219197194</v>
      </c>
      <c r="U996" s="56">
        <f t="shared" si="2"/>
        <v>3.425803489</v>
      </c>
      <c r="V996" s="56">
        <f t="shared" si="3"/>
        <v>4.709179257</v>
      </c>
      <c r="W996" s="56">
        <f t="shared" si="4"/>
        <v>7.535751831</v>
      </c>
      <c r="X996" s="56">
        <f t="shared" si="5"/>
        <v>4.899597801</v>
      </c>
    </row>
    <row r="997" ht="14.25" customHeight="1">
      <c r="A997" s="63">
        <v>60730.0</v>
      </c>
      <c r="B997" s="64" t="s">
        <v>1046</v>
      </c>
      <c r="C997" s="65" t="s">
        <v>59</v>
      </c>
      <c r="D997" s="66">
        <v>271825.61</v>
      </c>
      <c r="E997" s="67">
        <v>65771.0</v>
      </c>
      <c r="F997" s="66">
        <v>6.05726022818433</v>
      </c>
      <c r="G997" s="66">
        <v>15279.62</v>
      </c>
      <c r="H997" s="68">
        <v>3893.0</v>
      </c>
      <c r="I997" s="66">
        <v>4.82006940063092</v>
      </c>
      <c r="J997" s="66">
        <v>17197.8</v>
      </c>
      <c r="K997" s="68">
        <v>4119.0</v>
      </c>
      <c r="L997" s="66">
        <v>5.7097609561753</v>
      </c>
      <c r="M997" s="66">
        <v>825216.85</v>
      </c>
      <c r="N997" s="68">
        <v>106845.0</v>
      </c>
      <c r="O997" s="66">
        <v>12.1339359496537</v>
      </c>
      <c r="P997" s="66">
        <v>140129.63</v>
      </c>
      <c r="Q997" s="68">
        <v>26733.0</v>
      </c>
      <c r="R997" s="69">
        <v>8.07291335407305</v>
      </c>
      <c r="S997" s="55"/>
      <c r="T997" s="56">
        <f t="shared" si="1"/>
        <v>4.132909793</v>
      </c>
      <c r="U997" s="56">
        <f t="shared" si="2"/>
        <v>3.924895967</v>
      </c>
      <c r="V997" s="56">
        <f t="shared" si="3"/>
        <v>4.175236708</v>
      </c>
      <c r="W997" s="56">
        <f t="shared" si="4"/>
        <v>7.72349525</v>
      </c>
      <c r="X997" s="56">
        <f t="shared" si="5"/>
        <v>5.241822093</v>
      </c>
    </row>
    <row r="998" ht="14.25" customHeight="1">
      <c r="A998" s="63">
        <v>60738.0</v>
      </c>
      <c r="B998" s="64" t="s">
        <v>1047</v>
      </c>
      <c r="C998" s="65" t="s">
        <v>59</v>
      </c>
      <c r="D998" s="66">
        <v>192777.92</v>
      </c>
      <c r="E998" s="67">
        <v>47936.0</v>
      </c>
      <c r="F998" s="66">
        <v>6.90119281162741</v>
      </c>
      <c r="G998" s="66">
        <v>2083.39</v>
      </c>
      <c r="H998" s="68">
        <v>651.0</v>
      </c>
      <c r="I998" s="66">
        <v>4.26051124744376</v>
      </c>
      <c r="J998" s="66">
        <v>4480.55</v>
      </c>
      <c r="K998" s="68">
        <v>1368.0</v>
      </c>
      <c r="L998" s="66">
        <v>4.74132275132275</v>
      </c>
      <c r="M998" s="66">
        <v>237386.67</v>
      </c>
      <c r="N998" s="68">
        <v>31630.0</v>
      </c>
      <c r="O998" s="66">
        <v>10.8738339975265</v>
      </c>
      <c r="P998" s="66">
        <v>6448.08</v>
      </c>
      <c r="Q998" s="68">
        <v>936.0</v>
      </c>
      <c r="R998" s="69">
        <v>8.67843876177658</v>
      </c>
      <c r="S998" s="55"/>
      <c r="T998" s="56">
        <f t="shared" si="1"/>
        <v>4.021568758</v>
      </c>
      <c r="U998" s="56">
        <f t="shared" si="2"/>
        <v>3.200291859</v>
      </c>
      <c r="V998" s="56">
        <f t="shared" si="3"/>
        <v>3.275255848</v>
      </c>
      <c r="W998" s="56">
        <f t="shared" si="4"/>
        <v>7.505111287</v>
      </c>
      <c r="X998" s="56">
        <f t="shared" si="5"/>
        <v>6.888974359</v>
      </c>
    </row>
    <row r="999" ht="14.25" customHeight="1">
      <c r="A999" s="63">
        <v>60743.0</v>
      </c>
      <c r="B999" s="64" t="s">
        <v>1048</v>
      </c>
      <c r="C999" s="65" t="s">
        <v>59</v>
      </c>
      <c r="D999" s="66">
        <v>197616.43</v>
      </c>
      <c r="E999" s="67">
        <v>44921.0</v>
      </c>
      <c r="F999" s="66">
        <v>7.1946856227473</v>
      </c>
      <c r="G999" s="66">
        <v>689.04</v>
      </c>
      <c r="H999" s="68">
        <v>218.0</v>
      </c>
      <c r="I999" s="66">
        <v>3.66510638297872</v>
      </c>
      <c r="J999" s="66">
        <v>3071.67</v>
      </c>
      <c r="K999" s="68">
        <v>702.0</v>
      </c>
      <c r="L999" s="66">
        <v>5.79560377358491</v>
      </c>
      <c r="M999" s="66">
        <v>550217.52</v>
      </c>
      <c r="N999" s="68">
        <v>80515.0</v>
      </c>
      <c r="O999" s="66">
        <v>11.2305333414978</v>
      </c>
      <c r="P999" s="66">
        <v>118441.39</v>
      </c>
      <c r="Q999" s="68">
        <v>16656.0</v>
      </c>
      <c r="R999" s="69">
        <v>9.78530981493721</v>
      </c>
      <c r="S999" s="55"/>
      <c r="T999" s="56">
        <f t="shared" si="1"/>
        <v>4.399199261</v>
      </c>
      <c r="U999" s="56">
        <f t="shared" si="2"/>
        <v>3.160733945</v>
      </c>
      <c r="V999" s="56">
        <f t="shared" si="3"/>
        <v>4.375598291</v>
      </c>
      <c r="W999" s="56">
        <f t="shared" si="4"/>
        <v>6.833726883</v>
      </c>
      <c r="X999" s="56">
        <f t="shared" si="5"/>
        <v>7.111034462</v>
      </c>
    </row>
    <row r="1000" ht="14.25" customHeight="1">
      <c r="A1000" s="63">
        <v>60744.0</v>
      </c>
      <c r="B1000" s="64" t="s">
        <v>1049</v>
      </c>
      <c r="C1000" s="65" t="s">
        <v>61</v>
      </c>
      <c r="D1000" s="66">
        <v>1651.48</v>
      </c>
      <c r="E1000" s="67">
        <v>408.0</v>
      </c>
      <c r="F1000" s="66">
        <v>4.26739018087855</v>
      </c>
      <c r="G1000" s="66">
        <v>406.04</v>
      </c>
      <c r="H1000" s="68">
        <v>165.0</v>
      </c>
      <c r="I1000" s="66">
        <v>2.61961290322581</v>
      </c>
      <c r="J1000" s="66">
        <v>1546.65</v>
      </c>
      <c r="K1000" s="68">
        <v>457.0</v>
      </c>
      <c r="L1000" s="66">
        <v>4.11343085106383</v>
      </c>
      <c r="M1000" s="66">
        <v>35150.49</v>
      </c>
      <c r="N1000" s="68">
        <v>9667.0</v>
      </c>
      <c r="O1000" s="66">
        <v>5.18443805309734</v>
      </c>
      <c r="P1000" s="66">
        <v>39121.73</v>
      </c>
      <c r="Q1000" s="68">
        <v>7691.0</v>
      </c>
      <c r="R1000" s="69">
        <v>7.11692377660542</v>
      </c>
      <c r="S1000" s="55"/>
      <c r="T1000" s="56">
        <f t="shared" si="1"/>
        <v>4.047745098</v>
      </c>
      <c r="U1000" s="56">
        <f t="shared" si="2"/>
        <v>2.460848485</v>
      </c>
      <c r="V1000" s="56">
        <f t="shared" si="3"/>
        <v>3.384354486</v>
      </c>
      <c r="W1000" s="56">
        <f t="shared" si="4"/>
        <v>3.636132202</v>
      </c>
      <c r="X1000" s="56">
        <f t="shared" si="5"/>
        <v>5.086689637</v>
      </c>
    </row>
    <row r="1001" ht="14.25" customHeight="1">
      <c r="A1001" s="63">
        <v>60747.0</v>
      </c>
      <c r="B1001" s="64" t="s">
        <v>1050</v>
      </c>
      <c r="C1001" s="65" t="s">
        <v>59</v>
      </c>
      <c r="D1001" s="66">
        <v>170121.84</v>
      </c>
      <c r="E1001" s="67">
        <v>45022.0</v>
      </c>
      <c r="F1001" s="66">
        <v>6.47762403381183</v>
      </c>
      <c r="G1001" s="66">
        <v>8490.04</v>
      </c>
      <c r="H1001" s="68">
        <v>2222.0</v>
      </c>
      <c r="I1001" s="66">
        <v>5.1299335347432</v>
      </c>
      <c r="J1001" s="66">
        <v>1832.22</v>
      </c>
      <c r="K1001" s="68">
        <v>424.0</v>
      </c>
      <c r="L1001" s="66">
        <v>5.53540785498489</v>
      </c>
      <c r="M1001" s="66">
        <v>200690.86</v>
      </c>
      <c r="N1001" s="68">
        <v>29303.0</v>
      </c>
      <c r="O1001" s="66">
        <v>9.9816403063762</v>
      </c>
      <c r="P1001" s="66">
        <v>30093.07</v>
      </c>
      <c r="Q1001" s="68">
        <v>5050.0</v>
      </c>
      <c r="R1001" s="69">
        <v>9.01800119868145</v>
      </c>
      <c r="S1001" s="55"/>
      <c r="T1001" s="56">
        <f t="shared" si="1"/>
        <v>3.778637999</v>
      </c>
      <c r="U1001" s="56">
        <f t="shared" si="2"/>
        <v>3.82090009</v>
      </c>
      <c r="V1001" s="56">
        <f t="shared" si="3"/>
        <v>4.321273585</v>
      </c>
      <c r="W1001" s="56">
        <f t="shared" si="4"/>
        <v>6.848816162</v>
      </c>
      <c r="X1001" s="56">
        <f t="shared" si="5"/>
        <v>5.959023762</v>
      </c>
    </row>
    <row r="1002" ht="14.25" customHeight="1">
      <c r="A1002" s="63">
        <v>60748.0</v>
      </c>
      <c r="B1002" s="64" t="s">
        <v>1051</v>
      </c>
      <c r="C1002" s="65" t="s">
        <v>59</v>
      </c>
      <c r="D1002" s="66">
        <v>211991.8</v>
      </c>
      <c r="E1002" s="67">
        <v>52065.0</v>
      </c>
      <c r="F1002" s="66">
        <v>6.99781474879514</v>
      </c>
      <c r="G1002" s="66">
        <v>71271.75</v>
      </c>
      <c r="H1002" s="68">
        <v>17400.0</v>
      </c>
      <c r="I1002" s="66">
        <v>5.17925659472422</v>
      </c>
      <c r="J1002" s="66">
        <v>11010.89</v>
      </c>
      <c r="K1002" s="68">
        <v>2631.0</v>
      </c>
      <c r="L1002" s="66">
        <v>4.84634242957746</v>
      </c>
      <c r="M1002" s="66">
        <v>810059.66</v>
      </c>
      <c r="N1002" s="68">
        <v>136808.0</v>
      </c>
      <c r="O1002" s="66">
        <v>12.4168006867058</v>
      </c>
      <c r="P1002" s="66">
        <v>77928.49</v>
      </c>
      <c r="Q1002" s="68">
        <v>13859.0</v>
      </c>
      <c r="R1002" s="69">
        <v>7.55047863579111</v>
      </c>
      <c r="S1002" s="55"/>
      <c r="T1002" s="56">
        <f t="shared" si="1"/>
        <v>4.07167579</v>
      </c>
      <c r="U1002" s="56">
        <f t="shared" si="2"/>
        <v>4.096077586</v>
      </c>
      <c r="V1002" s="56">
        <f t="shared" si="3"/>
        <v>4.185058913</v>
      </c>
      <c r="W1002" s="56">
        <f t="shared" si="4"/>
        <v>5.921142477</v>
      </c>
      <c r="X1002" s="56">
        <f t="shared" si="5"/>
        <v>5.622951872</v>
      </c>
    </row>
    <row r="1003" ht="14.25" customHeight="1">
      <c r="A1003" s="63">
        <v>60815.0</v>
      </c>
      <c r="B1003" s="64" t="s">
        <v>1052</v>
      </c>
      <c r="C1003" s="65" t="s">
        <v>59</v>
      </c>
      <c r="D1003" s="66">
        <v>176490.6</v>
      </c>
      <c r="E1003" s="67">
        <v>40281.0</v>
      </c>
      <c r="F1003" s="66">
        <v>6.33627486177928</v>
      </c>
      <c r="G1003" s="66">
        <v>16372.34</v>
      </c>
      <c r="H1003" s="68">
        <v>4714.0</v>
      </c>
      <c r="I1003" s="66">
        <v>3.79428505214368</v>
      </c>
      <c r="J1003" s="66">
        <v>13563.36</v>
      </c>
      <c r="K1003" s="68">
        <v>3428.0</v>
      </c>
      <c r="L1003" s="66">
        <v>5.10861016949153</v>
      </c>
      <c r="M1003" s="66">
        <v>375098.65</v>
      </c>
      <c r="N1003" s="68">
        <v>59283.0</v>
      </c>
      <c r="O1003" s="66">
        <v>9.77939957242674</v>
      </c>
      <c r="P1003" s="66">
        <v>62741.33</v>
      </c>
      <c r="Q1003" s="68">
        <v>14141.0</v>
      </c>
      <c r="R1003" s="69">
        <v>6.64773574909939</v>
      </c>
      <c r="S1003" s="55"/>
      <c r="T1003" s="56">
        <f t="shared" si="1"/>
        <v>4.381485067</v>
      </c>
      <c r="U1003" s="56">
        <f t="shared" si="2"/>
        <v>3.473131099</v>
      </c>
      <c r="V1003" s="56">
        <f t="shared" si="3"/>
        <v>3.95663944</v>
      </c>
      <c r="W1003" s="56">
        <f t="shared" si="4"/>
        <v>6.327254862</v>
      </c>
      <c r="X1003" s="56">
        <f t="shared" si="5"/>
        <v>4.436838272</v>
      </c>
    </row>
    <row r="1004" ht="14.25" customHeight="1">
      <c r="A1004" s="63">
        <v>60944.0</v>
      </c>
      <c r="B1004" s="64" t="s">
        <v>1053</v>
      </c>
      <c r="C1004" s="65" t="s">
        <v>59</v>
      </c>
      <c r="D1004" s="66">
        <v>408438.11</v>
      </c>
      <c r="E1004" s="67">
        <v>102034.0</v>
      </c>
      <c r="F1004" s="66">
        <v>6.53239680127949</v>
      </c>
      <c r="G1004" s="66">
        <v>35817.8</v>
      </c>
      <c r="H1004" s="68">
        <v>9671.0</v>
      </c>
      <c r="I1004" s="66">
        <v>4.27777379672758</v>
      </c>
      <c r="J1004" s="66">
        <v>87675.62</v>
      </c>
      <c r="K1004" s="68">
        <v>22708.0</v>
      </c>
      <c r="L1004" s="66">
        <v>5.05830612127156</v>
      </c>
      <c r="M1004" s="66">
        <v>567880.95</v>
      </c>
      <c r="N1004" s="68">
        <v>85015.0</v>
      </c>
      <c r="O1004" s="66">
        <v>10.0334096008763</v>
      </c>
      <c r="P1004" s="66">
        <v>236203.89</v>
      </c>
      <c r="Q1004" s="68">
        <v>38960.0</v>
      </c>
      <c r="R1004" s="69">
        <v>9.04198943459786</v>
      </c>
      <c r="S1004" s="55"/>
      <c r="T1004" s="56">
        <f t="shared" si="1"/>
        <v>4.002960876</v>
      </c>
      <c r="U1004" s="56">
        <f t="shared" si="2"/>
        <v>3.703629408</v>
      </c>
      <c r="V1004" s="56">
        <f t="shared" si="3"/>
        <v>3.861001409</v>
      </c>
      <c r="W1004" s="56">
        <f t="shared" si="4"/>
        <v>6.679773569</v>
      </c>
      <c r="X1004" s="56">
        <f t="shared" si="5"/>
        <v>6.062728183</v>
      </c>
    </row>
    <row r="1005" ht="14.25" customHeight="1">
      <c r="A1005" s="63">
        <v>61602.0</v>
      </c>
      <c r="B1005" s="64" t="s">
        <v>1054</v>
      </c>
      <c r="C1005" s="65" t="s">
        <v>61</v>
      </c>
      <c r="D1005" s="66">
        <v>2059.04</v>
      </c>
      <c r="E1005" s="67">
        <v>588.0</v>
      </c>
      <c r="F1005" s="66">
        <v>3.9145247148289</v>
      </c>
      <c r="G1005" s="66">
        <v>740.48</v>
      </c>
      <c r="H1005" s="68">
        <v>270.0</v>
      </c>
      <c r="I1005" s="66">
        <v>3.17802575107296</v>
      </c>
      <c r="J1005" s="66">
        <v>2298.78</v>
      </c>
      <c r="K1005" s="68">
        <v>551.0</v>
      </c>
      <c r="L1005" s="66">
        <v>4.99734782608696</v>
      </c>
      <c r="M1005" s="66">
        <v>0.0</v>
      </c>
      <c r="N1005" s="68">
        <v>0.0</v>
      </c>
      <c r="O1005" s="66">
        <v>0.0</v>
      </c>
      <c r="P1005" s="66">
        <v>179.11</v>
      </c>
      <c r="Q1005" s="68">
        <v>43.0</v>
      </c>
      <c r="R1005" s="69">
        <v>5.26794117647059</v>
      </c>
      <c r="S1005" s="55"/>
      <c r="T1005" s="56">
        <f t="shared" si="1"/>
        <v>3.501768707</v>
      </c>
      <c r="U1005" s="56">
        <f t="shared" si="2"/>
        <v>2.742518519</v>
      </c>
      <c r="V1005" s="56">
        <f t="shared" si="3"/>
        <v>4.172014519</v>
      </c>
      <c r="W1005" s="56" t="str">
        <f t="shared" si="4"/>
        <v/>
      </c>
      <c r="X1005" s="56">
        <f t="shared" si="5"/>
        <v>4.165348837</v>
      </c>
    </row>
    <row r="1006" ht="14.25" customHeight="1">
      <c r="A1006" s="63">
        <v>61623.0</v>
      </c>
      <c r="B1006" s="64" t="s">
        <v>1055</v>
      </c>
      <c r="C1006" s="65" t="s">
        <v>61</v>
      </c>
      <c r="D1006" s="66">
        <v>763.9</v>
      </c>
      <c r="E1006" s="67">
        <v>262.0</v>
      </c>
      <c r="F1006" s="66">
        <v>3.48812785388128</v>
      </c>
      <c r="G1006" s="66">
        <v>1039.52</v>
      </c>
      <c r="H1006" s="68">
        <v>377.0</v>
      </c>
      <c r="I1006" s="66">
        <v>3.36414239482201</v>
      </c>
      <c r="J1006" s="66">
        <v>1712.71</v>
      </c>
      <c r="K1006" s="68">
        <v>468.0</v>
      </c>
      <c r="L1006" s="66">
        <v>4.42560723514212</v>
      </c>
      <c r="M1006" s="66">
        <v>22408.22</v>
      </c>
      <c r="N1006" s="68">
        <v>3849.0</v>
      </c>
      <c r="O1006" s="66">
        <v>7.31577538361084</v>
      </c>
      <c r="P1006" s="66">
        <v>-2.25</v>
      </c>
      <c r="Q1006" s="68">
        <v>2.0</v>
      </c>
      <c r="R1006" s="69">
        <v>-0.375</v>
      </c>
      <c r="S1006" s="55"/>
      <c r="T1006" s="56">
        <f t="shared" si="1"/>
        <v>2.915648855</v>
      </c>
      <c r="U1006" s="56">
        <f t="shared" si="2"/>
        <v>2.75734748</v>
      </c>
      <c r="V1006" s="56">
        <f t="shared" si="3"/>
        <v>3.659636752</v>
      </c>
      <c r="W1006" s="56">
        <f t="shared" si="4"/>
        <v>5.821829047</v>
      </c>
      <c r="X1006" s="56">
        <f t="shared" si="5"/>
        <v>-1.125</v>
      </c>
    </row>
    <row r="1007" ht="14.25" customHeight="1">
      <c r="A1007" s="63">
        <v>61625.0</v>
      </c>
      <c r="B1007" s="64" t="s">
        <v>1056</v>
      </c>
      <c r="C1007" s="65" t="s">
        <v>94</v>
      </c>
      <c r="D1007" s="66">
        <v>55570.79</v>
      </c>
      <c r="E1007" s="67">
        <v>15278.0</v>
      </c>
      <c r="F1007" s="66">
        <v>5.07264171611136</v>
      </c>
      <c r="G1007" s="66">
        <v>3284.46</v>
      </c>
      <c r="H1007" s="68">
        <v>1126.0</v>
      </c>
      <c r="I1007" s="66">
        <v>3.61724669603524</v>
      </c>
      <c r="J1007" s="66">
        <v>4158.75</v>
      </c>
      <c r="K1007" s="68">
        <v>1315.0</v>
      </c>
      <c r="L1007" s="66">
        <v>3.99495677233429</v>
      </c>
      <c r="M1007" s="66">
        <v>217114.86</v>
      </c>
      <c r="N1007" s="68">
        <v>30169.0</v>
      </c>
      <c r="O1007" s="66">
        <v>11.0406742944317</v>
      </c>
      <c r="P1007" s="66">
        <v>33255.9</v>
      </c>
      <c r="Q1007" s="68">
        <v>7453.0</v>
      </c>
      <c r="R1007" s="69">
        <v>8.35785373209349</v>
      </c>
      <c r="S1007" s="55"/>
      <c r="T1007" s="56">
        <f t="shared" si="1"/>
        <v>3.637307894</v>
      </c>
      <c r="U1007" s="56">
        <f t="shared" si="2"/>
        <v>2.916927176</v>
      </c>
      <c r="V1007" s="56">
        <f t="shared" si="3"/>
        <v>3.162547529</v>
      </c>
      <c r="W1007" s="56">
        <f t="shared" si="4"/>
        <v>7.196621035</v>
      </c>
      <c r="X1007" s="56">
        <f t="shared" si="5"/>
        <v>4.462082383</v>
      </c>
    </row>
    <row r="1008" ht="14.25" customHeight="1">
      <c r="A1008" s="63">
        <v>61626.0</v>
      </c>
      <c r="B1008" s="64" t="s">
        <v>1057</v>
      </c>
      <c r="C1008" s="65" t="s">
        <v>59</v>
      </c>
      <c r="D1008" s="66">
        <v>73044.94</v>
      </c>
      <c r="E1008" s="67">
        <v>15999.0</v>
      </c>
      <c r="F1008" s="66">
        <v>5.90739506672058</v>
      </c>
      <c r="G1008" s="66">
        <v>509.43</v>
      </c>
      <c r="H1008" s="68">
        <v>78.0</v>
      </c>
      <c r="I1008" s="66">
        <v>9.43388888888889</v>
      </c>
      <c r="J1008" s="66">
        <v>15271.27</v>
      </c>
      <c r="K1008" s="68">
        <v>1542.0</v>
      </c>
      <c r="L1008" s="66">
        <v>11.3879716629381</v>
      </c>
      <c r="M1008" s="66">
        <v>310613.1</v>
      </c>
      <c r="N1008" s="68">
        <v>41115.0</v>
      </c>
      <c r="O1008" s="66">
        <v>11.2126597357591</v>
      </c>
      <c r="P1008" s="66">
        <v>29940.81</v>
      </c>
      <c r="Q1008" s="68">
        <v>4640.0</v>
      </c>
      <c r="R1008" s="69">
        <v>9.23528994447872</v>
      </c>
      <c r="S1008" s="55"/>
      <c r="T1008" s="56">
        <f t="shared" si="1"/>
        <v>4.5655941</v>
      </c>
      <c r="U1008" s="56">
        <f t="shared" si="2"/>
        <v>6.531153846</v>
      </c>
      <c r="V1008" s="56">
        <f t="shared" si="3"/>
        <v>9.903547341</v>
      </c>
      <c r="W1008" s="56">
        <f t="shared" si="4"/>
        <v>7.554739146</v>
      </c>
      <c r="X1008" s="56">
        <f t="shared" si="5"/>
        <v>6.452760776</v>
      </c>
    </row>
    <row r="1009" ht="14.25" customHeight="1">
      <c r="A1009" s="63">
        <v>61666.0</v>
      </c>
      <c r="B1009" s="64" t="s">
        <v>1058</v>
      </c>
      <c r="C1009" s="65" t="s">
        <v>94</v>
      </c>
      <c r="D1009" s="66">
        <v>83922.49</v>
      </c>
      <c r="E1009" s="67">
        <v>21830.0</v>
      </c>
      <c r="F1009" s="66">
        <v>5.56220108695652</v>
      </c>
      <c r="G1009" s="66">
        <v>33656.25</v>
      </c>
      <c r="H1009" s="68">
        <v>8775.0</v>
      </c>
      <c r="I1009" s="66">
        <v>4.64801132440271</v>
      </c>
      <c r="J1009" s="66">
        <v>20159.61</v>
      </c>
      <c r="K1009" s="68">
        <v>4641.0</v>
      </c>
      <c r="L1009" s="66">
        <v>5.84505943751812</v>
      </c>
      <c r="M1009" s="66">
        <v>788052.24</v>
      </c>
      <c r="N1009" s="68">
        <v>121050.0</v>
      </c>
      <c r="O1009" s="66">
        <v>12.0508340214699</v>
      </c>
      <c r="P1009" s="66">
        <v>68625.41</v>
      </c>
      <c r="Q1009" s="68">
        <v>12005.0</v>
      </c>
      <c r="R1009" s="69">
        <v>8.85832064024784</v>
      </c>
      <c r="S1009" s="55"/>
      <c r="T1009" s="56">
        <f t="shared" si="1"/>
        <v>3.844365094</v>
      </c>
      <c r="U1009" s="56">
        <f t="shared" si="2"/>
        <v>3.835470085</v>
      </c>
      <c r="V1009" s="56">
        <f t="shared" si="3"/>
        <v>4.343807369</v>
      </c>
      <c r="W1009" s="56">
        <f t="shared" si="4"/>
        <v>6.51013829</v>
      </c>
      <c r="X1009" s="56">
        <f t="shared" si="5"/>
        <v>5.716402332</v>
      </c>
    </row>
    <row r="1010" ht="14.25" customHeight="1">
      <c r="A1010" s="63">
        <v>61667.0</v>
      </c>
      <c r="B1010" s="64" t="s">
        <v>1059</v>
      </c>
      <c r="C1010" s="65" t="s">
        <v>59</v>
      </c>
      <c r="D1010" s="66">
        <v>26188.2</v>
      </c>
      <c r="E1010" s="67">
        <v>5186.0</v>
      </c>
      <c r="F1010" s="66">
        <v>6.16773433820066</v>
      </c>
      <c r="G1010" s="66">
        <v>11579.8</v>
      </c>
      <c r="H1010" s="68">
        <v>3103.0</v>
      </c>
      <c r="I1010" s="66">
        <v>4.38794998105343</v>
      </c>
      <c r="J1010" s="66">
        <v>7683.34</v>
      </c>
      <c r="K1010" s="68">
        <v>1435.0</v>
      </c>
      <c r="L1010" s="66">
        <v>7.26213610586011</v>
      </c>
      <c r="M1010" s="66">
        <v>330043.13</v>
      </c>
      <c r="N1010" s="68">
        <v>49111.0</v>
      </c>
      <c r="O1010" s="66">
        <v>10.9561522374187</v>
      </c>
      <c r="P1010" s="66">
        <v>32781.88</v>
      </c>
      <c r="Q1010" s="68">
        <v>5511.0</v>
      </c>
      <c r="R1010" s="69">
        <v>8.85518098325229</v>
      </c>
      <c r="S1010" s="55"/>
      <c r="T1010" s="56">
        <f t="shared" si="1"/>
        <v>5.04978789</v>
      </c>
      <c r="U1010" s="56">
        <f t="shared" si="2"/>
        <v>3.731807928</v>
      </c>
      <c r="V1010" s="56">
        <f t="shared" si="3"/>
        <v>5.354243902</v>
      </c>
      <c r="W1010" s="56">
        <f t="shared" si="4"/>
        <v>6.720350431</v>
      </c>
      <c r="X1010" s="56">
        <f t="shared" si="5"/>
        <v>5.948444928</v>
      </c>
    </row>
    <row r="1011" ht="14.25" customHeight="1">
      <c r="A1011" s="63">
        <v>61668.0</v>
      </c>
      <c r="B1011" s="64" t="s">
        <v>1060</v>
      </c>
      <c r="C1011" s="65" t="s">
        <v>59</v>
      </c>
      <c r="D1011" s="66">
        <v>67128.63</v>
      </c>
      <c r="E1011" s="67">
        <v>16166.0</v>
      </c>
      <c r="F1011" s="66">
        <v>5.78047274606045</v>
      </c>
      <c r="G1011" s="66">
        <v>11143.54</v>
      </c>
      <c r="H1011" s="68">
        <v>3029.0</v>
      </c>
      <c r="I1011" s="66">
        <v>4.52989430894309</v>
      </c>
      <c r="J1011" s="66">
        <v>12272.08</v>
      </c>
      <c r="K1011" s="68">
        <v>2938.0</v>
      </c>
      <c r="L1011" s="66">
        <v>5.22883681295271</v>
      </c>
      <c r="M1011" s="66">
        <v>381135.38</v>
      </c>
      <c r="N1011" s="68">
        <v>60120.0</v>
      </c>
      <c r="O1011" s="66">
        <v>10.7945898946414</v>
      </c>
      <c r="P1011" s="66">
        <v>30583.68</v>
      </c>
      <c r="Q1011" s="68">
        <v>4657.0</v>
      </c>
      <c r="R1011" s="69">
        <v>8.71826681870011</v>
      </c>
      <c r="S1011" s="55"/>
      <c r="T1011" s="56">
        <f t="shared" si="1"/>
        <v>4.152457627</v>
      </c>
      <c r="U1011" s="56">
        <f t="shared" si="2"/>
        <v>3.678950149</v>
      </c>
      <c r="V1011" s="56">
        <f t="shared" si="3"/>
        <v>4.17701838</v>
      </c>
      <c r="W1011" s="56">
        <f t="shared" si="4"/>
        <v>6.339577179</v>
      </c>
      <c r="X1011" s="56">
        <f t="shared" si="5"/>
        <v>6.567249302</v>
      </c>
    </row>
    <row r="1012" ht="14.25" customHeight="1">
      <c r="A1012" s="63">
        <v>61669.0</v>
      </c>
      <c r="B1012" s="64" t="s">
        <v>1061</v>
      </c>
      <c r="C1012" s="65" t="s">
        <v>59</v>
      </c>
      <c r="D1012" s="66">
        <v>109849.48</v>
      </c>
      <c r="E1012" s="67">
        <v>27032.0</v>
      </c>
      <c r="F1012" s="66">
        <v>6.50150804924242</v>
      </c>
      <c r="G1012" s="66">
        <v>5595.0</v>
      </c>
      <c r="H1012" s="68">
        <v>1817.0</v>
      </c>
      <c r="I1012" s="66">
        <v>4.27752293577982</v>
      </c>
      <c r="J1012" s="66">
        <v>8272.72</v>
      </c>
      <c r="K1012" s="68">
        <v>2080.0</v>
      </c>
      <c r="L1012" s="66">
        <v>5.21938170347003</v>
      </c>
      <c r="M1012" s="66">
        <v>187900.62</v>
      </c>
      <c r="N1012" s="68">
        <v>27267.0</v>
      </c>
      <c r="O1012" s="66">
        <v>10.2203220016318</v>
      </c>
      <c r="P1012" s="66">
        <v>15533.84</v>
      </c>
      <c r="Q1012" s="68">
        <v>3283.0</v>
      </c>
      <c r="R1012" s="69">
        <v>7.44671140939597</v>
      </c>
      <c r="S1012" s="55"/>
      <c r="T1012" s="56">
        <f t="shared" si="1"/>
        <v>4.063683042</v>
      </c>
      <c r="U1012" s="56">
        <f t="shared" si="2"/>
        <v>3.079251513</v>
      </c>
      <c r="V1012" s="56">
        <f t="shared" si="3"/>
        <v>3.977269231</v>
      </c>
      <c r="W1012" s="56">
        <f t="shared" si="4"/>
        <v>6.891136539</v>
      </c>
      <c r="X1012" s="56">
        <f t="shared" si="5"/>
        <v>4.731599147</v>
      </c>
    </row>
    <row r="1013" ht="14.25" customHeight="1">
      <c r="A1013" s="63">
        <v>61670.0</v>
      </c>
      <c r="B1013" s="64" t="s">
        <v>1062</v>
      </c>
      <c r="C1013" s="65" t="s">
        <v>59</v>
      </c>
      <c r="D1013" s="66">
        <v>89407.14</v>
      </c>
      <c r="E1013" s="67">
        <v>20943.0</v>
      </c>
      <c r="F1013" s="66">
        <v>6.5099126256007</v>
      </c>
      <c r="G1013" s="66">
        <v>18988.04</v>
      </c>
      <c r="H1013" s="68">
        <v>5873.0</v>
      </c>
      <c r="I1013" s="66">
        <v>4.52635041716329</v>
      </c>
      <c r="J1013" s="66">
        <v>11679.06</v>
      </c>
      <c r="K1013" s="68">
        <v>2485.0</v>
      </c>
      <c r="L1013" s="66">
        <v>6.00774691358025</v>
      </c>
      <c r="M1013" s="66">
        <v>465041.31</v>
      </c>
      <c r="N1013" s="68">
        <v>64318.0</v>
      </c>
      <c r="O1013" s="66">
        <v>12.6507429270947</v>
      </c>
      <c r="P1013" s="66">
        <v>25536.84</v>
      </c>
      <c r="Q1013" s="68">
        <v>4843.0</v>
      </c>
      <c r="R1013" s="69">
        <v>8.04309921259843</v>
      </c>
      <c r="S1013" s="55"/>
      <c r="T1013" s="56">
        <f t="shared" si="1"/>
        <v>4.269070334</v>
      </c>
      <c r="U1013" s="56">
        <f t="shared" si="2"/>
        <v>3.233107441</v>
      </c>
      <c r="V1013" s="56">
        <f t="shared" si="3"/>
        <v>4.699822938</v>
      </c>
      <c r="W1013" s="56">
        <f t="shared" si="4"/>
        <v>7.230344694</v>
      </c>
      <c r="X1013" s="56">
        <f t="shared" si="5"/>
        <v>5.272938261</v>
      </c>
    </row>
    <row r="1014" ht="14.25" customHeight="1">
      <c r="A1014" s="63">
        <v>61671.0</v>
      </c>
      <c r="B1014" s="64" t="s">
        <v>1063</v>
      </c>
      <c r="C1014" s="65" t="s">
        <v>59</v>
      </c>
      <c r="D1014" s="66">
        <v>76095.44</v>
      </c>
      <c r="E1014" s="67">
        <v>21207.0</v>
      </c>
      <c r="F1014" s="66">
        <v>5.31689770821688</v>
      </c>
      <c r="G1014" s="66">
        <v>24630.74</v>
      </c>
      <c r="H1014" s="68">
        <v>8853.0</v>
      </c>
      <c r="I1014" s="66">
        <v>3.80868099582496</v>
      </c>
      <c r="J1014" s="66">
        <v>56165.52</v>
      </c>
      <c r="K1014" s="68">
        <v>9235.0</v>
      </c>
      <c r="L1014" s="66">
        <v>7.7910278818144</v>
      </c>
      <c r="M1014" s="66">
        <v>477463.23</v>
      </c>
      <c r="N1014" s="68">
        <v>76498.0</v>
      </c>
      <c r="O1014" s="66">
        <v>10.2750974864423</v>
      </c>
      <c r="P1014" s="66">
        <v>37406.65</v>
      </c>
      <c r="Q1014" s="68">
        <v>7794.0</v>
      </c>
      <c r="R1014" s="69">
        <v>7.6060695404636</v>
      </c>
      <c r="S1014" s="55"/>
      <c r="T1014" s="56">
        <f t="shared" si="1"/>
        <v>3.588222757</v>
      </c>
      <c r="U1014" s="56">
        <f t="shared" si="2"/>
        <v>2.782191348</v>
      </c>
      <c r="V1014" s="56">
        <f t="shared" si="3"/>
        <v>6.081810504</v>
      </c>
      <c r="W1014" s="56">
        <f t="shared" si="4"/>
        <v>6.241512589</v>
      </c>
      <c r="X1014" s="56">
        <f t="shared" si="5"/>
        <v>4.799416218</v>
      </c>
    </row>
    <row r="1015" ht="14.25" customHeight="1">
      <c r="A1015" s="63">
        <v>61672.0</v>
      </c>
      <c r="B1015" s="64" t="s">
        <v>1064</v>
      </c>
      <c r="C1015" s="65" t="s">
        <v>59</v>
      </c>
      <c r="D1015" s="66">
        <v>59689.26</v>
      </c>
      <c r="E1015" s="67">
        <v>8849.0</v>
      </c>
      <c r="F1015" s="66">
        <v>8.30979535013226</v>
      </c>
      <c r="G1015" s="66">
        <v>4758.33</v>
      </c>
      <c r="H1015" s="68">
        <v>1386.0</v>
      </c>
      <c r="I1015" s="66">
        <v>4.67419449901768</v>
      </c>
      <c r="J1015" s="66">
        <v>8756.62</v>
      </c>
      <c r="K1015" s="68">
        <v>2229.0</v>
      </c>
      <c r="L1015" s="66">
        <v>5.79524818001324</v>
      </c>
      <c r="M1015" s="66">
        <v>230893.57</v>
      </c>
      <c r="N1015" s="68">
        <v>36533.0</v>
      </c>
      <c r="O1015" s="66">
        <v>10.1069630115999</v>
      </c>
      <c r="P1015" s="66">
        <v>26806.13</v>
      </c>
      <c r="Q1015" s="68">
        <v>5874.0</v>
      </c>
      <c r="R1015" s="69">
        <v>7.68083954154728</v>
      </c>
      <c r="S1015" s="55"/>
      <c r="T1015" s="56">
        <f t="shared" si="1"/>
        <v>6.745311335</v>
      </c>
      <c r="U1015" s="56">
        <f t="shared" si="2"/>
        <v>3.433138528</v>
      </c>
      <c r="V1015" s="56">
        <f t="shared" si="3"/>
        <v>3.928497084</v>
      </c>
      <c r="W1015" s="56">
        <f t="shared" si="4"/>
        <v>6.320137136</v>
      </c>
      <c r="X1015" s="56">
        <f t="shared" si="5"/>
        <v>4.563522302</v>
      </c>
    </row>
    <row r="1016" ht="14.25" customHeight="1">
      <c r="A1016" s="63">
        <v>61673.0</v>
      </c>
      <c r="B1016" s="64" t="s">
        <v>1065</v>
      </c>
      <c r="C1016" s="65" t="s">
        <v>94</v>
      </c>
      <c r="D1016" s="66">
        <v>107356.62</v>
      </c>
      <c r="E1016" s="67">
        <v>16484.0</v>
      </c>
      <c r="F1016" s="66">
        <v>8.42805934997645</v>
      </c>
      <c r="G1016" s="66">
        <v>4054.79</v>
      </c>
      <c r="H1016" s="68">
        <v>798.0</v>
      </c>
      <c r="I1016" s="66">
        <v>5.46467654986523</v>
      </c>
      <c r="J1016" s="66">
        <v>21866.34</v>
      </c>
      <c r="K1016" s="68">
        <v>2168.0</v>
      </c>
      <c r="L1016" s="66">
        <v>11.3827902134305</v>
      </c>
      <c r="M1016" s="66">
        <v>1013051.16</v>
      </c>
      <c r="N1016" s="68">
        <v>136004.0</v>
      </c>
      <c r="O1016" s="66">
        <v>13.3084321015226</v>
      </c>
      <c r="P1016" s="66">
        <v>52789.08</v>
      </c>
      <c r="Q1016" s="68">
        <v>9638.0</v>
      </c>
      <c r="R1016" s="69">
        <v>7.7631</v>
      </c>
      <c r="S1016" s="55"/>
      <c r="T1016" s="56">
        <f t="shared" si="1"/>
        <v>6.512777239</v>
      </c>
      <c r="U1016" s="56">
        <f t="shared" si="2"/>
        <v>5.081190476</v>
      </c>
      <c r="V1016" s="56">
        <f t="shared" si="3"/>
        <v>10.08595018</v>
      </c>
      <c r="W1016" s="56">
        <f t="shared" si="4"/>
        <v>7.448686509</v>
      </c>
      <c r="X1016" s="56">
        <f t="shared" si="5"/>
        <v>5.477181988</v>
      </c>
    </row>
    <row r="1017" ht="14.25" customHeight="1">
      <c r="A1017" s="63">
        <v>61675.0</v>
      </c>
      <c r="B1017" s="64" t="s">
        <v>1066</v>
      </c>
      <c r="C1017" s="65" t="s">
        <v>94</v>
      </c>
      <c r="D1017" s="66">
        <v>79031.19</v>
      </c>
      <c r="E1017" s="67">
        <v>23317.0</v>
      </c>
      <c r="F1017" s="66">
        <v>5.64710182207931</v>
      </c>
      <c r="G1017" s="66">
        <v>35195.07</v>
      </c>
      <c r="H1017" s="68">
        <v>12311.0</v>
      </c>
      <c r="I1017" s="66">
        <v>4.10821407727326</v>
      </c>
      <c r="J1017" s="66">
        <v>49457.42</v>
      </c>
      <c r="K1017" s="68">
        <v>11438.0</v>
      </c>
      <c r="L1017" s="66">
        <v>6.08856580081251</v>
      </c>
      <c r="M1017" s="66">
        <v>465049.41</v>
      </c>
      <c r="N1017" s="68">
        <v>60064.0</v>
      </c>
      <c r="O1017" s="66">
        <v>12.3068013655129</v>
      </c>
      <c r="P1017" s="66">
        <v>50262.25</v>
      </c>
      <c r="Q1017" s="68">
        <v>11708.0</v>
      </c>
      <c r="R1017" s="69">
        <v>7.89294126884422</v>
      </c>
      <c r="S1017" s="55"/>
      <c r="T1017" s="56">
        <f t="shared" si="1"/>
        <v>3.389423597</v>
      </c>
      <c r="U1017" s="56">
        <f t="shared" si="2"/>
        <v>2.858831127</v>
      </c>
      <c r="V1017" s="56">
        <f t="shared" si="3"/>
        <v>4.323956985</v>
      </c>
      <c r="W1017" s="56">
        <f t="shared" si="4"/>
        <v>7.742564764</v>
      </c>
      <c r="X1017" s="56">
        <f t="shared" si="5"/>
        <v>4.29298343</v>
      </c>
    </row>
    <row r="1018" ht="14.25" customHeight="1">
      <c r="A1018" s="63">
        <v>61678.0</v>
      </c>
      <c r="B1018" s="64" t="s">
        <v>1067</v>
      </c>
      <c r="C1018" s="65" t="s">
        <v>59</v>
      </c>
      <c r="D1018" s="66">
        <v>31619.56</v>
      </c>
      <c r="E1018" s="67">
        <v>7791.0</v>
      </c>
      <c r="F1018" s="66">
        <v>5.30796709753232</v>
      </c>
      <c r="G1018" s="66">
        <v>5694.76</v>
      </c>
      <c r="H1018" s="68">
        <v>1554.0</v>
      </c>
      <c r="I1018" s="66">
        <v>4.3873343605547</v>
      </c>
      <c r="J1018" s="66">
        <v>25996.59</v>
      </c>
      <c r="K1018" s="68">
        <v>3753.0</v>
      </c>
      <c r="L1018" s="66">
        <v>8.29237320574163</v>
      </c>
      <c r="M1018" s="66">
        <v>673418.76</v>
      </c>
      <c r="N1018" s="68">
        <v>86057.0</v>
      </c>
      <c r="O1018" s="66">
        <v>13.4016350574141</v>
      </c>
      <c r="P1018" s="66">
        <v>35976.55</v>
      </c>
      <c r="Q1018" s="68">
        <v>6793.0</v>
      </c>
      <c r="R1018" s="69">
        <v>8.11928458587226</v>
      </c>
      <c r="S1018" s="55"/>
      <c r="T1018" s="56">
        <f t="shared" si="1"/>
        <v>4.058472597</v>
      </c>
      <c r="U1018" s="56">
        <f t="shared" si="2"/>
        <v>3.664581725</v>
      </c>
      <c r="V1018" s="56">
        <f t="shared" si="3"/>
        <v>6.926882494</v>
      </c>
      <c r="W1018" s="56">
        <f t="shared" si="4"/>
        <v>7.825264185</v>
      </c>
      <c r="X1018" s="56">
        <f t="shared" si="5"/>
        <v>5.296121007</v>
      </c>
    </row>
    <row r="1019" ht="14.25" customHeight="1">
      <c r="A1019" s="63">
        <v>61679.0</v>
      </c>
      <c r="B1019" s="64" t="s">
        <v>1068</v>
      </c>
      <c r="C1019" s="65" t="s">
        <v>59</v>
      </c>
      <c r="D1019" s="66">
        <v>27076.97</v>
      </c>
      <c r="E1019" s="67">
        <v>7318.0</v>
      </c>
      <c r="F1019" s="66">
        <v>4.8647089471793</v>
      </c>
      <c r="G1019" s="66">
        <v>11246.88</v>
      </c>
      <c r="H1019" s="68">
        <v>2894.0</v>
      </c>
      <c r="I1019" s="66">
        <v>4.84361757105943</v>
      </c>
      <c r="J1019" s="66">
        <v>16937.28</v>
      </c>
      <c r="K1019" s="68">
        <v>3429.0</v>
      </c>
      <c r="L1019" s="66">
        <v>6.78848897795591</v>
      </c>
      <c r="M1019" s="66">
        <v>224233.8</v>
      </c>
      <c r="N1019" s="68">
        <v>31143.0</v>
      </c>
      <c r="O1019" s="66">
        <v>11.3992069543999</v>
      </c>
      <c r="P1019" s="66">
        <v>14670.15</v>
      </c>
      <c r="Q1019" s="68">
        <v>2792.0</v>
      </c>
      <c r="R1019" s="69">
        <v>7.46192777212614</v>
      </c>
      <c r="S1019" s="55"/>
      <c r="T1019" s="56">
        <f t="shared" si="1"/>
        <v>3.70005056</v>
      </c>
      <c r="U1019" s="56">
        <f t="shared" si="2"/>
        <v>3.886275052</v>
      </c>
      <c r="V1019" s="56">
        <f t="shared" si="3"/>
        <v>4.939422572</v>
      </c>
      <c r="W1019" s="56">
        <f t="shared" si="4"/>
        <v>7.200134862</v>
      </c>
      <c r="X1019" s="56">
        <f t="shared" si="5"/>
        <v>5.254351719</v>
      </c>
    </row>
    <row r="1020" ht="14.25" customHeight="1">
      <c r="A1020" s="63">
        <v>61680.0</v>
      </c>
      <c r="B1020" s="64" t="s">
        <v>1069</v>
      </c>
      <c r="C1020" s="65" t="s">
        <v>94</v>
      </c>
      <c r="D1020" s="66">
        <v>293942.67</v>
      </c>
      <c r="E1020" s="67">
        <v>41062.0</v>
      </c>
      <c r="F1020" s="66">
        <v>9.30964306074618</v>
      </c>
      <c r="G1020" s="66">
        <v>8423.76</v>
      </c>
      <c r="H1020" s="68">
        <v>2310.0</v>
      </c>
      <c r="I1020" s="66">
        <v>4.89468913422429</v>
      </c>
      <c r="J1020" s="66">
        <v>59347.82</v>
      </c>
      <c r="K1020" s="68">
        <v>11459.0</v>
      </c>
      <c r="L1020" s="66">
        <v>6.77100057045066</v>
      </c>
      <c r="M1020" s="66">
        <v>1318078.69</v>
      </c>
      <c r="N1020" s="68">
        <v>159981.0</v>
      </c>
      <c r="O1020" s="66">
        <v>13.9353881693715</v>
      </c>
      <c r="P1020" s="66">
        <v>302862.51</v>
      </c>
      <c r="Q1020" s="68">
        <v>45470.0</v>
      </c>
      <c r="R1020" s="69">
        <v>10.4334611409673</v>
      </c>
      <c r="S1020" s="55"/>
      <c r="T1020" s="56">
        <f t="shared" si="1"/>
        <v>7.158508353</v>
      </c>
      <c r="U1020" s="56">
        <f t="shared" si="2"/>
        <v>3.646649351</v>
      </c>
      <c r="V1020" s="56">
        <f t="shared" si="3"/>
        <v>5.179144777</v>
      </c>
      <c r="W1020" s="56">
        <f t="shared" si="4"/>
        <v>8.23897019</v>
      </c>
      <c r="X1020" s="56">
        <f t="shared" si="5"/>
        <v>6.660710578</v>
      </c>
    </row>
    <row r="1021" ht="14.25" customHeight="1">
      <c r="A1021" s="63">
        <v>61681.0</v>
      </c>
      <c r="B1021" s="64" t="s">
        <v>1070</v>
      </c>
      <c r="C1021" s="65" t="s">
        <v>59</v>
      </c>
      <c r="D1021" s="66">
        <v>97688.47</v>
      </c>
      <c r="E1021" s="67">
        <v>16439.0</v>
      </c>
      <c r="F1021" s="66">
        <v>7.75243790175383</v>
      </c>
      <c r="G1021" s="66">
        <v>1420.03</v>
      </c>
      <c r="H1021" s="68">
        <v>422.0</v>
      </c>
      <c r="I1021" s="66">
        <v>4.09230547550432</v>
      </c>
      <c r="J1021" s="66">
        <v>54201.17</v>
      </c>
      <c r="K1021" s="68">
        <v>8216.0</v>
      </c>
      <c r="L1021" s="66">
        <v>8.34506081601232</v>
      </c>
      <c r="M1021" s="66">
        <v>211168.61</v>
      </c>
      <c r="N1021" s="68">
        <v>23855.0</v>
      </c>
      <c r="O1021" s="66">
        <v>12.863584917154</v>
      </c>
      <c r="P1021" s="66">
        <v>0.0</v>
      </c>
      <c r="Q1021" s="68">
        <v>0.0</v>
      </c>
      <c r="R1021" s="69">
        <v>0.0</v>
      </c>
      <c r="S1021" s="55"/>
      <c r="T1021" s="56">
        <f t="shared" si="1"/>
        <v>5.942482511</v>
      </c>
      <c r="U1021" s="56">
        <f t="shared" si="2"/>
        <v>3.365</v>
      </c>
      <c r="V1021" s="56">
        <f t="shared" si="3"/>
        <v>6.597026534</v>
      </c>
      <c r="W1021" s="56">
        <f t="shared" si="4"/>
        <v>8.852173968</v>
      </c>
      <c r="X1021" s="56" t="str">
        <f t="shared" si="5"/>
        <v/>
      </c>
    </row>
    <row r="1022" ht="14.25" customHeight="1">
      <c r="A1022" s="63">
        <v>61682.0</v>
      </c>
      <c r="B1022" s="64" t="s">
        <v>1071</v>
      </c>
      <c r="C1022" s="65" t="s">
        <v>59</v>
      </c>
      <c r="D1022" s="66">
        <v>193212.64</v>
      </c>
      <c r="E1022" s="67">
        <v>35713.0</v>
      </c>
      <c r="F1022" s="66">
        <v>7.84237691277347</v>
      </c>
      <c r="G1022" s="66">
        <v>9008.33</v>
      </c>
      <c r="H1022" s="68">
        <v>2820.0</v>
      </c>
      <c r="I1022" s="66">
        <v>4.48845540607872</v>
      </c>
      <c r="J1022" s="66">
        <v>63161.4</v>
      </c>
      <c r="K1022" s="68">
        <v>12007.0</v>
      </c>
      <c r="L1022" s="66">
        <v>7.62450507001449</v>
      </c>
      <c r="M1022" s="66">
        <v>687787.15</v>
      </c>
      <c r="N1022" s="68">
        <v>73332.0</v>
      </c>
      <c r="O1022" s="66">
        <v>15.261097674625</v>
      </c>
      <c r="P1022" s="66">
        <v>131944.65</v>
      </c>
      <c r="Q1022" s="68">
        <v>14852.0</v>
      </c>
      <c r="R1022" s="69">
        <v>14.1967559715946</v>
      </c>
      <c r="S1022" s="55"/>
      <c r="T1022" s="56">
        <f t="shared" si="1"/>
        <v>5.410148685</v>
      </c>
      <c r="U1022" s="56">
        <f t="shared" si="2"/>
        <v>3.194443262</v>
      </c>
      <c r="V1022" s="56">
        <f t="shared" si="3"/>
        <v>5.260381444</v>
      </c>
      <c r="W1022" s="56">
        <f t="shared" si="4"/>
        <v>9.379086211</v>
      </c>
      <c r="X1022" s="56">
        <f t="shared" si="5"/>
        <v>8.883965123</v>
      </c>
    </row>
    <row r="1023" ht="14.25" customHeight="1">
      <c r="A1023" s="63">
        <v>61690.0</v>
      </c>
      <c r="B1023" s="64" t="s">
        <v>1072</v>
      </c>
      <c r="C1023" s="65" t="s">
        <v>61</v>
      </c>
      <c r="D1023" s="66">
        <v>15353.44</v>
      </c>
      <c r="E1023" s="67">
        <v>4591.0</v>
      </c>
      <c r="F1023" s="66">
        <v>4.08988811933937</v>
      </c>
      <c r="G1023" s="66">
        <v>2460.34</v>
      </c>
      <c r="H1023" s="68">
        <v>890.0</v>
      </c>
      <c r="I1023" s="66">
        <v>3.23728947368421</v>
      </c>
      <c r="J1023" s="66">
        <v>9639.44</v>
      </c>
      <c r="K1023" s="68">
        <v>2970.0</v>
      </c>
      <c r="L1023" s="66">
        <v>4.05018487394958</v>
      </c>
      <c r="M1023" s="66">
        <v>36589.61</v>
      </c>
      <c r="N1023" s="68">
        <v>5606.0</v>
      </c>
      <c r="O1023" s="66">
        <v>8.36907822506862</v>
      </c>
      <c r="P1023" s="66">
        <v>6455.0</v>
      </c>
      <c r="Q1023" s="68">
        <v>1817.0</v>
      </c>
      <c r="R1023" s="69">
        <v>5.37916666666667</v>
      </c>
      <c r="S1023" s="55"/>
      <c r="T1023" s="56">
        <f t="shared" si="1"/>
        <v>3.344247441</v>
      </c>
      <c r="U1023" s="56">
        <f t="shared" si="2"/>
        <v>2.764426966</v>
      </c>
      <c r="V1023" s="56">
        <f t="shared" si="3"/>
        <v>3.245602694</v>
      </c>
      <c r="W1023" s="56">
        <f t="shared" si="4"/>
        <v>6.526865858</v>
      </c>
      <c r="X1023" s="56">
        <f t="shared" si="5"/>
        <v>3.552559163</v>
      </c>
    </row>
    <row r="1024" ht="14.25" customHeight="1">
      <c r="A1024" s="63">
        <v>61795.0</v>
      </c>
      <c r="B1024" s="64" t="s">
        <v>1073</v>
      </c>
      <c r="C1024" s="65" t="s">
        <v>61</v>
      </c>
      <c r="D1024" s="66" t="s">
        <v>66</v>
      </c>
      <c r="E1024" s="67" t="s">
        <v>66</v>
      </c>
      <c r="F1024" s="66" t="s">
        <v>66</v>
      </c>
      <c r="G1024" s="66" t="s">
        <v>66</v>
      </c>
      <c r="H1024" s="68" t="s">
        <v>66</v>
      </c>
      <c r="I1024" s="66" t="s">
        <v>66</v>
      </c>
      <c r="J1024" s="66" t="s">
        <v>66</v>
      </c>
      <c r="K1024" s="68" t="s">
        <v>66</v>
      </c>
      <c r="L1024" s="66" t="s">
        <v>66</v>
      </c>
      <c r="M1024" s="66" t="s">
        <v>66</v>
      </c>
      <c r="N1024" s="68" t="s">
        <v>66</v>
      </c>
      <c r="O1024" s="66" t="s">
        <v>66</v>
      </c>
      <c r="P1024" s="66" t="s">
        <v>66</v>
      </c>
      <c r="Q1024" s="68" t="s">
        <v>66</v>
      </c>
      <c r="R1024" s="69" t="s">
        <v>66</v>
      </c>
      <c r="S1024" s="55"/>
      <c r="T1024" s="56" t="str">
        <f t="shared" si="1"/>
        <v/>
      </c>
      <c r="U1024" s="56" t="str">
        <f t="shared" si="2"/>
        <v/>
      </c>
      <c r="V1024" s="56" t="str">
        <f t="shared" si="3"/>
        <v/>
      </c>
      <c r="W1024" s="56" t="str">
        <f t="shared" si="4"/>
        <v/>
      </c>
      <c r="X1024" s="56" t="str">
        <f t="shared" si="5"/>
        <v/>
      </c>
    </row>
    <row r="1025" ht="14.25" customHeight="1">
      <c r="A1025" s="63">
        <v>62005.0</v>
      </c>
      <c r="B1025" s="64" t="s">
        <v>1074</v>
      </c>
      <c r="C1025" s="65" t="s">
        <v>59</v>
      </c>
      <c r="D1025" s="66">
        <v>96387.75</v>
      </c>
      <c r="E1025" s="67">
        <v>16334.0</v>
      </c>
      <c r="F1025" s="66">
        <v>7.16744125520523</v>
      </c>
      <c r="G1025" s="66">
        <v>10479.46</v>
      </c>
      <c r="H1025" s="68">
        <v>2423.0</v>
      </c>
      <c r="I1025" s="66">
        <v>4.99021904761905</v>
      </c>
      <c r="J1025" s="66">
        <v>33089.9</v>
      </c>
      <c r="K1025" s="68">
        <v>6244.0</v>
      </c>
      <c r="L1025" s="66">
        <v>7.091705957994</v>
      </c>
      <c r="M1025" s="66">
        <v>482714.62</v>
      </c>
      <c r="N1025" s="68">
        <v>57315.0</v>
      </c>
      <c r="O1025" s="66">
        <v>13.2384779091133</v>
      </c>
      <c r="P1025" s="66">
        <v>59410.12</v>
      </c>
      <c r="Q1025" s="68">
        <v>7247.0</v>
      </c>
      <c r="R1025" s="69">
        <v>10.5524191829485</v>
      </c>
      <c r="S1025" s="55"/>
      <c r="T1025" s="56">
        <f t="shared" si="1"/>
        <v>5.901049957</v>
      </c>
      <c r="U1025" s="56">
        <f t="shared" si="2"/>
        <v>4.324993809</v>
      </c>
      <c r="V1025" s="56">
        <f t="shared" si="3"/>
        <v>5.299471493</v>
      </c>
      <c r="W1025" s="56">
        <f t="shared" si="4"/>
        <v>8.422134171</v>
      </c>
      <c r="X1025" s="56">
        <f t="shared" si="5"/>
        <v>8.197891541</v>
      </c>
    </row>
    <row r="1026" ht="14.25" customHeight="1">
      <c r="A1026" s="63">
        <v>62010.0</v>
      </c>
      <c r="B1026" s="64" t="s">
        <v>1075</v>
      </c>
      <c r="C1026" s="65" t="s">
        <v>59</v>
      </c>
      <c r="D1026" s="66">
        <v>145790.46</v>
      </c>
      <c r="E1026" s="67">
        <v>29417.0</v>
      </c>
      <c r="F1026" s="66">
        <v>6.85975909283395</v>
      </c>
      <c r="G1026" s="66">
        <v>13974.67</v>
      </c>
      <c r="H1026" s="68">
        <v>3475.0</v>
      </c>
      <c r="I1026" s="66">
        <v>4.96965504978663</v>
      </c>
      <c r="J1026" s="66">
        <v>33165.01</v>
      </c>
      <c r="K1026" s="68">
        <v>6392.0</v>
      </c>
      <c r="L1026" s="66">
        <v>7.11848250697575</v>
      </c>
      <c r="M1026" s="66">
        <v>547158.45</v>
      </c>
      <c r="N1026" s="68">
        <v>84454.0</v>
      </c>
      <c r="O1026" s="66">
        <v>11.0897758365593</v>
      </c>
      <c r="P1026" s="66">
        <v>43877.25</v>
      </c>
      <c r="Q1026" s="68">
        <v>11168.0</v>
      </c>
      <c r="R1026" s="69">
        <v>5.97294445956983</v>
      </c>
      <c r="S1026" s="55"/>
      <c r="T1026" s="56">
        <f t="shared" si="1"/>
        <v>4.955993473</v>
      </c>
      <c r="U1026" s="56">
        <f t="shared" si="2"/>
        <v>4.02148777</v>
      </c>
      <c r="V1026" s="56">
        <f t="shared" si="3"/>
        <v>5.188518461</v>
      </c>
      <c r="W1026" s="56">
        <f t="shared" si="4"/>
        <v>6.478774836</v>
      </c>
      <c r="X1026" s="56">
        <f t="shared" si="5"/>
        <v>3.928836855</v>
      </c>
    </row>
    <row r="1027" ht="14.25" customHeight="1">
      <c r="A1027" s="63">
        <v>62011.0</v>
      </c>
      <c r="B1027" s="64" t="s">
        <v>1076</v>
      </c>
      <c r="C1027" s="65" t="s">
        <v>61</v>
      </c>
      <c r="D1027" s="66">
        <v>703.43</v>
      </c>
      <c r="E1027" s="67">
        <v>261.0</v>
      </c>
      <c r="F1027" s="66">
        <v>3.21200913242009</v>
      </c>
      <c r="G1027" s="66">
        <v>464.88</v>
      </c>
      <c r="H1027" s="68">
        <v>167.0</v>
      </c>
      <c r="I1027" s="66">
        <v>3.32057142857143</v>
      </c>
      <c r="J1027" s="66">
        <v>1155.97</v>
      </c>
      <c r="K1027" s="68">
        <v>309.0</v>
      </c>
      <c r="L1027" s="66">
        <v>4.48050387596899</v>
      </c>
      <c r="M1027" s="66">
        <v>0.0</v>
      </c>
      <c r="N1027" s="68">
        <v>0.0</v>
      </c>
      <c r="O1027" s="66">
        <v>0.0</v>
      </c>
      <c r="P1027" s="66">
        <v>9793.47</v>
      </c>
      <c r="Q1027" s="68">
        <v>1430.0</v>
      </c>
      <c r="R1027" s="69">
        <v>9.15277570093458</v>
      </c>
      <c r="S1027" s="55"/>
      <c r="T1027" s="56">
        <f t="shared" si="1"/>
        <v>2.6951341</v>
      </c>
      <c r="U1027" s="56">
        <f t="shared" si="2"/>
        <v>2.783712575</v>
      </c>
      <c r="V1027" s="56">
        <f t="shared" si="3"/>
        <v>3.741003236</v>
      </c>
      <c r="W1027" s="56" t="str">
        <f t="shared" si="4"/>
        <v/>
      </c>
      <c r="X1027" s="56">
        <f t="shared" si="5"/>
        <v>6.84858042</v>
      </c>
    </row>
    <row r="1028" ht="14.25" customHeight="1">
      <c r="A1028" s="63">
        <v>62031.0</v>
      </c>
      <c r="B1028" s="64" t="s">
        <v>1077</v>
      </c>
      <c r="C1028" s="65" t="s">
        <v>61</v>
      </c>
      <c r="D1028" s="66">
        <v>5531.79</v>
      </c>
      <c r="E1028" s="67">
        <v>1406.0</v>
      </c>
      <c r="F1028" s="66">
        <v>4.61366972477064</v>
      </c>
      <c r="G1028" s="66">
        <v>1290.82</v>
      </c>
      <c r="H1028" s="68">
        <v>456.0</v>
      </c>
      <c r="I1028" s="66">
        <v>3.25143576826196</v>
      </c>
      <c r="J1028" s="66">
        <v>3004.33</v>
      </c>
      <c r="K1028" s="68">
        <v>815.0</v>
      </c>
      <c r="L1028" s="66">
        <v>4.86137540453074</v>
      </c>
      <c r="M1028" s="66">
        <v>22209.53</v>
      </c>
      <c r="N1028" s="68">
        <v>2429.0</v>
      </c>
      <c r="O1028" s="66">
        <v>11.3140753948039</v>
      </c>
      <c r="P1028" s="66">
        <v>22547.36</v>
      </c>
      <c r="Q1028" s="68">
        <v>4113.0</v>
      </c>
      <c r="R1028" s="69">
        <v>7.64576466598847</v>
      </c>
      <c r="S1028" s="55"/>
      <c r="T1028" s="56">
        <f t="shared" si="1"/>
        <v>3.934416785</v>
      </c>
      <c r="U1028" s="56">
        <f t="shared" si="2"/>
        <v>2.830745614</v>
      </c>
      <c r="V1028" s="56">
        <f t="shared" si="3"/>
        <v>3.686294479</v>
      </c>
      <c r="W1028" s="56">
        <f t="shared" si="4"/>
        <v>9.143487032</v>
      </c>
      <c r="X1028" s="56">
        <f t="shared" si="5"/>
        <v>5.481974228</v>
      </c>
    </row>
    <row r="1029" ht="14.25" customHeight="1">
      <c r="A1029" s="63">
        <v>62035.0</v>
      </c>
      <c r="B1029" s="64" t="s">
        <v>1078</v>
      </c>
      <c r="C1029" s="65" t="s">
        <v>59</v>
      </c>
      <c r="D1029" s="66">
        <v>121586.6</v>
      </c>
      <c r="E1029" s="67">
        <v>28169.0</v>
      </c>
      <c r="F1029" s="66">
        <v>5.70534465768852</v>
      </c>
      <c r="G1029" s="66">
        <v>3018.34</v>
      </c>
      <c r="H1029" s="68">
        <v>1256.0</v>
      </c>
      <c r="I1029" s="66">
        <v>3.29153762268266</v>
      </c>
      <c r="J1029" s="66">
        <v>22281.06</v>
      </c>
      <c r="K1029" s="68">
        <v>5508.0</v>
      </c>
      <c r="L1029" s="66">
        <v>5.22049203373946</v>
      </c>
      <c r="M1029" s="66">
        <v>273804.4</v>
      </c>
      <c r="N1029" s="68">
        <v>49936.0</v>
      </c>
      <c r="O1029" s="66">
        <v>8.47429278861034</v>
      </c>
      <c r="P1029" s="66">
        <v>49449.84</v>
      </c>
      <c r="Q1029" s="68">
        <v>11807.0</v>
      </c>
      <c r="R1029" s="69">
        <v>6.04595182785182</v>
      </c>
      <c r="S1029" s="55"/>
      <c r="T1029" s="56">
        <f t="shared" si="1"/>
        <v>4.316326458</v>
      </c>
      <c r="U1029" s="56">
        <f t="shared" si="2"/>
        <v>2.403136943</v>
      </c>
      <c r="V1029" s="56">
        <f t="shared" si="3"/>
        <v>4.045217865</v>
      </c>
      <c r="W1029" s="56">
        <f t="shared" si="4"/>
        <v>5.483106376</v>
      </c>
      <c r="X1029" s="56">
        <f t="shared" si="5"/>
        <v>4.188179893</v>
      </c>
    </row>
    <row r="1030" ht="14.25" customHeight="1">
      <c r="A1030" s="63">
        <v>62050.0</v>
      </c>
      <c r="B1030" s="64" t="s">
        <v>1079</v>
      </c>
      <c r="C1030" s="65" t="s">
        <v>59</v>
      </c>
      <c r="D1030" s="66">
        <v>130289.6</v>
      </c>
      <c r="E1030" s="67">
        <v>24695.0</v>
      </c>
      <c r="F1030" s="66">
        <v>6.76583060705198</v>
      </c>
      <c r="G1030" s="66">
        <v>5649.16</v>
      </c>
      <c r="H1030" s="68">
        <v>1975.0</v>
      </c>
      <c r="I1030" s="66">
        <v>3.9838928067701</v>
      </c>
      <c r="J1030" s="66">
        <v>40586.69</v>
      </c>
      <c r="K1030" s="68">
        <v>13343.0</v>
      </c>
      <c r="L1030" s="66">
        <v>4.54193039391227</v>
      </c>
      <c r="M1030" s="66">
        <v>261225.73</v>
      </c>
      <c r="N1030" s="68">
        <v>35471.0</v>
      </c>
      <c r="O1030" s="66">
        <v>10.470388793138</v>
      </c>
      <c r="P1030" s="66">
        <v>49163.84</v>
      </c>
      <c r="Q1030" s="68">
        <v>8584.0</v>
      </c>
      <c r="R1030" s="69">
        <v>8.43724729706538</v>
      </c>
      <c r="S1030" s="55"/>
      <c r="T1030" s="56">
        <f t="shared" si="1"/>
        <v>5.275950597</v>
      </c>
      <c r="U1030" s="56">
        <f t="shared" si="2"/>
        <v>2.860334177</v>
      </c>
      <c r="V1030" s="56">
        <f t="shared" si="3"/>
        <v>3.041796448</v>
      </c>
      <c r="W1030" s="56">
        <f t="shared" si="4"/>
        <v>7.364487328</v>
      </c>
      <c r="X1030" s="56">
        <f t="shared" si="5"/>
        <v>5.727381174</v>
      </c>
    </row>
    <row r="1031" ht="14.25" customHeight="1">
      <c r="A1031" s="63">
        <v>62052.0</v>
      </c>
      <c r="B1031" s="64" t="s">
        <v>1080</v>
      </c>
      <c r="C1031" s="65" t="s">
        <v>59</v>
      </c>
      <c r="D1031" s="66">
        <v>195851.07</v>
      </c>
      <c r="E1031" s="67">
        <v>45615.0</v>
      </c>
      <c r="F1031" s="66">
        <v>5.93685986237837</v>
      </c>
      <c r="G1031" s="66">
        <v>189309.33</v>
      </c>
      <c r="H1031" s="68">
        <v>41012.0</v>
      </c>
      <c r="I1031" s="66">
        <v>7.09050264054833</v>
      </c>
      <c r="J1031" s="66">
        <v>148879.09</v>
      </c>
      <c r="K1031" s="68">
        <v>27480.0</v>
      </c>
      <c r="L1031" s="66">
        <v>7.03620634245475</v>
      </c>
      <c r="M1031" s="66">
        <v>834332.39</v>
      </c>
      <c r="N1031" s="68">
        <v>121134.0</v>
      </c>
      <c r="O1031" s="66">
        <v>12.0200021610096</v>
      </c>
      <c r="P1031" s="66">
        <v>93980.86</v>
      </c>
      <c r="Q1031" s="68">
        <v>21640.0</v>
      </c>
      <c r="R1031" s="69">
        <v>7.39948507991497</v>
      </c>
      <c r="S1031" s="55"/>
      <c r="T1031" s="56">
        <f t="shared" si="1"/>
        <v>4.293567248</v>
      </c>
      <c r="U1031" s="56">
        <f t="shared" si="2"/>
        <v>4.615949722</v>
      </c>
      <c r="V1031" s="56">
        <f t="shared" si="3"/>
        <v>5.417725255</v>
      </c>
      <c r="W1031" s="56">
        <f t="shared" si="4"/>
        <v>6.887681328</v>
      </c>
      <c r="X1031" s="56">
        <f t="shared" si="5"/>
        <v>4.34292329</v>
      </c>
    </row>
    <row r="1032" ht="14.25" customHeight="1">
      <c r="A1032" s="63">
        <v>62062.0</v>
      </c>
      <c r="B1032" s="64" t="s">
        <v>1081</v>
      </c>
      <c r="C1032" s="65" t="s">
        <v>59</v>
      </c>
      <c r="D1032" s="66">
        <v>12357.14</v>
      </c>
      <c r="E1032" s="67">
        <v>2178.0</v>
      </c>
      <c r="F1032" s="66">
        <v>6.74516375545852</v>
      </c>
      <c r="G1032" s="66">
        <v>1621.97</v>
      </c>
      <c r="H1032" s="68">
        <v>516.0</v>
      </c>
      <c r="I1032" s="66">
        <v>3.66133182844244</v>
      </c>
      <c r="J1032" s="66">
        <v>4178.24</v>
      </c>
      <c r="K1032" s="68">
        <v>1075.0</v>
      </c>
      <c r="L1032" s="66">
        <v>5.1078728606357</v>
      </c>
      <c r="M1032" s="66">
        <v>129126.15</v>
      </c>
      <c r="N1032" s="68">
        <v>17692.0</v>
      </c>
      <c r="O1032" s="66">
        <v>10.7596158653446</v>
      </c>
      <c r="P1032" s="66">
        <v>3428.08</v>
      </c>
      <c r="Q1032" s="68">
        <v>588.0</v>
      </c>
      <c r="R1032" s="69">
        <v>8.34082725060827</v>
      </c>
      <c r="S1032" s="55"/>
      <c r="T1032" s="56">
        <f t="shared" si="1"/>
        <v>5.673617998</v>
      </c>
      <c r="U1032" s="56">
        <f t="shared" si="2"/>
        <v>3.143352713</v>
      </c>
      <c r="V1032" s="56">
        <f t="shared" si="3"/>
        <v>3.886734884</v>
      </c>
      <c r="W1032" s="56">
        <f t="shared" si="4"/>
        <v>7.298561497</v>
      </c>
      <c r="X1032" s="56">
        <f t="shared" si="5"/>
        <v>5.830068027</v>
      </c>
    </row>
    <row r="1033" ht="14.25" customHeight="1">
      <c r="A1033" s="63">
        <v>62065.0</v>
      </c>
      <c r="B1033" s="64" t="s">
        <v>1082</v>
      </c>
      <c r="C1033" s="65" t="s">
        <v>61</v>
      </c>
      <c r="D1033" s="66">
        <v>3443.06</v>
      </c>
      <c r="E1033" s="67">
        <v>1301.0</v>
      </c>
      <c r="F1033" s="66">
        <v>3.02819700967458</v>
      </c>
      <c r="G1033" s="66">
        <v>1339.5</v>
      </c>
      <c r="H1033" s="68">
        <v>627.0</v>
      </c>
      <c r="I1033" s="66">
        <v>2.39624329159213</v>
      </c>
      <c r="J1033" s="66">
        <v>6230.31</v>
      </c>
      <c r="K1033" s="68">
        <v>1595.0</v>
      </c>
      <c r="L1033" s="66">
        <v>4.58785714285714</v>
      </c>
      <c r="M1033" s="66">
        <v>49.26</v>
      </c>
      <c r="N1033" s="68">
        <v>7.0</v>
      </c>
      <c r="O1033" s="66">
        <v>5.47333333333333</v>
      </c>
      <c r="P1033" s="66">
        <v>32.61</v>
      </c>
      <c r="Q1033" s="68">
        <v>9.0</v>
      </c>
      <c r="R1033" s="69">
        <v>5.435</v>
      </c>
      <c r="S1033" s="55"/>
      <c r="T1033" s="56">
        <f t="shared" si="1"/>
        <v>2.646471945</v>
      </c>
      <c r="U1033" s="56">
        <f t="shared" si="2"/>
        <v>2.136363636</v>
      </c>
      <c r="V1033" s="56">
        <f t="shared" si="3"/>
        <v>3.90615047</v>
      </c>
      <c r="W1033" s="56">
        <f t="shared" si="4"/>
        <v>7.037142857</v>
      </c>
      <c r="X1033" s="56">
        <f t="shared" si="5"/>
        <v>3.623333333</v>
      </c>
    </row>
    <row r="1034" ht="14.25" customHeight="1">
      <c r="A1034" s="63">
        <v>62066.0</v>
      </c>
      <c r="B1034" s="64" t="s">
        <v>1083</v>
      </c>
      <c r="C1034" s="65" t="s">
        <v>61</v>
      </c>
      <c r="D1034" s="66">
        <v>17901.36</v>
      </c>
      <c r="E1034" s="67">
        <v>3389.0</v>
      </c>
      <c r="F1034" s="66">
        <v>6.95198446601942</v>
      </c>
      <c r="G1034" s="66">
        <v>985.6</v>
      </c>
      <c r="H1034" s="68">
        <v>301.0</v>
      </c>
      <c r="I1034" s="66">
        <v>3.73333333333333</v>
      </c>
      <c r="J1034" s="66">
        <v>2789.85</v>
      </c>
      <c r="K1034" s="68">
        <v>499.0</v>
      </c>
      <c r="L1034" s="66">
        <v>6.72253012048193</v>
      </c>
      <c r="M1034" s="66">
        <v>84563.33</v>
      </c>
      <c r="N1034" s="68">
        <v>11427.0</v>
      </c>
      <c r="O1034" s="66">
        <v>11.458445799458</v>
      </c>
      <c r="P1034" s="66">
        <v>4445.45</v>
      </c>
      <c r="Q1034" s="68">
        <v>776.0</v>
      </c>
      <c r="R1034" s="69">
        <v>8.23231481481482</v>
      </c>
      <c r="S1034" s="55"/>
      <c r="T1034" s="56">
        <f t="shared" si="1"/>
        <v>5.282195338</v>
      </c>
      <c r="U1034" s="56">
        <f t="shared" si="2"/>
        <v>3.274418605</v>
      </c>
      <c r="V1034" s="56">
        <f t="shared" si="3"/>
        <v>5.590881764</v>
      </c>
      <c r="W1034" s="56">
        <f t="shared" si="4"/>
        <v>7.400308917</v>
      </c>
      <c r="X1034" s="56">
        <f t="shared" si="5"/>
        <v>5.72867268</v>
      </c>
    </row>
    <row r="1035" ht="14.25" customHeight="1">
      <c r="A1035" s="63">
        <v>62067.0</v>
      </c>
      <c r="B1035" s="64" t="s">
        <v>1084</v>
      </c>
      <c r="C1035" s="65" t="s">
        <v>61</v>
      </c>
      <c r="D1035" s="66">
        <v>5653.34</v>
      </c>
      <c r="E1035" s="67">
        <v>1297.0</v>
      </c>
      <c r="F1035" s="66">
        <v>5.06571684587814</v>
      </c>
      <c r="G1035" s="66">
        <v>1382.71</v>
      </c>
      <c r="H1035" s="68">
        <v>399.0</v>
      </c>
      <c r="I1035" s="66">
        <v>3.79865384615385</v>
      </c>
      <c r="J1035" s="66">
        <v>1530.6</v>
      </c>
      <c r="K1035" s="68">
        <v>396.0</v>
      </c>
      <c r="L1035" s="66">
        <v>4.79811912225705</v>
      </c>
      <c r="M1035" s="66">
        <v>52113.63</v>
      </c>
      <c r="N1035" s="68">
        <v>7986.0</v>
      </c>
      <c r="O1035" s="66">
        <v>8.84931737137035</v>
      </c>
      <c r="P1035" s="66">
        <v>2354.68</v>
      </c>
      <c r="Q1035" s="68">
        <v>590.0</v>
      </c>
      <c r="R1035" s="69">
        <v>5.54042352941176</v>
      </c>
      <c r="S1035" s="55"/>
      <c r="T1035" s="56">
        <f t="shared" si="1"/>
        <v>4.358781804</v>
      </c>
      <c r="U1035" s="56">
        <f t="shared" si="2"/>
        <v>3.465438596</v>
      </c>
      <c r="V1035" s="56">
        <f t="shared" si="3"/>
        <v>3.865151515</v>
      </c>
      <c r="W1035" s="56">
        <f t="shared" si="4"/>
        <v>6.525623591</v>
      </c>
      <c r="X1035" s="56">
        <f t="shared" si="5"/>
        <v>3.990983051</v>
      </c>
    </row>
    <row r="1036" ht="14.25" customHeight="1">
      <c r="A1036" s="63">
        <v>62069.0</v>
      </c>
      <c r="B1036" s="64" t="s">
        <v>1085</v>
      </c>
      <c r="C1036" s="65" t="s">
        <v>61</v>
      </c>
      <c r="D1036" s="66">
        <v>6058.5</v>
      </c>
      <c r="E1036" s="67">
        <v>1406.0</v>
      </c>
      <c r="F1036" s="66">
        <v>4.99052718286656</v>
      </c>
      <c r="G1036" s="66">
        <v>1213.2</v>
      </c>
      <c r="H1036" s="68">
        <v>367.0</v>
      </c>
      <c r="I1036" s="66">
        <v>3.88846153846154</v>
      </c>
      <c r="J1036" s="66">
        <v>1421.34</v>
      </c>
      <c r="K1036" s="68">
        <v>368.0</v>
      </c>
      <c r="L1036" s="66">
        <v>5.14978260869565</v>
      </c>
      <c r="M1036" s="66">
        <v>32774.2</v>
      </c>
      <c r="N1036" s="68">
        <v>4744.0</v>
      </c>
      <c r="O1036" s="66">
        <v>9.37477116704805</v>
      </c>
      <c r="P1036" s="66">
        <v>4776.89</v>
      </c>
      <c r="Q1036" s="68">
        <v>1033.0</v>
      </c>
      <c r="R1036" s="69">
        <v>7.03518409425626</v>
      </c>
      <c r="S1036" s="55"/>
      <c r="T1036" s="56">
        <f t="shared" si="1"/>
        <v>4.309032717</v>
      </c>
      <c r="U1036" s="56">
        <f t="shared" si="2"/>
        <v>3.305722071</v>
      </c>
      <c r="V1036" s="56">
        <f t="shared" si="3"/>
        <v>3.862336957</v>
      </c>
      <c r="W1036" s="56">
        <f t="shared" si="4"/>
        <v>6.908558179</v>
      </c>
      <c r="X1036" s="56">
        <f t="shared" si="5"/>
        <v>4.62428848</v>
      </c>
    </row>
    <row r="1037" ht="14.25" customHeight="1">
      <c r="A1037" s="63">
        <v>62070.0</v>
      </c>
      <c r="B1037" s="64" t="s">
        <v>1086</v>
      </c>
      <c r="C1037" s="65" t="s">
        <v>61</v>
      </c>
      <c r="D1037" s="66">
        <v>3610.86</v>
      </c>
      <c r="E1037" s="67">
        <v>1106.0</v>
      </c>
      <c r="F1037" s="66">
        <v>3.80892405063291</v>
      </c>
      <c r="G1037" s="66">
        <v>665.3</v>
      </c>
      <c r="H1037" s="68">
        <v>236.0</v>
      </c>
      <c r="I1037" s="66">
        <v>3.46510416666667</v>
      </c>
      <c r="J1037" s="66">
        <v>3295.06</v>
      </c>
      <c r="K1037" s="68">
        <v>677.0</v>
      </c>
      <c r="L1037" s="66">
        <v>6.73836400817996</v>
      </c>
      <c r="M1037" s="66">
        <v>11690.87</v>
      </c>
      <c r="N1037" s="68">
        <v>2330.0</v>
      </c>
      <c r="O1037" s="66">
        <v>7.59147402597403</v>
      </c>
      <c r="P1037" s="66">
        <v>0.0</v>
      </c>
      <c r="Q1037" s="68">
        <v>0.0</v>
      </c>
      <c r="R1037" s="69">
        <v>0.0</v>
      </c>
      <c r="S1037" s="55"/>
      <c r="T1037" s="56">
        <f t="shared" si="1"/>
        <v>3.264792043</v>
      </c>
      <c r="U1037" s="56">
        <f t="shared" si="2"/>
        <v>2.819067797</v>
      </c>
      <c r="V1037" s="56">
        <f t="shared" si="3"/>
        <v>4.867149188</v>
      </c>
      <c r="W1037" s="56">
        <f t="shared" si="4"/>
        <v>5.017540773</v>
      </c>
      <c r="X1037" s="56" t="str">
        <f t="shared" si="5"/>
        <v/>
      </c>
    </row>
    <row r="1038" ht="14.25" customHeight="1">
      <c r="A1038" s="63">
        <v>62076.0</v>
      </c>
      <c r="B1038" s="64" t="s">
        <v>1087</v>
      </c>
      <c r="C1038" s="65" t="s">
        <v>59</v>
      </c>
      <c r="D1038" s="66">
        <v>6039.34</v>
      </c>
      <c r="E1038" s="67">
        <v>1608.0</v>
      </c>
      <c r="F1038" s="66">
        <v>4.96248151191454</v>
      </c>
      <c r="G1038" s="66">
        <v>4126.06</v>
      </c>
      <c r="H1038" s="68">
        <v>1269.0</v>
      </c>
      <c r="I1038" s="66">
        <v>4.51923329682366</v>
      </c>
      <c r="J1038" s="66">
        <v>1371.43</v>
      </c>
      <c r="K1038" s="68">
        <v>463.0</v>
      </c>
      <c r="L1038" s="66">
        <v>3.90720797720798</v>
      </c>
      <c r="M1038" s="66">
        <v>36343.44</v>
      </c>
      <c r="N1038" s="68">
        <v>4693.0</v>
      </c>
      <c r="O1038" s="66">
        <v>11.6560102629891</v>
      </c>
      <c r="P1038" s="66">
        <v>3869.6</v>
      </c>
      <c r="Q1038" s="68">
        <v>623.0</v>
      </c>
      <c r="R1038" s="69">
        <v>8.75475113122172</v>
      </c>
      <c r="S1038" s="55"/>
      <c r="T1038" s="56">
        <f t="shared" si="1"/>
        <v>3.755808458</v>
      </c>
      <c r="U1038" s="56">
        <f t="shared" si="2"/>
        <v>3.25142632</v>
      </c>
      <c r="V1038" s="56">
        <f t="shared" si="3"/>
        <v>2.962051836</v>
      </c>
      <c r="W1038" s="56">
        <f t="shared" si="4"/>
        <v>7.744180695</v>
      </c>
      <c r="X1038" s="56">
        <f t="shared" si="5"/>
        <v>6.211235955</v>
      </c>
    </row>
    <row r="1039" ht="14.25" customHeight="1">
      <c r="A1039" s="63">
        <v>62077.0</v>
      </c>
      <c r="B1039" s="64" t="s">
        <v>1088</v>
      </c>
      <c r="C1039" s="65" t="s">
        <v>61</v>
      </c>
      <c r="D1039" s="66">
        <v>64841.18</v>
      </c>
      <c r="E1039" s="67">
        <v>12769.0</v>
      </c>
      <c r="F1039" s="66">
        <v>6.7332481827622</v>
      </c>
      <c r="G1039" s="66">
        <v>13374.71</v>
      </c>
      <c r="H1039" s="68">
        <v>3036.0</v>
      </c>
      <c r="I1039" s="66">
        <v>5.70836961160905</v>
      </c>
      <c r="J1039" s="66">
        <v>13191.55</v>
      </c>
      <c r="K1039" s="68">
        <v>4208.0</v>
      </c>
      <c r="L1039" s="66">
        <v>4.06143780788177</v>
      </c>
      <c r="M1039" s="66">
        <v>166242.54</v>
      </c>
      <c r="N1039" s="68">
        <v>28893.0</v>
      </c>
      <c r="O1039" s="66">
        <v>8.62209117784347</v>
      </c>
      <c r="P1039" s="66">
        <v>515.24</v>
      </c>
      <c r="Q1039" s="68">
        <v>113.0</v>
      </c>
      <c r="R1039" s="69">
        <v>5.48127659574468</v>
      </c>
      <c r="S1039" s="55"/>
      <c r="T1039" s="56">
        <f t="shared" si="1"/>
        <v>5.078015506</v>
      </c>
      <c r="U1039" s="56">
        <f t="shared" si="2"/>
        <v>4.4053722</v>
      </c>
      <c r="V1039" s="56">
        <f t="shared" si="3"/>
        <v>3.134874049</v>
      </c>
      <c r="W1039" s="56">
        <f t="shared" si="4"/>
        <v>5.753730661</v>
      </c>
      <c r="X1039" s="56">
        <f t="shared" si="5"/>
        <v>4.559646018</v>
      </c>
    </row>
    <row r="1040" ht="14.25" customHeight="1">
      <c r="A1040" s="63">
        <v>62079.0</v>
      </c>
      <c r="B1040" s="64" t="s">
        <v>1089</v>
      </c>
      <c r="C1040" s="65" t="s">
        <v>59</v>
      </c>
      <c r="D1040" s="66">
        <v>234050.7</v>
      </c>
      <c r="E1040" s="67">
        <v>50550.0</v>
      </c>
      <c r="F1040" s="66">
        <v>6.52278858480575</v>
      </c>
      <c r="G1040" s="66">
        <v>3934.22</v>
      </c>
      <c r="H1040" s="68">
        <v>1166.0</v>
      </c>
      <c r="I1040" s="66">
        <v>4.15440337909187</v>
      </c>
      <c r="J1040" s="66">
        <v>74703.96</v>
      </c>
      <c r="K1040" s="68">
        <v>10962.0</v>
      </c>
      <c r="L1040" s="66">
        <v>8.58567520974601</v>
      </c>
      <c r="M1040" s="66">
        <v>1011628.59</v>
      </c>
      <c r="N1040" s="68">
        <v>135200.0</v>
      </c>
      <c r="O1040" s="66">
        <v>12.8781295669221</v>
      </c>
      <c r="P1040" s="66">
        <v>134735.92</v>
      </c>
      <c r="Q1040" s="68">
        <v>16686.0</v>
      </c>
      <c r="R1040" s="69">
        <v>10.1672140054331</v>
      </c>
      <c r="S1040" s="55"/>
      <c r="T1040" s="56">
        <f t="shared" si="1"/>
        <v>4.630083086</v>
      </c>
      <c r="U1040" s="56">
        <f t="shared" si="2"/>
        <v>3.374116638</v>
      </c>
      <c r="V1040" s="56">
        <f t="shared" si="3"/>
        <v>6.814811166</v>
      </c>
      <c r="W1040" s="56">
        <f t="shared" si="4"/>
        <v>7.482459985</v>
      </c>
      <c r="X1040" s="56">
        <f t="shared" si="5"/>
        <v>8.074788445</v>
      </c>
    </row>
    <row r="1041" ht="14.25" customHeight="1">
      <c r="A1041" s="63">
        <v>62081.0</v>
      </c>
      <c r="B1041" s="64" t="s">
        <v>1090</v>
      </c>
      <c r="C1041" s="65" t="s">
        <v>61</v>
      </c>
      <c r="D1041" s="66">
        <v>7324.6</v>
      </c>
      <c r="E1041" s="67">
        <v>1501.0</v>
      </c>
      <c r="F1041" s="66">
        <v>5.23185714285714</v>
      </c>
      <c r="G1041" s="66">
        <v>429.62</v>
      </c>
      <c r="H1041" s="68">
        <v>101.0</v>
      </c>
      <c r="I1041" s="66">
        <v>4.38387755102041</v>
      </c>
      <c r="J1041" s="66">
        <v>1552.06</v>
      </c>
      <c r="K1041" s="68">
        <v>307.0</v>
      </c>
      <c r="L1041" s="66">
        <v>6.60451063829787</v>
      </c>
      <c r="M1041" s="66">
        <v>179277.28</v>
      </c>
      <c r="N1041" s="68">
        <v>28707.0</v>
      </c>
      <c r="O1041" s="66">
        <v>10.0531194975607</v>
      </c>
      <c r="P1041" s="66">
        <v>23049.2</v>
      </c>
      <c r="Q1041" s="68">
        <v>5144.0</v>
      </c>
      <c r="R1041" s="69">
        <v>6.08158311345646</v>
      </c>
      <c r="S1041" s="55"/>
      <c r="T1041" s="56">
        <f t="shared" si="1"/>
        <v>4.879813458</v>
      </c>
      <c r="U1041" s="56">
        <f t="shared" si="2"/>
        <v>4.253663366</v>
      </c>
      <c r="V1041" s="56">
        <f t="shared" si="3"/>
        <v>5.055570033</v>
      </c>
      <c r="W1041" s="56">
        <f t="shared" si="4"/>
        <v>6.245071934</v>
      </c>
      <c r="X1041" s="56">
        <f t="shared" si="5"/>
        <v>4.480793157</v>
      </c>
    </row>
    <row r="1042" ht="14.25" customHeight="1">
      <c r="A1042" s="63">
        <v>62084.0</v>
      </c>
      <c r="B1042" s="64" t="s">
        <v>1091</v>
      </c>
      <c r="C1042" s="65" t="s">
        <v>59</v>
      </c>
      <c r="D1042" s="66">
        <v>121126.03</v>
      </c>
      <c r="E1042" s="67">
        <v>27048.0</v>
      </c>
      <c r="F1042" s="66">
        <v>5.95447989381575</v>
      </c>
      <c r="G1042" s="66">
        <v>1846.24</v>
      </c>
      <c r="H1042" s="68">
        <v>515.0</v>
      </c>
      <c r="I1042" s="66">
        <v>4.44877108433735</v>
      </c>
      <c r="J1042" s="66">
        <v>46061.2</v>
      </c>
      <c r="K1042" s="68">
        <v>12890.0</v>
      </c>
      <c r="L1042" s="66">
        <v>5.24435841967437</v>
      </c>
      <c r="M1042" s="66">
        <v>452950.81</v>
      </c>
      <c r="N1042" s="68">
        <v>64809.0</v>
      </c>
      <c r="O1042" s="66">
        <v>10.4337696950152</v>
      </c>
      <c r="P1042" s="66">
        <v>49598.04</v>
      </c>
      <c r="Q1042" s="68">
        <v>9234.0</v>
      </c>
      <c r="R1042" s="69">
        <v>7.03717934165721</v>
      </c>
      <c r="S1042" s="55"/>
      <c r="T1042" s="56">
        <f t="shared" si="1"/>
        <v>4.478188036</v>
      </c>
      <c r="U1042" s="56">
        <f t="shared" si="2"/>
        <v>3.584932039</v>
      </c>
      <c r="V1042" s="56">
        <f t="shared" si="3"/>
        <v>3.573405741</v>
      </c>
      <c r="W1042" s="56">
        <f t="shared" si="4"/>
        <v>6.98901094</v>
      </c>
      <c r="X1042" s="56">
        <f t="shared" si="5"/>
        <v>5.371241066</v>
      </c>
    </row>
    <row r="1043" ht="14.25" customHeight="1">
      <c r="A1043" s="63">
        <v>62085.0</v>
      </c>
      <c r="B1043" s="64" t="s">
        <v>1092</v>
      </c>
      <c r="C1043" s="65" t="s">
        <v>61</v>
      </c>
      <c r="D1043" s="66">
        <v>1273.51</v>
      </c>
      <c r="E1043" s="67">
        <v>338.0</v>
      </c>
      <c r="F1043" s="66">
        <v>4.59750902527076</v>
      </c>
      <c r="G1043" s="66">
        <v>712.67</v>
      </c>
      <c r="H1043" s="68">
        <v>292.0</v>
      </c>
      <c r="I1043" s="66">
        <v>3.45956310679612</v>
      </c>
      <c r="J1043" s="66">
        <v>1615.12</v>
      </c>
      <c r="K1043" s="68">
        <v>287.0</v>
      </c>
      <c r="L1043" s="66">
        <v>6.70174273858921</v>
      </c>
      <c r="M1043" s="66">
        <v>26914.3</v>
      </c>
      <c r="N1043" s="68">
        <v>4166.0</v>
      </c>
      <c r="O1043" s="66">
        <v>9.86233052400147</v>
      </c>
      <c r="P1043" s="66">
        <v>2316.71</v>
      </c>
      <c r="Q1043" s="68">
        <v>556.0</v>
      </c>
      <c r="R1043" s="69">
        <v>6.71510144927536</v>
      </c>
      <c r="S1043" s="55"/>
      <c r="T1043" s="56">
        <f t="shared" si="1"/>
        <v>3.767781065</v>
      </c>
      <c r="U1043" s="56">
        <f t="shared" si="2"/>
        <v>2.440650685</v>
      </c>
      <c r="V1043" s="56">
        <f t="shared" si="3"/>
        <v>5.627595819</v>
      </c>
      <c r="W1043" s="56">
        <f t="shared" si="4"/>
        <v>6.460465675</v>
      </c>
      <c r="X1043" s="56">
        <f t="shared" si="5"/>
        <v>4.166744604</v>
      </c>
    </row>
    <row r="1044" ht="14.25" customHeight="1">
      <c r="A1044" s="63">
        <v>62086.0</v>
      </c>
      <c r="B1044" s="64" t="s">
        <v>1093</v>
      </c>
      <c r="C1044" s="65" t="s">
        <v>61</v>
      </c>
      <c r="D1044" s="66">
        <v>69977.75</v>
      </c>
      <c r="E1044" s="67">
        <v>9897.0</v>
      </c>
      <c r="F1044" s="66">
        <v>8.82554546601085</v>
      </c>
      <c r="G1044" s="66">
        <v>1062.45</v>
      </c>
      <c r="H1044" s="68">
        <v>381.0</v>
      </c>
      <c r="I1044" s="66">
        <v>5.71209677419355</v>
      </c>
      <c r="J1044" s="66">
        <v>10368.03</v>
      </c>
      <c r="K1044" s="68">
        <v>1493.0</v>
      </c>
      <c r="L1044" s="66">
        <v>10.1052923976608</v>
      </c>
      <c r="M1044" s="66">
        <v>108397.13</v>
      </c>
      <c r="N1044" s="68">
        <v>12607.0</v>
      </c>
      <c r="O1044" s="66">
        <v>12.1385363941769</v>
      </c>
      <c r="P1044" s="66">
        <v>6773.6</v>
      </c>
      <c r="Q1044" s="68">
        <v>1637.0</v>
      </c>
      <c r="R1044" s="69">
        <v>7.42719298245614</v>
      </c>
      <c r="S1044" s="55"/>
      <c r="T1044" s="56">
        <f t="shared" si="1"/>
        <v>7.070602203</v>
      </c>
      <c r="U1044" s="56">
        <f t="shared" si="2"/>
        <v>2.788582677</v>
      </c>
      <c r="V1044" s="56">
        <f t="shared" si="3"/>
        <v>6.944427328</v>
      </c>
      <c r="W1044" s="56">
        <f t="shared" si="4"/>
        <v>8.598170064</v>
      </c>
      <c r="X1044" s="56">
        <f t="shared" si="5"/>
        <v>4.137813073</v>
      </c>
    </row>
    <row r="1045" ht="14.25" customHeight="1">
      <c r="A1045" s="63">
        <v>62088.0</v>
      </c>
      <c r="B1045" s="64" t="s">
        <v>1094</v>
      </c>
      <c r="C1045" s="65" t="s">
        <v>59</v>
      </c>
      <c r="D1045" s="66">
        <v>283543.19</v>
      </c>
      <c r="E1045" s="67">
        <v>49121.0</v>
      </c>
      <c r="F1045" s="66">
        <v>7.93083435891698</v>
      </c>
      <c r="G1045" s="66">
        <v>6236.0</v>
      </c>
      <c r="H1045" s="68">
        <v>2127.0</v>
      </c>
      <c r="I1045" s="66">
        <v>3.64039696438996</v>
      </c>
      <c r="J1045" s="66">
        <v>15722.1</v>
      </c>
      <c r="K1045" s="68">
        <v>5517.0</v>
      </c>
      <c r="L1045" s="66">
        <v>4.08897269180754</v>
      </c>
      <c r="M1045" s="66">
        <v>1116975.51</v>
      </c>
      <c r="N1045" s="68">
        <v>157985.0</v>
      </c>
      <c r="O1045" s="66">
        <v>12.1915269758456</v>
      </c>
      <c r="P1045" s="66">
        <v>113373.07</v>
      </c>
      <c r="Q1045" s="68">
        <v>24704.0</v>
      </c>
      <c r="R1045" s="69">
        <v>7.70406836096765</v>
      </c>
      <c r="S1045" s="55"/>
      <c r="T1045" s="56">
        <f t="shared" si="1"/>
        <v>5.772341565</v>
      </c>
      <c r="U1045" s="56">
        <f t="shared" si="2"/>
        <v>2.931828867</v>
      </c>
      <c r="V1045" s="56">
        <f t="shared" si="3"/>
        <v>2.849755302</v>
      </c>
      <c r="W1045" s="56">
        <f t="shared" si="4"/>
        <v>7.070136469</v>
      </c>
      <c r="X1045" s="56">
        <f t="shared" si="5"/>
        <v>4.589259634</v>
      </c>
    </row>
    <row r="1046" ht="14.25" customHeight="1">
      <c r="A1046" s="63">
        <v>62089.0</v>
      </c>
      <c r="B1046" s="64" t="s">
        <v>1095</v>
      </c>
      <c r="C1046" s="65" t="s">
        <v>59</v>
      </c>
      <c r="D1046" s="66">
        <v>260618.12</v>
      </c>
      <c r="E1046" s="67">
        <v>57092.0</v>
      </c>
      <c r="F1046" s="66">
        <v>6.91753470471135</v>
      </c>
      <c r="G1046" s="66">
        <v>6683.41</v>
      </c>
      <c r="H1046" s="68">
        <v>1823.0</v>
      </c>
      <c r="I1046" s="66">
        <v>4.0702862362972</v>
      </c>
      <c r="J1046" s="66">
        <v>8247.85</v>
      </c>
      <c r="K1046" s="68">
        <v>1605.0</v>
      </c>
      <c r="L1046" s="66">
        <v>6.35427580893683</v>
      </c>
      <c r="M1046" s="66">
        <v>512315.43</v>
      </c>
      <c r="N1046" s="68">
        <v>68159.0</v>
      </c>
      <c r="O1046" s="66">
        <v>11.4322948697922</v>
      </c>
      <c r="P1046" s="66">
        <v>142705.68</v>
      </c>
      <c r="Q1046" s="68">
        <v>41842.0</v>
      </c>
      <c r="R1046" s="69">
        <v>6.76105936419197</v>
      </c>
      <c r="S1046" s="55"/>
      <c r="T1046" s="56">
        <f t="shared" si="1"/>
        <v>4.564879843</v>
      </c>
      <c r="U1046" s="56">
        <f t="shared" si="2"/>
        <v>3.666160176</v>
      </c>
      <c r="V1046" s="56">
        <f t="shared" si="3"/>
        <v>5.138847352</v>
      </c>
      <c r="W1046" s="56">
        <f t="shared" si="4"/>
        <v>7.516475154</v>
      </c>
      <c r="X1046" s="56">
        <f t="shared" si="5"/>
        <v>3.41058458</v>
      </c>
    </row>
    <row r="1047" ht="14.25" customHeight="1">
      <c r="A1047" s="63">
        <v>62092.0</v>
      </c>
      <c r="B1047" s="64" t="s">
        <v>1096</v>
      </c>
      <c r="C1047" s="65" t="s">
        <v>94</v>
      </c>
      <c r="D1047" s="66">
        <v>148820.39</v>
      </c>
      <c r="E1047" s="67">
        <v>30878.0</v>
      </c>
      <c r="F1047" s="66">
        <v>6.22861884233876</v>
      </c>
      <c r="G1047" s="66">
        <v>1018.65</v>
      </c>
      <c r="H1047" s="68">
        <v>229.0</v>
      </c>
      <c r="I1047" s="66">
        <v>5.0179802955665</v>
      </c>
      <c r="J1047" s="66">
        <v>49330.4</v>
      </c>
      <c r="K1047" s="68">
        <v>8740.0</v>
      </c>
      <c r="L1047" s="66">
        <v>7.53135877862595</v>
      </c>
      <c r="M1047" s="66">
        <v>830528.59</v>
      </c>
      <c r="N1047" s="68">
        <v>97594.0</v>
      </c>
      <c r="O1047" s="66">
        <v>12.6560594608598</v>
      </c>
      <c r="P1047" s="66">
        <v>239066.22</v>
      </c>
      <c r="Q1047" s="68">
        <v>38421.0</v>
      </c>
      <c r="R1047" s="69">
        <v>9.14001452821532</v>
      </c>
      <c r="S1047" s="55"/>
      <c r="T1047" s="56">
        <f t="shared" si="1"/>
        <v>4.8196253</v>
      </c>
      <c r="U1047" s="56">
        <f t="shared" si="2"/>
        <v>4.448253275</v>
      </c>
      <c r="V1047" s="56">
        <f t="shared" si="3"/>
        <v>5.644210526</v>
      </c>
      <c r="W1047" s="56">
        <f t="shared" si="4"/>
        <v>8.5100374</v>
      </c>
      <c r="X1047" s="56">
        <f t="shared" si="5"/>
        <v>6.222280003</v>
      </c>
    </row>
    <row r="1048" ht="14.25" customHeight="1">
      <c r="A1048" s="63">
        <v>62094.0</v>
      </c>
      <c r="B1048" s="64" t="s">
        <v>1097</v>
      </c>
      <c r="C1048" s="65" t="s">
        <v>61</v>
      </c>
      <c r="D1048" s="66" t="s">
        <v>66</v>
      </c>
      <c r="E1048" s="67" t="s">
        <v>66</v>
      </c>
      <c r="F1048" s="66" t="s">
        <v>66</v>
      </c>
      <c r="G1048" s="66" t="s">
        <v>66</v>
      </c>
      <c r="H1048" s="68" t="s">
        <v>66</v>
      </c>
      <c r="I1048" s="66" t="s">
        <v>66</v>
      </c>
      <c r="J1048" s="66" t="s">
        <v>66</v>
      </c>
      <c r="K1048" s="68" t="s">
        <v>66</v>
      </c>
      <c r="L1048" s="66" t="s">
        <v>66</v>
      </c>
      <c r="M1048" s="66" t="s">
        <v>66</v>
      </c>
      <c r="N1048" s="68" t="s">
        <v>66</v>
      </c>
      <c r="O1048" s="66" t="s">
        <v>66</v>
      </c>
      <c r="P1048" s="66" t="s">
        <v>66</v>
      </c>
      <c r="Q1048" s="68" t="s">
        <v>66</v>
      </c>
      <c r="R1048" s="69" t="s">
        <v>66</v>
      </c>
      <c r="S1048" s="55"/>
      <c r="T1048" s="56" t="str">
        <f t="shared" si="1"/>
        <v/>
      </c>
      <c r="U1048" s="56" t="str">
        <f t="shared" si="2"/>
        <v/>
      </c>
      <c r="V1048" s="56" t="str">
        <f t="shared" si="3"/>
        <v/>
      </c>
      <c r="W1048" s="56" t="str">
        <f t="shared" si="4"/>
        <v/>
      </c>
      <c r="X1048" s="56" t="str">
        <f t="shared" si="5"/>
        <v/>
      </c>
    </row>
    <row r="1049" ht="14.25" customHeight="1">
      <c r="A1049" s="63">
        <v>62095.0</v>
      </c>
      <c r="B1049" s="64" t="s">
        <v>1098</v>
      </c>
      <c r="C1049" s="65" t="s">
        <v>61</v>
      </c>
      <c r="D1049" s="66">
        <v>8613.84</v>
      </c>
      <c r="E1049" s="67">
        <v>1823.0</v>
      </c>
      <c r="F1049" s="66">
        <v>6.35707749077491</v>
      </c>
      <c r="G1049" s="66">
        <v>824.22</v>
      </c>
      <c r="H1049" s="68">
        <v>244.0</v>
      </c>
      <c r="I1049" s="66">
        <v>4.10059701492537</v>
      </c>
      <c r="J1049" s="66">
        <v>1497.13</v>
      </c>
      <c r="K1049" s="68">
        <v>348.0</v>
      </c>
      <c r="L1049" s="66">
        <v>5.87109803921569</v>
      </c>
      <c r="M1049" s="66">
        <v>43209.65</v>
      </c>
      <c r="N1049" s="68">
        <v>6956.0</v>
      </c>
      <c r="O1049" s="66">
        <v>9.68174994398387</v>
      </c>
      <c r="P1049" s="66">
        <v>1071.74</v>
      </c>
      <c r="Q1049" s="68">
        <v>243.0</v>
      </c>
      <c r="R1049" s="69">
        <v>6.05502824858757</v>
      </c>
      <c r="S1049" s="55"/>
      <c r="T1049" s="56">
        <f t="shared" si="1"/>
        <v>4.72509051</v>
      </c>
      <c r="U1049" s="56">
        <f t="shared" si="2"/>
        <v>3.37795082</v>
      </c>
      <c r="V1049" s="56">
        <f t="shared" si="3"/>
        <v>4.302097701</v>
      </c>
      <c r="W1049" s="56">
        <f t="shared" si="4"/>
        <v>6.211853076</v>
      </c>
      <c r="X1049" s="56">
        <f t="shared" si="5"/>
        <v>4.410452675</v>
      </c>
    </row>
    <row r="1050" ht="14.25" customHeight="1">
      <c r="A1050" s="63">
        <v>62097.0</v>
      </c>
      <c r="B1050" s="64" t="s">
        <v>1099</v>
      </c>
      <c r="C1050" s="65" t="s">
        <v>59</v>
      </c>
      <c r="D1050" s="66">
        <v>45395.41</v>
      </c>
      <c r="E1050" s="67">
        <v>10738.0</v>
      </c>
      <c r="F1050" s="66">
        <v>5.60714056324111</v>
      </c>
      <c r="G1050" s="66">
        <v>13755.74</v>
      </c>
      <c r="H1050" s="68">
        <v>5336.0</v>
      </c>
      <c r="I1050" s="66">
        <v>3.79154906284454</v>
      </c>
      <c r="J1050" s="66">
        <v>3495.43</v>
      </c>
      <c r="K1050" s="68">
        <v>1463.0</v>
      </c>
      <c r="L1050" s="66">
        <v>3.55950101832994</v>
      </c>
      <c r="M1050" s="66">
        <v>202880.85</v>
      </c>
      <c r="N1050" s="68">
        <v>28973.0</v>
      </c>
      <c r="O1050" s="66">
        <v>11.0882029840958</v>
      </c>
      <c r="P1050" s="66">
        <v>12090.8</v>
      </c>
      <c r="Q1050" s="68">
        <v>2554.0</v>
      </c>
      <c r="R1050" s="69">
        <v>7.88187744458931</v>
      </c>
      <c r="S1050" s="55"/>
      <c r="T1050" s="56">
        <f t="shared" si="1"/>
        <v>4.227547961</v>
      </c>
      <c r="U1050" s="56">
        <f t="shared" si="2"/>
        <v>2.577912294</v>
      </c>
      <c r="V1050" s="56">
        <f t="shared" si="3"/>
        <v>2.389220779</v>
      </c>
      <c r="W1050" s="56">
        <f t="shared" si="4"/>
        <v>7.002410865</v>
      </c>
      <c r="X1050" s="56">
        <f t="shared" si="5"/>
        <v>4.734064213</v>
      </c>
    </row>
    <row r="1051" ht="14.25" customHeight="1">
      <c r="A1051" s="63">
        <v>62098.0</v>
      </c>
      <c r="B1051" s="64" t="s">
        <v>1100</v>
      </c>
      <c r="C1051" s="65" t="s">
        <v>59</v>
      </c>
      <c r="D1051" s="66">
        <v>265369.81</v>
      </c>
      <c r="E1051" s="67">
        <v>49090.0</v>
      </c>
      <c r="F1051" s="66">
        <v>7.61703292287379</v>
      </c>
      <c r="G1051" s="66">
        <v>32897.93</v>
      </c>
      <c r="H1051" s="68">
        <v>8077.0</v>
      </c>
      <c r="I1051" s="66">
        <v>4.59404133500908</v>
      </c>
      <c r="J1051" s="66">
        <v>123278.0</v>
      </c>
      <c r="K1051" s="68">
        <v>28843.0</v>
      </c>
      <c r="L1051" s="66">
        <v>6.08269600828934</v>
      </c>
      <c r="M1051" s="66">
        <v>1054478.42</v>
      </c>
      <c r="N1051" s="68">
        <v>156586.0</v>
      </c>
      <c r="O1051" s="66">
        <v>12.3783959993896</v>
      </c>
      <c r="P1051" s="66">
        <v>74164.01</v>
      </c>
      <c r="Q1051" s="68">
        <v>13003.0</v>
      </c>
      <c r="R1051" s="69">
        <v>8.28926008718006</v>
      </c>
      <c r="S1051" s="55"/>
      <c r="T1051" s="56">
        <f t="shared" si="1"/>
        <v>5.405781422</v>
      </c>
      <c r="U1051" s="56">
        <f t="shared" si="2"/>
        <v>4.073038257</v>
      </c>
      <c r="V1051" s="56">
        <f t="shared" si="3"/>
        <v>4.274104635</v>
      </c>
      <c r="W1051" s="56">
        <f t="shared" si="4"/>
        <v>6.734180706</v>
      </c>
      <c r="X1051" s="56">
        <f t="shared" si="5"/>
        <v>5.703607629</v>
      </c>
    </row>
    <row r="1052" ht="14.25" customHeight="1">
      <c r="A1052" s="63">
        <v>62101.0</v>
      </c>
      <c r="B1052" s="64" t="s">
        <v>1101</v>
      </c>
      <c r="C1052" s="65" t="s">
        <v>61</v>
      </c>
      <c r="D1052" s="66">
        <v>2021.38</v>
      </c>
      <c r="E1052" s="67">
        <v>545.0</v>
      </c>
      <c r="F1052" s="66">
        <v>4.57325791855204</v>
      </c>
      <c r="G1052" s="66">
        <v>843.66</v>
      </c>
      <c r="H1052" s="68">
        <v>298.0</v>
      </c>
      <c r="I1052" s="66">
        <v>3.42951219512195</v>
      </c>
      <c r="J1052" s="66">
        <v>857.8</v>
      </c>
      <c r="K1052" s="68">
        <v>253.0</v>
      </c>
      <c r="L1052" s="66">
        <v>4.68743169398907</v>
      </c>
      <c r="M1052" s="66">
        <v>36422.73</v>
      </c>
      <c r="N1052" s="68">
        <v>5229.0</v>
      </c>
      <c r="O1052" s="66">
        <v>10.1967329227324</v>
      </c>
      <c r="P1052" s="66">
        <v>26.12</v>
      </c>
      <c r="Q1052" s="68">
        <v>5.0</v>
      </c>
      <c r="R1052" s="69">
        <v>6.53</v>
      </c>
      <c r="S1052" s="55"/>
      <c r="T1052" s="56">
        <f t="shared" si="1"/>
        <v>3.708954128</v>
      </c>
      <c r="U1052" s="56">
        <f t="shared" si="2"/>
        <v>2.831073826</v>
      </c>
      <c r="V1052" s="56">
        <f t="shared" si="3"/>
        <v>3.390513834</v>
      </c>
      <c r="W1052" s="56">
        <f t="shared" si="4"/>
        <v>6.965524957</v>
      </c>
      <c r="X1052" s="56">
        <f t="shared" si="5"/>
        <v>5.224</v>
      </c>
    </row>
    <row r="1053" ht="14.25" customHeight="1">
      <c r="A1053" s="63">
        <v>62102.0</v>
      </c>
      <c r="B1053" s="64" t="s">
        <v>1102</v>
      </c>
      <c r="C1053" s="65" t="s">
        <v>59</v>
      </c>
      <c r="D1053" s="66">
        <v>27096.26</v>
      </c>
      <c r="E1053" s="67">
        <v>5648.0</v>
      </c>
      <c r="F1053" s="66">
        <v>5.61464152507252</v>
      </c>
      <c r="G1053" s="66">
        <v>1337.47</v>
      </c>
      <c r="H1053" s="68">
        <v>292.0</v>
      </c>
      <c r="I1053" s="66">
        <v>4.7094014084507</v>
      </c>
      <c r="J1053" s="66">
        <v>6436.95</v>
      </c>
      <c r="K1053" s="68">
        <v>1293.0</v>
      </c>
      <c r="L1053" s="66">
        <v>6.85511182108626</v>
      </c>
      <c r="M1053" s="66">
        <v>267137.22</v>
      </c>
      <c r="N1053" s="68">
        <v>43349.0</v>
      </c>
      <c r="O1053" s="66">
        <v>9.97636852522687</v>
      </c>
      <c r="P1053" s="66">
        <v>30320.04</v>
      </c>
      <c r="Q1053" s="68">
        <v>8007.0</v>
      </c>
      <c r="R1053" s="69">
        <v>7.13916647044973</v>
      </c>
      <c r="S1053" s="55"/>
      <c r="T1053" s="56">
        <f t="shared" si="1"/>
        <v>4.797496459</v>
      </c>
      <c r="U1053" s="56">
        <f t="shared" si="2"/>
        <v>4.580376712</v>
      </c>
      <c r="V1053" s="56">
        <f t="shared" si="3"/>
        <v>4.978306265</v>
      </c>
      <c r="W1053" s="56">
        <f t="shared" si="4"/>
        <v>6.162477104</v>
      </c>
      <c r="X1053" s="56">
        <f t="shared" si="5"/>
        <v>3.786691645</v>
      </c>
    </row>
    <row r="1054" ht="14.25" customHeight="1">
      <c r="A1054" s="63">
        <v>62103.0</v>
      </c>
      <c r="B1054" s="64" t="s">
        <v>1103</v>
      </c>
      <c r="C1054" s="65" t="s">
        <v>61</v>
      </c>
      <c r="D1054" s="66">
        <v>23234.01</v>
      </c>
      <c r="E1054" s="67">
        <v>4903.0</v>
      </c>
      <c r="F1054" s="66">
        <v>5.4939725703476</v>
      </c>
      <c r="G1054" s="66">
        <v>9068.04</v>
      </c>
      <c r="H1054" s="68">
        <v>1208.0</v>
      </c>
      <c r="I1054" s="66">
        <v>8.61980988593156</v>
      </c>
      <c r="J1054" s="66">
        <v>2986.96</v>
      </c>
      <c r="K1054" s="68">
        <v>622.0</v>
      </c>
      <c r="L1054" s="66">
        <v>5.75522157996146</v>
      </c>
      <c r="M1054" s="66">
        <v>257336.85</v>
      </c>
      <c r="N1054" s="68">
        <v>35223.0</v>
      </c>
      <c r="O1054" s="66">
        <v>11.3709889090186</v>
      </c>
      <c r="P1054" s="66">
        <v>12852.68</v>
      </c>
      <c r="Q1054" s="68">
        <v>1918.0</v>
      </c>
      <c r="R1054" s="69">
        <v>7.71006598680264</v>
      </c>
      <c r="S1054" s="55"/>
      <c r="T1054" s="56">
        <f t="shared" si="1"/>
        <v>4.738733429</v>
      </c>
      <c r="U1054" s="56">
        <f t="shared" si="2"/>
        <v>7.506655629</v>
      </c>
      <c r="V1054" s="56">
        <f t="shared" si="3"/>
        <v>4.802186495</v>
      </c>
      <c r="W1054" s="56">
        <f t="shared" si="4"/>
        <v>7.305932203</v>
      </c>
      <c r="X1054" s="56">
        <f t="shared" si="5"/>
        <v>6.701084463</v>
      </c>
    </row>
    <row r="1055" ht="14.25" customHeight="1">
      <c r="A1055" s="63">
        <v>62104.0</v>
      </c>
      <c r="B1055" s="64" t="s">
        <v>1104</v>
      </c>
      <c r="C1055" s="65" t="s">
        <v>59</v>
      </c>
      <c r="D1055" s="66">
        <v>66612.57</v>
      </c>
      <c r="E1055" s="67">
        <v>12835.0</v>
      </c>
      <c r="F1055" s="66">
        <v>5.92585801974913</v>
      </c>
      <c r="G1055" s="66">
        <v>2684.62</v>
      </c>
      <c r="H1055" s="68">
        <v>781.0</v>
      </c>
      <c r="I1055" s="66">
        <v>3.87391053391053</v>
      </c>
      <c r="J1055" s="66">
        <v>7605.15</v>
      </c>
      <c r="K1055" s="68">
        <v>1979.0</v>
      </c>
      <c r="L1055" s="66">
        <v>4.82866666666667</v>
      </c>
      <c r="M1055" s="66">
        <v>711044.48</v>
      </c>
      <c r="N1055" s="68">
        <v>101681.0</v>
      </c>
      <c r="O1055" s="66">
        <v>11.2469666724664</v>
      </c>
      <c r="P1055" s="66">
        <v>87904.99</v>
      </c>
      <c r="Q1055" s="68">
        <v>19455.0</v>
      </c>
      <c r="R1055" s="69">
        <v>6.82810237688364</v>
      </c>
      <c r="S1055" s="55"/>
      <c r="T1055" s="56">
        <f t="shared" si="1"/>
        <v>5.189915855</v>
      </c>
      <c r="U1055" s="56">
        <f t="shared" si="2"/>
        <v>3.437413572</v>
      </c>
      <c r="V1055" s="56">
        <f t="shared" si="3"/>
        <v>3.84292572</v>
      </c>
      <c r="W1055" s="56">
        <f t="shared" si="4"/>
        <v>6.992894248</v>
      </c>
      <c r="X1055" s="56">
        <f t="shared" si="5"/>
        <v>4.518375225</v>
      </c>
    </row>
    <row r="1056" ht="14.25" customHeight="1">
      <c r="A1056" s="63">
        <v>62105.0</v>
      </c>
      <c r="B1056" s="64" t="s">
        <v>1105</v>
      </c>
      <c r="C1056" s="65" t="s">
        <v>59</v>
      </c>
      <c r="D1056" s="66">
        <v>115050.31</v>
      </c>
      <c r="E1056" s="67">
        <v>19447.0</v>
      </c>
      <c r="F1056" s="66">
        <v>7.85540830260822</v>
      </c>
      <c r="G1056" s="66">
        <v>3109.68</v>
      </c>
      <c r="H1056" s="68">
        <v>1600.0</v>
      </c>
      <c r="I1056" s="66">
        <v>4.67621052631579</v>
      </c>
      <c r="J1056" s="66">
        <v>6771.44</v>
      </c>
      <c r="K1056" s="68">
        <v>1089.0</v>
      </c>
      <c r="L1056" s="66">
        <v>8.18795646916566</v>
      </c>
      <c r="M1056" s="66">
        <v>241688.98</v>
      </c>
      <c r="N1056" s="68">
        <v>38406.0</v>
      </c>
      <c r="O1056" s="66">
        <v>9.49177159015042</v>
      </c>
      <c r="P1056" s="66">
        <v>54200.36</v>
      </c>
      <c r="Q1056" s="68">
        <v>13103.0</v>
      </c>
      <c r="R1056" s="69">
        <v>7.19410140695514</v>
      </c>
      <c r="S1056" s="55"/>
      <c r="T1056" s="56">
        <f t="shared" si="1"/>
        <v>5.916095542</v>
      </c>
      <c r="U1056" s="56">
        <f t="shared" si="2"/>
        <v>1.94355</v>
      </c>
      <c r="V1056" s="56">
        <f t="shared" si="3"/>
        <v>6.218034894</v>
      </c>
      <c r="W1056" s="56">
        <f t="shared" si="4"/>
        <v>6.293000573</v>
      </c>
      <c r="X1056" s="56">
        <f t="shared" si="5"/>
        <v>4.136484774</v>
      </c>
    </row>
    <row r="1057" ht="14.25" customHeight="1">
      <c r="A1057" s="63">
        <v>62106.0</v>
      </c>
      <c r="B1057" s="64" t="s">
        <v>1106</v>
      </c>
      <c r="C1057" s="65" t="s">
        <v>61</v>
      </c>
      <c r="D1057" s="66">
        <v>262.5</v>
      </c>
      <c r="E1057" s="67">
        <v>51.0</v>
      </c>
      <c r="F1057" s="66">
        <v>5.25</v>
      </c>
      <c r="G1057" s="66">
        <v>67.11</v>
      </c>
      <c r="H1057" s="68">
        <v>24.0</v>
      </c>
      <c r="I1057" s="66">
        <v>3.05045454545455</v>
      </c>
      <c r="J1057" s="66">
        <v>60.44</v>
      </c>
      <c r="K1057" s="68">
        <v>16.0</v>
      </c>
      <c r="L1057" s="66">
        <v>4.64923076923077</v>
      </c>
      <c r="M1057" s="66">
        <v>8474.7</v>
      </c>
      <c r="N1057" s="68">
        <v>1134.0</v>
      </c>
      <c r="O1057" s="66">
        <v>9.75224395857307</v>
      </c>
      <c r="P1057" s="66">
        <v>6211.79</v>
      </c>
      <c r="Q1057" s="68">
        <v>851.0</v>
      </c>
      <c r="R1057" s="69">
        <v>10.8219337979094</v>
      </c>
      <c r="S1057" s="55"/>
      <c r="T1057" s="56">
        <f t="shared" si="1"/>
        <v>5.147058824</v>
      </c>
      <c r="U1057" s="56">
        <f t="shared" si="2"/>
        <v>2.79625</v>
      </c>
      <c r="V1057" s="56">
        <f t="shared" si="3"/>
        <v>3.7775</v>
      </c>
      <c r="W1057" s="56">
        <f t="shared" si="4"/>
        <v>7.473280423</v>
      </c>
      <c r="X1057" s="56">
        <f t="shared" si="5"/>
        <v>7.299400705</v>
      </c>
    </row>
    <row r="1058" ht="14.25" customHeight="1">
      <c r="A1058" s="63">
        <v>62108.0</v>
      </c>
      <c r="B1058" s="64" t="s">
        <v>1107</v>
      </c>
      <c r="C1058" s="65" t="s">
        <v>59</v>
      </c>
      <c r="D1058" s="66">
        <v>108003.19</v>
      </c>
      <c r="E1058" s="67">
        <v>19502.0</v>
      </c>
      <c r="F1058" s="66">
        <v>7.09333968212268</v>
      </c>
      <c r="G1058" s="66">
        <v>13005.43</v>
      </c>
      <c r="H1058" s="68">
        <v>3020.0</v>
      </c>
      <c r="I1058" s="66">
        <v>5.46676334594367</v>
      </c>
      <c r="J1058" s="66">
        <v>34151.19</v>
      </c>
      <c r="K1058" s="68">
        <v>6238.0</v>
      </c>
      <c r="L1058" s="66">
        <v>7.05894791236048</v>
      </c>
      <c r="M1058" s="66">
        <v>498589.77</v>
      </c>
      <c r="N1058" s="68">
        <v>53063.0</v>
      </c>
      <c r="O1058" s="66">
        <v>13.7504073359073</v>
      </c>
      <c r="P1058" s="66">
        <v>31579.49</v>
      </c>
      <c r="Q1058" s="68">
        <v>5951.0</v>
      </c>
      <c r="R1058" s="69">
        <v>7.91862838515547</v>
      </c>
      <c r="S1058" s="55"/>
      <c r="T1058" s="56">
        <f t="shared" si="1"/>
        <v>5.538057122</v>
      </c>
      <c r="U1058" s="56">
        <f t="shared" si="2"/>
        <v>4.306433775</v>
      </c>
      <c r="V1058" s="56">
        <f t="shared" si="3"/>
        <v>5.474701828</v>
      </c>
      <c r="W1058" s="56">
        <f t="shared" si="4"/>
        <v>9.396185101</v>
      </c>
      <c r="X1058" s="56">
        <f t="shared" si="5"/>
        <v>5.306585448</v>
      </c>
    </row>
    <row r="1059" ht="14.25" customHeight="1">
      <c r="A1059" s="63">
        <v>62109.0</v>
      </c>
      <c r="B1059" s="64" t="s">
        <v>1108</v>
      </c>
      <c r="C1059" s="65" t="s">
        <v>59</v>
      </c>
      <c r="D1059" s="66">
        <v>251062.34</v>
      </c>
      <c r="E1059" s="67">
        <v>41440.0</v>
      </c>
      <c r="F1059" s="66">
        <v>7.85846813572055</v>
      </c>
      <c r="G1059" s="66">
        <v>1079.91</v>
      </c>
      <c r="H1059" s="68">
        <v>242.0</v>
      </c>
      <c r="I1059" s="66">
        <v>5.11805687203791</v>
      </c>
      <c r="J1059" s="66">
        <v>11993.95</v>
      </c>
      <c r="K1059" s="68">
        <v>1368.0</v>
      </c>
      <c r="L1059" s="66">
        <v>9.57218675179569</v>
      </c>
      <c r="M1059" s="66">
        <v>848556.39</v>
      </c>
      <c r="N1059" s="68">
        <v>107379.0</v>
      </c>
      <c r="O1059" s="66">
        <v>13.205048085901</v>
      </c>
      <c r="P1059" s="66">
        <v>64668.43</v>
      </c>
      <c r="Q1059" s="68">
        <v>12740.0</v>
      </c>
      <c r="R1059" s="69">
        <v>7.96311168575299</v>
      </c>
      <c r="S1059" s="55"/>
      <c r="T1059" s="56">
        <f t="shared" si="1"/>
        <v>6.058454151</v>
      </c>
      <c r="U1059" s="56">
        <f t="shared" si="2"/>
        <v>4.462438017</v>
      </c>
      <c r="V1059" s="56">
        <f t="shared" si="3"/>
        <v>8.76750731</v>
      </c>
      <c r="W1059" s="56">
        <f t="shared" si="4"/>
        <v>7.902442656</v>
      </c>
      <c r="X1059" s="56">
        <f t="shared" si="5"/>
        <v>5.076014914</v>
      </c>
    </row>
    <row r="1060" ht="14.25" customHeight="1">
      <c r="A1060" s="63">
        <v>62110.0</v>
      </c>
      <c r="B1060" s="64" t="s">
        <v>1109</v>
      </c>
      <c r="C1060" s="65" t="s">
        <v>61</v>
      </c>
      <c r="D1060" s="66">
        <v>52690.27</v>
      </c>
      <c r="E1060" s="67">
        <v>9606.0</v>
      </c>
      <c r="F1060" s="66">
        <v>6.7707877152403</v>
      </c>
      <c r="G1060" s="66">
        <v>3769.07</v>
      </c>
      <c r="H1060" s="68">
        <v>860.0</v>
      </c>
      <c r="I1060" s="66">
        <v>4.85704896907217</v>
      </c>
      <c r="J1060" s="66">
        <v>19818.37</v>
      </c>
      <c r="K1060" s="68">
        <v>3196.0</v>
      </c>
      <c r="L1060" s="66">
        <v>9.03298541476755</v>
      </c>
      <c r="M1060" s="66">
        <v>372053.7</v>
      </c>
      <c r="N1060" s="68">
        <v>46729.0</v>
      </c>
      <c r="O1060" s="66">
        <v>13.4368774603633</v>
      </c>
      <c r="P1060" s="66">
        <v>76832.48</v>
      </c>
      <c r="Q1060" s="68">
        <v>11271.0</v>
      </c>
      <c r="R1060" s="69">
        <v>11.0566239746726</v>
      </c>
      <c r="S1060" s="55"/>
      <c r="T1060" s="56">
        <f t="shared" si="1"/>
        <v>5.485141578</v>
      </c>
      <c r="U1060" s="56">
        <f t="shared" si="2"/>
        <v>4.382639535</v>
      </c>
      <c r="V1060" s="56">
        <f t="shared" si="3"/>
        <v>6.200991865</v>
      </c>
      <c r="W1060" s="56">
        <f t="shared" si="4"/>
        <v>7.961944403</v>
      </c>
      <c r="X1060" s="56">
        <f t="shared" si="5"/>
        <v>6.81682903</v>
      </c>
    </row>
    <row r="1061" ht="14.25" customHeight="1">
      <c r="A1061" s="63">
        <v>62111.0</v>
      </c>
      <c r="B1061" s="64" t="s">
        <v>1110</v>
      </c>
      <c r="C1061" s="65" t="s">
        <v>59</v>
      </c>
      <c r="D1061" s="66">
        <v>22677.64</v>
      </c>
      <c r="E1061" s="67">
        <v>3819.0</v>
      </c>
      <c r="F1061" s="66">
        <v>6.74327683615819</v>
      </c>
      <c r="G1061" s="66">
        <v>2701.46</v>
      </c>
      <c r="H1061" s="68">
        <v>948.0</v>
      </c>
      <c r="I1061" s="66">
        <v>3.65556156968877</v>
      </c>
      <c r="J1061" s="66">
        <v>11267.17</v>
      </c>
      <c r="K1061" s="68">
        <v>3105.0</v>
      </c>
      <c r="L1061" s="66">
        <v>4.84401117798796</v>
      </c>
      <c r="M1061" s="66">
        <v>583055.68</v>
      </c>
      <c r="N1061" s="68">
        <v>84586.0</v>
      </c>
      <c r="O1061" s="66">
        <v>11.5516043903792</v>
      </c>
      <c r="P1061" s="66">
        <v>53211.98</v>
      </c>
      <c r="Q1061" s="68">
        <v>9354.0</v>
      </c>
      <c r="R1061" s="69">
        <v>7.71971275206732</v>
      </c>
      <c r="S1061" s="55"/>
      <c r="T1061" s="56">
        <f t="shared" si="1"/>
        <v>5.938109453</v>
      </c>
      <c r="U1061" s="56">
        <f t="shared" si="2"/>
        <v>2.84964135</v>
      </c>
      <c r="V1061" s="56">
        <f t="shared" si="3"/>
        <v>3.628718196</v>
      </c>
      <c r="W1061" s="56">
        <f t="shared" si="4"/>
        <v>6.893051805</v>
      </c>
      <c r="X1061" s="56">
        <f t="shared" si="5"/>
        <v>5.688687193</v>
      </c>
    </row>
    <row r="1062" ht="14.25" customHeight="1">
      <c r="A1062" s="63">
        <v>62112.0</v>
      </c>
      <c r="B1062" s="64" t="s">
        <v>1111</v>
      </c>
      <c r="C1062" s="65" t="s">
        <v>59</v>
      </c>
      <c r="D1062" s="66">
        <v>34532.3</v>
      </c>
      <c r="E1062" s="67">
        <v>6446.0</v>
      </c>
      <c r="F1062" s="66">
        <v>6.44860877684407</v>
      </c>
      <c r="G1062" s="66">
        <v>3315.55</v>
      </c>
      <c r="H1062" s="68">
        <v>951.0</v>
      </c>
      <c r="I1062" s="66">
        <v>3.91446280991736</v>
      </c>
      <c r="J1062" s="66">
        <v>6334.06</v>
      </c>
      <c r="K1062" s="68">
        <v>1580.0</v>
      </c>
      <c r="L1062" s="66">
        <v>5.07943865276664</v>
      </c>
      <c r="M1062" s="66">
        <v>263720.36</v>
      </c>
      <c r="N1062" s="68">
        <v>37882.0</v>
      </c>
      <c r="O1062" s="66">
        <v>11.0463416268744</v>
      </c>
      <c r="P1062" s="66">
        <v>10263.33</v>
      </c>
      <c r="Q1062" s="68">
        <v>2054.0</v>
      </c>
      <c r="R1062" s="69">
        <v>6.70805882352941</v>
      </c>
      <c r="S1062" s="55"/>
      <c r="T1062" s="56">
        <f t="shared" si="1"/>
        <v>5.357167235</v>
      </c>
      <c r="U1062" s="56">
        <f t="shared" si="2"/>
        <v>3.486382755</v>
      </c>
      <c r="V1062" s="56">
        <f t="shared" si="3"/>
        <v>4.008898734</v>
      </c>
      <c r="W1062" s="56">
        <f t="shared" si="4"/>
        <v>6.961627158</v>
      </c>
      <c r="X1062" s="56">
        <f t="shared" si="5"/>
        <v>4.996752678</v>
      </c>
    </row>
    <row r="1063" ht="14.25" customHeight="1">
      <c r="A1063" s="63">
        <v>62113.0</v>
      </c>
      <c r="B1063" s="64" t="s">
        <v>1112</v>
      </c>
      <c r="C1063" s="65" t="s">
        <v>59</v>
      </c>
      <c r="D1063" s="66">
        <v>68681.05</v>
      </c>
      <c r="E1063" s="67">
        <v>15593.0</v>
      </c>
      <c r="F1063" s="66">
        <v>5.76618671815968</v>
      </c>
      <c r="G1063" s="66">
        <v>1444.77</v>
      </c>
      <c r="H1063" s="68">
        <v>452.0</v>
      </c>
      <c r="I1063" s="66">
        <v>3.47300480769231</v>
      </c>
      <c r="J1063" s="66">
        <v>6860.51</v>
      </c>
      <c r="K1063" s="68">
        <v>1664.0</v>
      </c>
      <c r="L1063" s="66">
        <v>5.21315349544073</v>
      </c>
      <c r="M1063" s="66">
        <v>185460.39</v>
      </c>
      <c r="N1063" s="68">
        <v>26025.0</v>
      </c>
      <c r="O1063" s="66">
        <v>10.8007914507018</v>
      </c>
      <c r="P1063" s="66">
        <v>70233.63</v>
      </c>
      <c r="Q1063" s="68">
        <v>18773.0</v>
      </c>
      <c r="R1063" s="69">
        <v>6.63708467208467</v>
      </c>
      <c r="S1063" s="55"/>
      <c r="T1063" s="56">
        <f t="shared" si="1"/>
        <v>4.404607837</v>
      </c>
      <c r="U1063" s="56">
        <f t="shared" si="2"/>
        <v>3.196393805</v>
      </c>
      <c r="V1063" s="56">
        <f t="shared" si="3"/>
        <v>4.122902644</v>
      </c>
      <c r="W1063" s="56">
        <f t="shared" si="4"/>
        <v>7.126239769</v>
      </c>
      <c r="X1063" s="56">
        <f t="shared" si="5"/>
        <v>3.741204389</v>
      </c>
    </row>
    <row r="1064" ht="14.25" customHeight="1">
      <c r="A1064" s="63">
        <v>62121.0</v>
      </c>
      <c r="B1064" s="64" t="s">
        <v>1113</v>
      </c>
      <c r="C1064" s="65" t="s">
        <v>61</v>
      </c>
      <c r="D1064" s="66" t="s">
        <v>66</v>
      </c>
      <c r="E1064" s="67" t="s">
        <v>66</v>
      </c>
      <c r="F1064" s="66" t="s">
        <v>66</v>
      </c>
      <c r="G1064" s="66" t="s">
        <v>66</v>
      </c>
      <c r="H1064" s="68" t="s">
        <v>66</v>
      </c>
      <c r="I1064" s="66" t="s">
        <v>66</v>
      </c>
      <c r="J1064" s="66" t="s">
        <v>66</v>
      </c>
      <c r="K1064" s="68" t="s">
        <v>66</v>
      </c>
      <c r="L1064" s="66" t="s">
        <v>66</v>
      </c>
      <c r="M1064" s="66" t="s">
        <v>66</v>
      </c>
      <c r="N1064" s="68" t="s">
        <v>66</v>
      </c>
      <c r="O1064" s="66" t="s">
        <v>66</v>
      </c>
      <c r="P1064" s="66" t="s">
        <v>66</v>
      </c>
      <c r="Q1064" s="68" t="s">
        <v>66</v>
      </c>
      <c r="R1064" s="69" t="s">
        <v>66</v>
      </c>
      <c r="S1064" s="55"/>
      <c r="T1064" s="56" t="str">
        <f t="shared" si="1"/>
        <v/>
      </c>
      <c r="U1064" s="56" t="str">
        <f t="shared" si="2"/>
        <v/>
      </c>
      <c r="V1064" s="56" t="str">
        <f t="shared" si="3"/>
        <v/>
      </c>
      <c r="W1064" s="56" t="str">
        <f t="shared" si="4"/>
        <v/>
      </c>
      <c r="X1064" s="56" t="str">
        <f t="shared" si="5"/>
        <v/>
      </c>
    </row>
    <row r="1065" ht="14.25" customHeight="1">
      <c r="A1065" s="63">
        <v>62122.0</v>
      </c>
      <c r="B1065" s="64" t="s">
        <v>1114</v>
      </c>
      <c r="C1065" s="65" t="s">
        <v>61</v>
      </c>
      <c r="D1065" s="66" t="s">
        <v>66</v>
      </c>
      <c r="E1065" s="67" t="s">
        <v>66</v>
      </c>
      <c r="F1065" s="66" t="s">
        <v>66</v>
      </c>
      <c r="G1065" s="66" t="s">
        <v>66</v>
      </c>
      <c r="H1065" s="68" t="s">
        <v>66</v>
      </c>
      <c r="I1065" s="66" t="s">
        <v>66</v>
      </c>
      <c r="J1065" s="66" t="s">
        <v>66</v>
      </c>
      <c r="K1065" s="68" t="s">
        <v>66</v>
      </c>
      <c r="L1065" s="66" t="s">
        <v>66</v>
      </c>
      <c r="M1065" s="66" t="s">
        <v>66</v>
      </c>
      <c r="N1065" s="68" t="s">
        <v>66</v>
      </c>
      <c r="O1065" s="66" t="s">
        <v>66</v>
      </c>
      <c r="P1065" s="66" t="s">
        <v>66</v>
      </c>
      <c r="Q1065" s="68" t="s">
        <v>66</v>
      </c>
      <c r="R1065" s="69" t="s">
        <v>66</v>
      </c>
      <c r="S1065" s="55"/>
      <c r="T1065" s="56" t="str">
        <f t="shared" si="1"/>
        <v/>
      </c>
      <c r="U1065" s="56" t="str">
        <f t="shared" si="2"/>
        <v/>
      </c>
      <c r="V1065" s="56" t="str">
        <f t="shared" si="3"/>
        <v/>
      </c>
      <c r="W1065" s="56" t="str">
        <f t="shared" si="4"/>
        <v/>
      </c>
      <c r="X1065" s="56" t="str">
        <f t="shared" si="5"/>
        <v/>
      </c>
    </row>
    <row r="1066" ht="14.25" customHeight="1">
      <c r="A1066" s="63">
        <v>62127.0</v>
      </c>
      <c r="B1066" s="64" t="s">
        <v>1115</v>
      </c>
      <c r="C1066" s="65" t="s">
        <v>59</v>
      </c>
      <c r="D1066" s="66">
        <v>320626.32</v>
      </c>
      <c r="E1066" s="67">
        <v>62272.0</v>
      </c>
      <c r="F1066" s="66">
        <v>8.05330721121242</v>
      </c>
      <c r="G1066" s="66">
        <v>2455.8</v>
      </c>
      <c r="H1066" s="68">
        <v>879.0</v>
      </c>
      <c r="I1066" s="66">
        <v>3.737899543379</v>
      </c>
      <c r="J1066" s="66">
        <v>45689.41</v>
      </c>
      <c r="K1066" s="68">
        <v>8341.0</v>
      </c>
      <c r="L1066" s="66">
        <v>7.30096037072547</v>
      </c>
      <c r="M1066" s="66">
        <v>606889.45</v>
      </c>
      <c r="N1066" s="68">
        <v>86540.0</v>
      </c>
      <c r="O1066" s="66">
        <v>11.4691382405745</v>
      </c>
      <c r="P1066" s="66">
        <v>27007.09</v>
      </c>
      <c r="Q1066" s="68">
        <v>4157.0</v>
      </c>
      <c r="R1066" s="69">
        <v>7.95261778563015</v>
      </c>
      <c r="S1066" s="55"/>
      <c r="T1066" s="56">
        <f t="shared" si="1"/>
        <v>5.148803957</v>
      </c>
      <c r="U1066" s="56">
        <f t="shared" si="2"/>
        <v>2.793856655</v>
      </c>
      <c r="V1066" s="56">
        <f t="shared" si="3"/>
        <v>5.477689725</v>
      </c>
      <c r="W1066" s="56">
        <f t="shared" si="4"/>
        <v>7.012820083</v>
      </c>
      <c r="X1066" s="56">
        <f t="shared" si="5"/>
        <v>6.496774116</v>
      </c>
    </row>
    <row r="1067" ht="14.25" customHeight="1">
      <c r="A1067" s="63">
        <v>62129.0</v>
      </c>
      <c r="B1067" s="64" t="s">
        <v>1116</v>
      </c>
      <c r="C1067" s="65" t="s">
        <v>59</v>
      </c>
      <c r="D1067" s="66">
        <v>43312.31</v>
      </c>
      <c r="E1067" s="67">
        <v>9855.0</v>
      </c>
      <c r="F1067" s="66">
        <v>5.82154704301075</v>
      </c>
      <c r="G1067" s="66">
        <v>3359.28</v>
      </c>
      <c r="H1067" s="68">
        <v>1266.0</v>
      </c>
      <c r="I1067" s="66">
        <v>3.18717267552182</v>
      </c>
      <c r="J1067" s="66">
        <v>7754.24</v>
      </c>
      <c r="K1067" s="68">
        <v>2334.0</v>
      </c>
      <c r="L1067" s="66">
        <v>4.45645977011494</v>
      </c>
      <c r="M1067" s="66">
        <v>295609.45</v>
      </c>
      <c r="N1067" s="68">
        <v>43331.0</v>
      </c>
      <c r="O1067" s="66">
        <v>11.8201227558079</v>
      </c>
      <c r="P1067" s="66">
        <v>14404.26</v>
      </c>
      <c r="Q1067" s="68">
        <v>1727.0</v>
      </c>
      <c r="R1067" s="69">
        <v>12.6909779735683</v>
      </c>
      <c r="S1067" s="55"/>
      <c r="T1067" s="56">
        <f t="shared" si="1"/>
        <v>4.394957889</v>
      </c>
      <c r="U1067" s="56">
        <f t="shared" si="2"/>
        <v>2.653459716</v>
      </c>
      <c r="V1067" s="56">
        <f t="shared" si="3"/>
        <v>3.322296487</v>
      </c>
      <c r="W1067" s="56">
        <f t="shared" si="4"/>
        <v>6.822123884</v>
      </c>
      <c r="X1067" s="56">
        <f t="shared" si="5"/>
        <v>8.340625362</v>
      </c>
    </row>
    <row r="1068" ht="14.25" customHeight="1">
      <c r="A1068" s="63">
        <v>62139.0</v>
      </c>
      <c r="B1068" s="64" t="s">
        <v>1117</v>
      </c>
      <c r="C1068" s="65" t="s">
        <v>59</v>
      </c>
      <c r="D1068" s="66">
        <v>1201.39</v>
      </c>
      <c r="E1068" s="67">
        <v>235.0</v>
      </c>
      <c r="F1068" s="66">
        <v>5.61397196261682</v>
      </c>
      <c r="G1068" s="66">
        <v>501.86</v>
      </c>
      <c r="H1068" s="68">
        <v>119.0</v>
      </c>
      <c r="I1068" s="66">
        <v>4.77961904761905</v>
      </c>
      <c r="J1068" s="66">
        <v>626.47</v>
      </c>
      <c r="K1068" s="68">
        <v>162.0</v>
      </c>
      <c r="L1068" s="66">
        <v>5.4475652173913</v>
      </c>
      <c r="M1068" s="66">
        <v>113075.69</v>
      </c>
      <c r="N1068" s="68">
        <v>9198.0</v>
      </c>
      <c r="O1068" s="66">
        <v>17.8071952755906</v>
      </c>
      <c r="P1068" s="66">
        <v>15476.11</v>
      </c>
      <c r="Q1068" s="68">
        <v>1632.0</v>
      </c>
      <c r="R1068" s="69">
        <v>13.3070593293207</v>
      </c>
      <c r="S1068" s="55"/>
      <c r="T1068" s="56">
        <f t="shared" si="1"/>
        <v>5.112297872</v>
      </c>
      <c r="U1068" s="56">
        <f t="shared" si="2"/>
        <v>4.217310924</v>
      </c>
      <c r="V1068" s="56">
        <f t="shared" si="3"/>
        <v>3.867098765</v>
      </c>
      <c r="W1068" s="56">
        <f t="shared" si="4"/>
        <v>12.29350837</v>
      </c>
      <c r="X1068" s="56">
        <f t="shared" si="5"/>
        <v>9.482910539</v>
      </c>
    </row>
    <row r="1069" ht="14.25" customHeight="1">
      <c r="A1069" s="63">
        <v>62151.0</v>
      </c>
      <c r="B1069" s="64" t="s">
        <v>1118</v>
      </c>
      <c r="C1069" s="65" t="s">
        <v>61</v>
      </c>
      <c r="D1069" s="66">
        <v>3006.1</v>
      </c>
      <c r="E1069" s="67">
        <v>538.0</v>
      </c>
      <c r="F1069" s="66">
        <v>7.08985849056604</v>
      </c>
      <c r="G1069" s="66">
        <v>971.6</v>
      </c>
      <c r="H1069" s="68">
        <v>308.0</v>
      </c>
      <c r="I1069" s="66">
        <v>4.03153526970954</v>
      </c>
      <c r="J1069" s="66">
        <v>403.34</v>
      </c>
      <c r="K1069" s="68">
        <v>152.0</v>
      </c>
      <c r="L1069" s="66">
        <v>3.60125</v>
      </c>
      <c r="M1069" s="66">
        <v>10310.2</v>
      </c>
      <c r="N1069" s="68">
        <v>1323.0</v>
      </c>
      <c r="O1069" s="66">
        <v>10.218235877106</v>
      </c>
      <c r="P1069" s="66">
        <v>3290.22</v>
      </c>
      <c r="Q1069" s="68">
        <v>666.0</v>
      </c>
      <c r="R1069" s="69">
        <v>7.92824096385542</v>
      </c>
      <c r="S1069" s="55"/>
      <c r="T1069" s="56">
        <f t="shared" si="1"/>
        <v>5.587546468</v>
      </c>
      <c r="U1069" s="56">
        <f t="shared" si="2"/>
        <v>3.154545455</v>
      </c>
      <c r="V1069" s="56">
        <f t="shared" si="3"/>
        <v>2.653552632</v>
      </c>
      <c r="W1069" s="56">
        <f t="shared" si="4"/>
        <v>7.793046107</v>
      </c>
      <c r="X1069" s="56">
        <f t="shared" si="5"/>
        <v>4.94027027</v>
      </c>
    </row>
    <row r="1070" ht="14.25" customHeight="1">
      <c r="A1070" s="63">
        <v>62171.0</v>
      </c>
      <c r="B1070" s="64" t="s">
        <v>1119</v>
      </c>
      <c r="C1070" s="65" t="s">
        <v>59</v>
      </c>
      <c r="D1070" s="66">
        <v>7270.19</v>
      </c>
      <c r="E1070" s="67">
        <v>1661.0</v>
      </c>
      <c r="F1070" s="66">
        <v>5.44175898203593</v>
      </c>
      <c r="G1070" s="66">
        <v>5709.32</v>
      </c>
      <c r="H1070" s="68">
        <v>1775.0</v>
      </c>
      <c r="I1070" s="66">
        <v>4.43270186335404</v>
      </c>
      <c r="J1070" s="66">
        <v>1286.62</v>
      </c>
      <c r="K1070" s="68">
        <v>418.0</v>
      </c>
      <c r="L1070" s="66">
        <v>4.12378205128205</v>
      </c>
      <c r="M1070" s="66">
        <v>54985.76</v>
      </c>
      <c r="N1070" s="68">
        <v>7737.0</v>
      </c>
      <c r="O1070" s="66">
        <v>10.2777121495327</v>
      </c>
      <c r="P1070" s="66">
        <v>9011.3</v>
      </c>
      <c r="Q1070" s="68">
        <v>1346.0</v>
      </c>
      <c r="R1070" s="69">
        <v>8.59856870229008</v>
      </c>
      <c r="S1070" s="55"/>
      <c r="T1070" s="56">
        <f t="shared" si="1"/>
        <v>4.376995786</v>
      </c>
      <c r="U1070" s="56">
        <f t="shared" si="2"/>
        <v>3.21651831</v>
      </c>
      <c r="V1070" s="56">
        <f t="shared" si="3"/>
        <v>3.078038278</v>
      </c>
      <c r="W1070" s="56">
        <f t="shared" si="4"/>
        <v>7.106857955</v>
      </c>
      <c r="X1070" s="56">
        <f t="shared" si="5"/>
        <v>6.6948737</v>
      </c>
    </row>
    <row r="1071" ht="14.25" customHeight="1">
      <c r="A1071" s="63">
        <v>62172.0</v>
      </c>
      <c r="B1071" s="64" t="s">
        <v>1120</v>
      </c>
      <c r="C1071" s="65" t="s">
        <v>59</v>
      </c>
      <c r="D1071" s="66">
        <v>71427.29</v>
      </c>
      <c r="E1071" s="67">
        <v>16963.0</v>
      </c>
      <c r="F1071" s="66">
        <v>6.24419005157793</v>
      </c>
      <c r="G1071" s="66">
        <v>43507.7</v>
      </c>
      <c r="H1071" s="68">
        <v>11556.0</v>
      </c>
      <c r="I1071" s="66">
        <v>5.27302145194522</v>
      </c>
      <c r="J1071" s="66">
        <v>12996.38</v>
      </c>
      <c r="K1071" s="68">
        <v>4776.0</v>
      </c>
      <c r="L1071" s="66">
        <v>3.95748477466504</v>
      </c>
      <c r="M1071" s="66">
        <v>239398.18</v>
      </c>
      <c r="N1071" s="68">
        <v>33909.0</v>
      </c>
      <c r="O1071" s="66">
        <v>10.5489636027144</v>
      </c>
      <c r="P1071" s="66">
        <v>37280.26</v>
      </c>
      <c r="Q1071" s="68">
        <v>8410.0</v>
      </c>
      <c r="R1071" s="69">
        <v>7.3299764058199</v>
      </c>
      <c r="S1071" s="55"/>
      <c r="T1071" s="56">
        <f t="shared" si="1"/>
        <v>4.210769911</v>
      </c>
      <c r="U1071" s="56">
        <f t="shared" si="2"/>
        <v>3.764944618</v>
      </c>
      <c r="V1071" s="56">
        <f t="shared" si="3"/>
        <v>2.721185092</v>
      </c>
      <c r="W1071" s="56">
        <f t="shared" si="4"/>
        <v>7.060018874</v>
      </c>
      <c r="X1071" s="56">
        <f t="shared" si="5"/>
        <v>4.432848989</v>
      </c>
    </row>
    <row r="1072" ht="14.25" customHeight="1">
      <c r="A1072" s="63">
        <v>62175.0</v>
      </c>
      <c r="B1072" s="64" t="s">
        <v>1121</v>
      </c>
      <c r="C1072" s="65" t="s">
        <v>59</v>
      </c>
      <c r="D1072" s="66">
        <v>8420.06</v>
      </c>
      <c r="E1072" s="67">
        <v>2186.0</v>
      </c>
      <c r="F1072" s="66">
        <v>4.77869466515323</v>
      </c>
      <c r="G1072" s="66">
        <v>1786.17</v>
      </c>
      <c r="H1072" s="68">
        <v>497.0</v>
      </c>
      <c r="I1072" s="66">
        <v>4.39943349753695</v>
      </c>
      <c r="J1072" s="66">
        <v>3381.8</v>
      </c>
      <c r="K1072" s="68">
        <v>756.0</v>
      </c>
      <c r="L1072" s="66">
        <v>6.2051376146789</v>
      </c>
      <c r="M1072" s="66">
        <v>101329.78</v>
      </c>
      <c r="N1072" s="68">
        <v>14522.0</v>
      </c>
      <c r="O1072" s="66">
        <v>10.3832134440004</v>
      </c>
      <c r="P1072" s="66">
        <v>8620.6</v>
      </c>
      <c r="Q1072" s="68">
        <v>1584.0</v>
      </c>
      <c r="R1072" s="69">
        <v>7.78032490974729</v>
      </c>
      <c r="S1072" s="55"/>
      <c r="T1072" s="56">
        <f t="shared" si="1"/>
        <v>3.851811528</v>
      </c>
      <c r="U1072" s="56">
        <f t="shared" si="2"/>
        <v>3.593903421</v>
      </c>
      <c r="V1072" s="56">
        <f t="shared" si="3"/>
        <v>4.473280423</v>
      </c>
      <c r="W1072" s="56">
        <f t="shared" si="4"/>
        <v>6.977673874</v>
      </c>
      <c r="X1072" s="56">
        <f t="shared" si="5"/>
        <v>5.44229798</v>
      </c>
    </row>
    <row r="1073" ht="14.25" customHeight="1">
      <c r="A1073" s="63">
        <v>62177.0</v>
      </c>
      <c r="B1073" s="64" t="s">
        <v>1122</v>
      </c>
      <c r="C1073" s="65" t="s">
        <v>61</v>
      </c>
      <c r="D1073" s="66">
        <v>48227.76</v>
      </c>
      <c r="E1073" s="67">
        <v>11327.0</v>
      </c>
      <c r="F1073" s="66">
        <v>6.14522935779817</v>
      </c>
      <c r="G1073" s="66">
        <v>1840.75</v>
      </c>
      <c r="H1073" s="68">
        <v>400.0</v>
      </c>
      <c r="I1073" s="66">
        <v>4.64835858585859</v>
      </c>
      <c r="J1073" s="66">
        <v>834.52</v>
      </c>
      <c r="K1073" s="68">
        <v>207.0</v>
      </c>
      <c r="L1073" s="66">
        <v>4.13128712871287</v>
      </c>
      <c r="M1073" s="66">
        <v>102427.39</v>
      </c>
      <c r="N1073" s="68">
        <v>14143.0</v>
      </c>
      <c r="O1073" s="66">
        <v>9.99681729455397</v>
      </c>
      <c r="P1073" s="66">
        <v>3306.98</v>
      </c>
      <c r="Q1073" s="68">
        <v>512.0</v>
      </c>
      <c r="R1073" s="69">
        <v>6.64052208835341</v>
      </c>
      <c r="S1073" s="55"/>
      <c r="T1073" s="56">
        <f t="shared" si="1"/>
        <v>4.25776993</v>
      </c>
      <c r="U1073" s="56">
        <f t="shared" si="2"/>
        <v>4.601875</v>
      </c>
      <c r="V1073" s="56">
        <f t="shared" si="3"/>
        <v>4.031497585</v>
      </c>
      <c r="W1073" s="56">
        <f t="shared" si="4"/>
        <v>7.242267553</v>
      </c>
      <c r="X1073" s="56">
        <f t="shared" si="5"/>
        <v>6.458945313</v>
      </c>
    </row>
    <row r="1074" ht="14.25" customHeight="1">
      <c r="A1074" s="63">
        <v>62179.0</v>
      </c>
      <c r="B1074" s="64" t="s">
        <v>1123</v>
      </c>
      <c r="C1074" s="65" t="s">
        <v>61</v>
      </c>
      <c r="D1074" s="66">
        <v>3448.15</v>
      </c>
      <c r="E1074" s="67">
        <v>546.0</v>
      </c>
      <c r="F1074" s="66">
        <v>7.15383817427386</v>
      </c>
      <c r="G1074" s="66">
        <v>1197.2</v>
      </c>
      <c r="H1074" s="68">
        <v>238.0</v>
      </c>
      <c r="I1074" s="66">
        <v>5.59439252336449</v>
      </c>
      <c r="J1074" s="66">
        <v>874.52</v>
      </c>
      <c r="K1074" s="68">
        <v>219.0</v>
      </c>
      <c r="L1074" s="66">
        <v>5.6787012987013</v>
      </c>
      <c r="M1074" s="66">
        <v>51486.89</v>
      </c>
      <c r="N1074" s="68">
        <v>6825.0</v>
      </c>
      <c r="O1074" s="66">
        <v>11.3657593818985</v>
      </c>
      <c r="P1074" s="66">
        <v>10523.52</v>
      </c>
      <c r="Q1074" s="68">
        <v>1594.0</v>
      </c>
      <c r="R1074" s="69">
        <v>10.0128639391056</v>
      </c>
      <c r="S1074" s="55"/>
      <c r="T1074" s="56">
        <f t="shared" si="1"/>
        <v>6.31529304</v>
      </c>
      <c r="U1074" s="56">
        <f t="shared" si="2"/>
        <v>5.030252101</v>
      </c>
      <c r="V1074" s="56">
        <f t="shared" si="3"/>
        <v>3.993242009</v>
      </c>
      <c r="W1074" s="56">
        <f t="shared" si="4"/>
        <v>7.543866667</v>
      </c>
      <c r="X1074" s="56">
        <f t="shared" si="5"/>
        <v>6.60195734</v>
      </c>
    </row>
    <row r="1075" ht="14.25" customHeight="1">
      <c r="A1075" s="63">
        <v>62182.0</v>
      </c>
      <c r="B1075" s="64" t="s">
        <v>1124</v>
      </c>
      <c r="C1075" s="65" t="s">
        <v>61</v>
      </c>
      <c r="D1075" s="66">
        <v>5038.82</v>
      </c>
      <c r="E1075" s="67">
        <v>773.0</v>
      </c>
      <c r="F1075" s="66">
        <v>7.80003095975232</v>
      </c>
      <c r="G1075" s="66">
        <v>238.85</v>
      </c>
      <c r="H1075" s="68">
        <v>93.0</v>
      </c>
      <c r="I1075" s="66">
        <v>2.84345238095238</v>
      </c>
      <c r="J1075" s="66">
        <v>201.0</v>
      </c>
      <c r="K1075" s="68">
        <v>53.0</v>
      </c>
      <c r="L1075" s="66">
        <v>6.28125</v>
      </c>
      <c r="M1075" s="66">
        <v>13046.38</v>
      </c>
      <c r="N1075" s="68">
        <v>1905.0</v>
      </c>
      <c r="O1075" s="66">
        <v>10.3296753760887</v>
      </c>
      <c r="P1075" s="66">
        <v>632.07</v>
      </c>
      <c r="Q1075" s="68">
        <v>119.0</v>
      </c>
      <c r="R1075" s="69">
        <v>8.90239436619718</v>
      </c>
      <c r="S1075" s="55"/>
      <c r="T1075" s="56">
        <f t="shared" si="1"/>
        <v>6.518525226</v>
      </c>
      <c r="U1075" s="56">
        <f t="shared" si="2"/>
        <v>2.56827957</v>
      </c>
      <c r="V1075" s="56">
        <f t="shared" si="3"/>
        <v>3.79245283</v>
      </c>
      <c r="W1075" s="56">
        <f t="shared" si="4"/>
        <v>6.848493438</v>
      </c>
      <c r="X1075" s="56">
        <f t="shared" si="5"/>
        <v>5.311512605</v>
      </c>
    </row>
    <row r="1076" ht="14.25" customHeight="1">
      <c r="A1076" s="63">
        <v>62185.0</v>
      </c>
      <c r="B1076" s="64" t="s">
        <v>1125</v>
      </c>
      <c r="C1076" s="65" t="s">
        <v>61</v>
      </c>
      <c r="D1076" s="66">
        <v>3647.82</v>
      </c>
      <c r="E1076" s="67">
        <v>859.0</v>
      </c>
      <c r="F1076" s="66">
        <v>5.55223744292238</v>
      </c>
      <c r="G1076" s="66">
        <v>988.05</v>
      </c>
      <c r="H1076" s="68">
        <v>209.0</v>
      </c>
      <c r="I1076" s="66">
        <v>5.42884615384615</v>
      </c>
      <c r="J1076" s="66">
        <v>253.39</v>
      </c>
      <c r="K1076" s="68">
        <v>58.0</v>
      </c>
      <c r="L1076" s="66">
        <v>6.03309523809524</v>
      </c>
      <c r="M1076" s="66">
        <v>21062.31</v>
      </c>
      <c r="N1076" s="68">
        <v>2554.0</v>
      </c>
      <c r="O1076" s="66">
        <v>10.6698632218845</v>
      </c>
      <c r="P1076" s="66">
        <v>4214.74</v>
      </c>
      <c r="Q1076" s="68">
        <v>734.0</v>
      </c>
      <c r="R1076" s="69">
        <v>8.41265469061876</v>
      </c>
      <c r="S1076" s="55"/>
      <c r="T1076" s="56">
        <f t="shared" si="1"/>
        <v>4.246589057</v>
      </c>
      <c r="U1076" s="56">
        <f t="shared" si="2"/>
        <v>4.727511962</v>
      </c>
      <c r="V1076" s="56">
        <f t="shared" si="3"/>
        <v>4.368793103</v>
      </c>
      <c r="W1076" s="56">
        <f t="shared" si="4"/>
        <v>8.246793265</v>
      </c>
      <c r="X1076" s="56">
        <f t="shared" si="5"/>
        <v>5.742152589</v>
      </c>
    </row>
    <row r="1077" ht="14.25" customHeight="1">
      <c r="A1077" s="63">
        <v>62189.0</v>
      </c>
      <c r="B1077" s="64" t="s">
        <v>1126</v>
      </c>
      <c r="C1077" s="65" t="s">
        <v>59</v>
      </c>
      <c r="D1077" s="66">
        <v>75215.63</v>
      </c>
      <c r="E1077" s="67">
        <v>12569.0</v>
      </c>
      <c r="F1077" s="66">
        <v>8.83434695795161</v>
      </c>
      <c r="G1077" s="66">
        <v>6051.0</v>
      </c>
      <c r="H1077" s="68">
        <v>1757.0</v>
      </c>
      <c r="I1077" s="66">
        <v>4.81384248210024</v>
      </c>
      <c r="J1077" s="66">
        <v>2880.57</v>
      </c>
      <c r="K1077" s="68">
        <v>877.0</v>
      </c>
      <c r="L1077" s="66">
        <v>4.26751111111111</v>
      </c>
      <c r="M1077" s="66">
        <v>64510.01</v>
      </c>
      <c r="N1077" s="68">
        <v>8639.0</v>
      </c>
      <c r="O1077" s="66">
        <v>11.0956329549364</v>
      </c>
      <c r="P1077" s="66">
        <v>6049.8</v>
      </c>
      <c r="Q1077" s="68">
        <v>1169.0</v>
      </c>
      <c r="R1077" s="69">
        <v>7.85688311688312</v>
      </c>
      <c r="S1077" s="55"/>
      <c r="T1077" s="56">
        <f t="shared" si="1"/>
        <v>5.984217519</v>
      </c>
      <c r="U1077" s="56">
        <f t="shared" si="2"/>
        <v>3.443938532</v>
      </c>
      <c r="V1077" s="56">
        <f t="shared" si="3"/>
        <v>3.284572406</v>
      </c>
      <c r="W1077" s="56">
        <f t="shared" si="4"/>
        <v>7.467300613</v>
      </c>
      <c r="X1077" s="56">
        <f t="shared" si="5"/>
        <v>5.175192472</v>
      </c>
    </row>
    <row r="1078" ht="14.25" customHeight="1">
      <c r="A1078" s="63">
        <v>62192.0</v>
      </c>
      <c r="B1078" s="64" t="s">
        <v>1127</v>
      </c>
      <c r="C1078" s="65" t="s">
        <v>59</v>
      </c>
      <c r="D1078" s="66">
        <v>9621.65</v>
      </c>
      <c r="E1078" s="67">
        <v>1677.0</v>
      </c>
      <c r="F1078" s="66">
        <v>7.80344687753447</v>
      </c>
      <c r="G1078" s="66">
        <v>1938.1</v>
      </c>
      <c r="H1078" s="68">
        <v>598.0</v>
      </c>
      <c r="I1078" s="66">
        <v>3.80019607843137</v>
      </c>
      <c r="J1078" s="66">
        <v>1586.63</v>
      </c>
      <c r="K1078" s="68">
        <v>633.0</v>
      </c>
      <c r="L1078" s="66">
        <v>3.68983720930233</v>
      </c>
      <c r="M1078" s="66">
        <v>33028.0</v>
      </c>
      <c r="N1078" s="68">
        <v>4426.0</v>
      </c>
      <c r="O1078" s="66">
        <v>11.1167956916863</v>
      </c>
      <c r="P1078" s="66">
        <v>4265.52</v>
      </c>
      <c r="Q1078" s="68">
        <v>710.0</v>
      </c>
      <c r="R1078" s="69">
        <v>8.86802494802495</v>
      </c>
      <c r="S1078" s="55"/>
      <c r="T1078" s="56">
        <f t="shared" si="1"/>
        <v>5.737418008</v>
      </c>
      <c r="U1078" s="56">
        <f t="shared" si="2"/>
        <v>3.2409699</v>
      </c>
      <c r="V1078" s="56">
        <f t="shared" si="3"/>
        <v>2.506524487</v>
      </c>
      <c r="W1078" s="56">
        <f t="shared" si="4"/>
        <v>7.462268414</v>
      </c>
      <c r="X1078" s="56">
        <f t="shared" si="5"/>
        <v>6.007774648</v>
      </c>
    </row>
    <row r="1079" ht="14.25" customHeight="1">
      <c r="A1079" s="63">
        <v>62193.0</v>
      </c>
      <c r="B1079" s="64" t="s">
        <v>1128</v>
      </c>
      <c r="C1079" s="65" t="s">
        <v>59</v>
      </c>
      <c r="D1079" s="66">
        <v>12747.1</v>
      </c>
      <c r="E1079" s="67">
        <v>2216.0</v>
      </c>
      <c r="F1079" s="66">
        <v>8.19222365038561</v>
      </c>
      <c r="G1079" s="66">
        <v>1741.61</v>
      </c>
      <c r="H1079" s="68">
        <v>540.0</v>
      </c>
      <c r="I1079" s="66">
        <v>4.61965517241379</v>
      </c>
      <c r="J1079" s="66">
        <v>2392.86</v>
      </c>
      <c r="K1079" s="68">
        <v>619.0</v>
      </c>
      <c r="L1079" s="66">
        <v>5.86485294117647</v>
      </c>
      <c r="M1079" s="66">
        <v>74243.27</v>
      </c>
      <c r="N1079" s="68">
        <v>8583.0</v>
      </c>
      <c r="O1079" s="66">
        <v>13.2529935737237</v>
      </c>
      <c r="P1079" s="66">
        <v>15561.04</v>
      </c>
      <c r="Q1079" s="68">
        <v>2331.0</v>
      </c>
      <c r="R1079" s="69">
        <v>9.59373612823675</v>
      </c>
      <c r="S1079" s="55"/>
      <c r="T1079" s="56">
        <f t="shared" si="1"/>
        <v>5.752301444</v>
      </c>
      <c r="U1079" s="56">
        <f t="shared" si="2"/>
        <v>3.225203704</v>
      </c>
      <c r="V1079" s="56">
        <f t="shared" si="3"/>
        <v>3.865686591</v>
      </c>
      <c r="W1079" s="56">
        <f t="shared" si="4"/>
        <v>8.650037283</v>
      </c>
      <c r="X1079" s="56">
        <f t="shared" si="5"/>
        <v>6.675692836</v>
      </c>
    </row>
    <row r="1080" ht="14.25" customHeight="1">
      <c r="A1080" s="63">
        <v>62196.0</v>
      </c>
      <c r="B1080" s="64" t="s">
        <v>1129</v>
      </c>
      <c r="C1080" s="65" t="s">
        <v>61</v>
      </c>
      <c r="D1080" s="66">
        <v>492.38</v>
      </c>
      <c r="E1080" s="67">
        <v>158.0</v>
      </c>
      <c r="F1080" s="66">
        <v>3.59401459854015</v>
      </c>
      <c r="G1080" s="66">
        <v>402.87</v>
      </c>
      <c r="H1080" s="68">
        <v>114.0</v>
      </c>
      <c r="I1080" s="66">
        <v>4.0287</v>
      </c>
      <c r="J1080" s="66">
        <v>1011.68</v>
      </c>
      <c r="K1080" s="68">
        <v>267.0</v>
      </c>
      <c r="L1080" s="66">
        <v>4.64073394495413</v>
      </c>
      <c r="M1080" s="66">
        <v>37796.28</v>
      </c>
      <c r="N1080" s="68">
        <v>5407.0</v>
      </c>
      <c r="O1080" s="66">
        <v>9.23888535810315</v>
      </c>
      <c r="P1080" s="66">
        <v>46.47</v>
      </c>
      <c r="Q1080" s="68">
        <v>6.0</v>
      </c>
      <c r="R1080" s="69">
        <v>5.80875</v>
      </c>
      <c r="S1080" s="55"/>
      <c r="T1080" s="56">
        <f t="shared" si="1"/>
        <v>3.116329114</v>
      </c>
      <c r="U1080" s="56">
        <f t="shared" si="2"/>
        <v>3.533947368</v>
      </c>
      <c r="V1080" s="56">
        <f t="shared" si="3"/>
        <v>3.78906367</v>
      </c>
      <c r="W1080" s="56">
        <f t="shared" si="4"/>
        <v>6.990249676</v>
      </c>
      <c r="X1080" s="56">
        <f t="shared" si="5"/>
        <v>7.745</v>
      </c>
    </row>
    <row r="1081" ht="14.25" customHeight="1">
      <c r="A1081" s="63">
        <v>62198.0</v>
      </c>
      <c r="B1081" s="64" t="s">
        <v>1130</v>
      </c>
      <c r="C1081" s="65" t="s">
        <v>61</v>
      </c>
      <c r="D1081" s="66">
        <v>65446.17</v>
      </c>
      <c r="E1081" s="67">
        <v>13284.0</v>
      </c>
      <c r="F1081" s="66">
        <v>6.74355177743431</v>
      </c>
      <c r="G1081" s="66">
        <v>18724.77</v>
      </c>
      <c r="H1081" s="68">
        <v>5377.0</v>
      </c>
      <c r="I1081" s="66">
        <v>4.73445512010114</v>
      </c>
      <c r="J1081" s="66">
        <v>4338.98</v>
      </c>
      <c r="K1081" s="68">
        <v>1665.0</v>
      </c>
      <c r="L1081" s="66">
        <v>3.19042647058824</v>
      </c>
      <c r="M1081" s="66">
        <v>185837.79</v>
      </c>
      <c r="N1081" s="68">
        <v>26755.0</v>
      </c>
      <c r="O1081" s="66">
        <v>10.4656073661091</v>
      </c>
      <c r="P1081" s="66">
        <v>17915.35</v>
      </c>
      <c r="Q1081" s="68">
        <v>4171.0</v>
      </c>
      <c r="R1081" s="69">
        <v>7.25317813765182</v>
      </c>
      <c r="S1081" s="55"/>
      <c r="T1081" s="56">
        <f t="shared" si="1"/>
        <v>4.926691509</v>
      </c>
      <c r="U1081" s="56">
        <f t="shared" si="2"/>
        <v>3.482382369</v>
      </c>
      <c r="V1081" s="56">
        <f t="shared" si="3"/>
        <v>2.605993994</v>
      </c>
      <c r="W1081" s="56">
        <f t="shared" si="4"/>
        <v>6.945908802</v>
      </c>
      <c r="X1081" s="56">
        <f t="shared" si="5"/>
        <v>4.295216974</v>
      </c>
    </row>
    <row r="1082" ht="14.25" customHeight="1">
      <c r="A1082" s="63">
        <v>62200.0</v>
      </c>
      <c r="B1082" s="64" t="s">
        <v>1131</v>
      </c>
      <c r="C1082" s="65" t="s">
        <v>59</v>
      </c>
      <c r="D1082" s="66">
        <v>42272.28</v>
      </c>
      <c r="E1082" s="67">
        <v>10469.0</v>
      </c>
      <c r="F1082" s="66">
        <v>5.50062199089135</v>
      </c>
      <c r="G1082" s="66">
        <v>3212.83</v>
      </c>
      <c r="H1082" s="68">
        <v>1064.0</v>
      </c>
      <c r="I1082" s="66">
        <v>3.7798</v>
      </c>
      <c r="J1082" s="66">
        <v>8238.27</v>
      </c>
      <c r="K1082" s="68">
        <v>1950.0</v>
      </c>
      <c r="L1082" s="66">
        <v>5.65815247252747</v>
      </c>
      <c r="M1082" s="66">
        <v>173863.71</v>
      </c>
      <c r="N1082" s="68">
        <v>24526.0</v>
      </c>
      <c r="O1082" s="66">
        <v>10.6907526286663</v>
      </c>
      <c r="P1082" s="66">
        <v>16677.78</v>
      </c>
      <c r="Q1082" s="68">
        <v>3034.0</v>
      </c>
      <c r="R1082" s="69">
        <v>7.80794943820225</v>
      </c>
      <c r="S1082" s="55"/>
      <c r="T1082" s="56">
        <f t="shared" si="1"/>
        <v>4.037852708</v>
      </c>
      <c r="U1082" s="56">
        <f t="shared" si="2"/>
        <v>3.019577068</v>
      </c>
      <c r="V1082" s="56">
        <f t="shared" si="3"/>
        <v>4.224753846</v>
      </c>
      <c r="W1082" s="56">
        <f t="shared" si="4"/>
        <v>7.088954987</v>
      </c>
      <c r="X1082" s="56">
        <f t="shared" si="5"/>
        <v>5.496961107</v>
      </c>
    </row>
    <row r="1083" ht="14.25" customHeight="1">
      <c r="A1083" s="63">
        <v>62201.0</v>
      </c>
      <c r="B1083" s="64" t="s">
        <v>1132</v>
      </c>
      <c r="C1083" s="65" t="s">
        <v>59</v>
      </c>
      <c r="D1083" s="66">
        <v>1431.24</v>
      </c>
      <c r="E1083" s="67">
        <v>329.0</v>
      </c>
      <c r="F1083" s="66">
        <v>5.18565217391304</v>
      </c>
      <c r="G1083" s="66">
        <v>611.13</v>
      </c>
      <c r="H1083" s="68">
        <v>244.0</v>
      </c>
      <c r="I1083" s="66">
        <v>3.05565</v>
      </c>
      <c r="J1083" s="66">
        <v>1747.85</v>
      </c>
      <c r="K1083" s="68">
        <v>426.0</v>
      </c>
      <c r="L1083" s="66">
        <v>5.47915360501567</v>
      </c>
      <c r="M1083" s="66">
        <v>65470.18</v>
      </c>
      <c r="N1083" s="68">
        <v>7200.0</v>
      </c>
      <c r="O1083" s="66">
        <v>12.3902687358062</v>
      </c>
      <c r="P1083" s="66">
        <v>5485.0</v>
      </c>
      <c r="Q1083" s="68">
        <v>720.0</v>
      </c>
      <c r="R1083" s="69">
        <v>9.69081272084806</v>
      </c>
      <c r="S1083" s="55"/>
      <c r="T1083" s="56">
        <f t="shared" si="1"/>
        <v>4.350273556</v>
      </c>
      <c r="U1083" s="56">
        <f t="shared" si="2"/>
        <v>2.504631148</v>
      </c>
      <c r="V1083" s="56">
        <f t="shared" si="3"/>
        <v>4.102934272</v>
      </c>
      <c r="W1083" s="56">
        <f t="shared" si="4"/>
        <v>9.093080556</v>
      </c>
      <c r="X1083" s="56">
        <f t="shared" si="5"/>
        <v>7.618055556</v>
      </c>
    </row>
    <row r="1084" ht="14.25" customHeight="1">
      <c r="A1084" s="63">
        <v>62203.0</v>
      </c>
      <c r="B1084" s="64" t="s">
        <v>1133</v>
      </c>
      <c r="C1084" s="65" t="s">
        <v>61</v>
      </c>
      <c r="D1084" s="66">
        <v>2879.58</v>
      </c>
      <c r="E1084" s="67">
        <v>690.0</v>
      </c>
      <c r="F1084" s="66">
        <v>5.11470692717584</v>
      </c>
      <c r="G1084" s="66">
        <v>1428.81</v>
      </c>
      <c r="H1084" s="68">
        <v>428.0</v>
      </c>
      <c r="I1084" s="66">
        <v>3.83058981233244</v>
      </c>
      <c r="J1084" s="66">
        <v>1645.07</v>
      </c>
      <c r="K1084" s="68">
        <v>464.0</v>
      </c>
      <c r="L1084" s="66">
        <v>4.76831884057971</v>
      </c>
      <c r="M1084" s="66">
        <v>15443.94</v>
      </c>
      <c r="N1084" s="68">
        <v>2030.0</v>
      </c>
      <c r="O1084" s="66">
        <v>10.207495042961</v>
      </c>
      <c r="P1084" s="66">
        <v>1297.36</v>
      </c>
      <c r="Q1084" s="68">
        <v>219.0</v>
      </c>
      <c r="R1084" s="69">
        <v>9.07244755244755</v>
      </c>
      <c r="S1084" s="55"/>
      <c r="T1084" s="56">
        <f t="shared" si="1"/>
        <v>4.173304348</v>
      </c>
      <c r="U1084" s="56">
        <f t="shared" si="2"/>
        <v>3.338341121</v>
      </c>
      <c r="V1084" s="56">
        <f t="shared" si="3"/>
        <v>3.545409483</v>
      </c>
      <c r="W1084" s="56">
        <f t="shared" si="4"/>
        <v>7.607852217</v>
      </c>
      <c r="X1084" s="56">
        <f t="shared" si="5"/>
        <v>5.924018265</v>
      </c>
    </row>
    <row r="1085" ht="14.25" customHeight="1">
      <c r="A1085" s="63">
        <v>62205.0</v>
      </c>
      <c r="B1085" s="64" t="s">
        <v>1134</v>
      </c>
      <c r="C1085" s="65" t="s">
        <v>61</v>
      </c>
      <c r="D1085" s="66">
        <v>545.77</v>
      </c>
      <c r="E1085" s="67">
        <v>151.0</v>
      </c>
      <c r="F1085" s="66">
        <v>4.04274074074074</v>
      </c>
      <c r="G1085" s="66">
        <v>257.67</v>
      </c>
      <c r="H1085" s="68">
        <v>101.0</v>
      </c>
      <c r="I1085" s="66">
        <v>2.99616279069767</v>
      </c>
      <c r="J1085" s="66">
        <v>1048.46</v>
      </c>
      <c r="K1085" s="68">
        <v>250.0</v>
      </c>
      <c r="L1085" s="66">
        <v>5.46072916666667</v>
      </c>
      <c r="M1085" s="66">
        <v>15881.14</v>
      </c>
      <c r="N1085" s="68">
        <v>2940.0</v>
      </c>
      <c r="O1085" s="66">
        <v>7.51236518448439</v>
      </c>
      <c r="P1085" s="66">
        <v>1300.43</v>
      </c>
      <c r="Q1085" s="68">
        <v>339.0</v>
      </c>
      <c r="R1085" s="69">
        <v>5.77968888888889</v>
      </c>
      <c r="S1085" s="55"/>
      <c r="T1085" s="56">
        <f t="shared" si="1"/>
        <v>3.614370861</v>
      </c>
      <c r="U1085" s="56">
        <f t="shared" si="2"/>
        <v>2.551188119</v>
      </c>
      <c r="V1085" s="56">
        <f t="shared" si="3"/>
        <v>4.19384</v>
      </c>
      <c r="W1085" s="56">
        <f t="shared" si="4"/>
        <v>5.401748299</v>
      </c>
      <c r="X1085" s="56">
        <f t="shared" si="5"/>
        <v>3.836076696</v>
      </c>
    </row>
    <row r="1086" ht="14.25" customHeight="1">
      <c r="A1086" s="63">
        <v>62206.0</v>
      </c>
      <c r="B1086" s="64" t="s">
        <v>1135</v>
      </c>
      <c r="C1086" s="65" t="s">
        <v>59</v>
      </c>
      <c r="D1086" s="66">
        <v>75756.87</v>
      </c>
      <c r="E1086" s="67">
        <v>19234.0</v>
      </c>
      <c r="F1086" s="66">
        <v>6.29000913317835</v>
      </c>
      <c r="G1086" s="66">
        <v>15365.57</v>
      </c>
      <c r="H1086" s="68">
        <v>4595.0</v>
      </c>
      <c r="I1086" s="66">
        <v>4.07791135881104</v>
      </c>
      <c r="J1086" s="66">
        <v>7293.39</v>
      </c>
      <c r="K1086" s="68">
        <v>2088.0</v>
      </c>
      <c r="L1086" s="66">
        <v>4.52163050216987</v>
      </c>
      <c r="M1086" s="66">
        <v>272154.51</v>
      </c>
      <c r="N1086" s="68">
        <v>39142.0</v>
      </c>
      <c r="O1086" s="66">
        <v>11.0322473549799</v>
      </c>
      <c r="P1086" s="66">
        <v>23390.6</v>
      </c>
      <c r="Q1086" s="68">
        <v>3684.0</v>
      </c>
      <c r="R1086" s="69">
        <v>8.81001883239171</v>
      </c>
      <c r="S1086" s="55"/>
      <c r="T1086" s="56">
        <f t="shared" si="1"/>
        <v>3.938695539</v>
      </c>
      <c r="U1086" s="56">
        <f t="shared" si="2"/>
        <v>3.343976061</v>
      </c>
      <c r="V1086" s="56">
        <f t="shared" si="3"/>
        <v>3.493002874</v>
      </c>
      <c r="W1086" s="56">
        <f t="shared" si="4"/>
        <v>6.953004701</v>
      </c>
      <c r="X1086" s="56">
        <f t="shared" si="5"/>
        <v>6.349239957</v>
      </c>
    </row>
    <row r="1087" ht="14.25" customHeight="1">
      <c r="A1087" s="63">
        <v>62210.0</v>
      </c>
      <c r="B1087" s="64" t="s">
        <v>1136</v>
      </c>
      <c r="C1087" s="65" t="s">
        <v>61</v>
      </c>
      <c r="D1087" s="66">
        <v>4091.87</v>
      </c>
      <c r="E1087" s="67">
        <v>903.0</v>
      </c>
      <c r="F1087" s="66">
        <v>5.57475476839237</v>
      </c>
      <c r="G1087" s="66">
        <v>666.49</v>
      </c>
      <c r="H1087" s="68">
        <v>173.0</v>
      </c>
      <c r="I1087" s="66">
        <v>4.41384105960265</v>
      </c>
      <c r="J1087" s="66">
        <v>809.0</v>
      </c>
      <c r="K1087" s="68">
        <v>183.0</v>
      </c>
      <c r="L1087" s="66">
        <v>5.28758169934641</v>
      </c>
      <c r="M1087" s="66">
        <v>44121.31</v>
      </c>
      <c r="N1087" s="68">
        <v>5310.0</v>
      </c>
      <c r="O1087" s="66">
        <v>11.7001617608062</v>
      </c>
      <c r="P1087" s="66">
        <v>6782.44</v>
      </c>
      <c r="Q1087" s="68">
        <v>1324.0</v>
      </c>
      <c r="R1087" s="69">
        <v>7.92341121495327</v>
      </c>
      <c r="S1087" s="55"/>
      <c r="T1087" s="56">
        <f t="shared" si="1"/>
        <v>4.531417497</v>
      </c>
      <c r="U1087" s="56">
        <f t="shared" si="2"/>
        <v>3.852543353</v>
      </c>
      <c r="V1087" s="56">
        <f t="shared" si="3"/>
        <v>4.420765027</v>
      </c>
      <c r="W1087" s="56">
        <f t="shared" si="4"/>
        <v>8.309097928</v>
      </c>
      <c r="X1087" s="56">
        <f t="shared" si="5"/>
        <v>5.122688822</v>
      </c>
    </row>
    <row r="1088" ht="14.25" customHeight="1">
      <c r="A1088" s="63">
        <v>62215.0</v>
      </c>
      <c r="B1088" s="64" t="s">
        <v>1137</v>
      </c>
      <c r="C1088" s="65" t="s">
        <v>59</v>
      </c>
      <c r="D1088" s="66">
        <v>3051.6</v>
      </c>
      <c r="E1088" s="67">
        <v>739.0</v>
      </c>
      <c r="F1088" s="66">
        <v>5.0523178807947</v>
      </c>
      <c r="G1088" s="66">
        <v>1192.77</v>
      </c>
      <c r="H1088" s="68">
        <v>416.0</v>
      </c>
      <c r="I1088" s="66">
        <v>3.65880368098159</v>
      </c>
      <c r="J1088" s="66">
        <v>3366.14</v>
      </c>
      <c r="K1088" s="68">
        <v>915.0</v>
      </c>
      <c r="L1088" s="66">
        <v>5.29267295597484</v>
      </c>
      <c r="M1088" s="66">
        <v>129822.65</v>
      </c>
      <c r="N1088" s="68">
        <v>15401.0</v>
      </c>
      <c r="O1088" s="66">
        <v>12.6200690191504</v>
      </c>
      <c r="P1088" s="66">
        <v>1607.0</v>
      </c>
      <c r="Q1088" s="68">
        <v>149.0</v>
      </c>
      <c r="R1088" s="69">
        <v>10.9319727891156</v>
      </c>
      <c r="S1088" s="55"/>
      <c r="T1088" s="56">
        <f t="shared" si="1"/>
        <v>4.129364005</v>
      </c>
      <c r="U1088" s="56">
        <f t="shared" si="2"/>
        <v>2.867235577</v>
      </c>
      <c r="V1088" s="56">
        <f t="shared" si="3"/>
        <v>3.67884153</v>
      </c>
      <c r="W1088" s="56">
        <f t="shared" si="4"/>
        <v>8.429494838</v>
      </c>
      <c r="X1088" s="56">
        <f t="shared" si="5"/>
        <v>10.7852349</v>
      </c>
    </row>
    <row r="1089" ht="14.25" customHeight="1">
      <c r="A1089" s="63">
        <v>62220.0</v>
      </c>
      <c r="B1089" s="64" t="s">
        <v>1138</v>
      </c>
      <c r="C1089" s="65" t="s">
        <v>59</v>
      </c>
      <c r="D1089" s="66">
        <v>109297.69</v>
      </c>
      <c r="E1089" s="67">
        <v>24200.0</v>
      </c>
      <c r="F1089" s="66">
        <v>6.76765882352941</v>
      </c>
      <c r="G1089" s="66">
        <v>19573.45</v>
      </c>
      <c r="H1089" s="68">
        <v>5358.0</v>
      </c>
      <c r="I1089" s="66">
        <v>4.50482163406214</v>
      </c>
      <c r="J1089" s="66">
        <v>4434.8</v>
      </c>
      <c r="K1089" s="68">
        <v>1132.0</v>
      </c>
      <c r="L1089" s="66">
        <v>4.884140969163</v>
      </c>
      <c r="M1089" s="66">
        <v>348176.55</v>
      </c>
      <c r="N1089" s="68">
        <v>45670.0</v>
      </c>
      <c r="O1089" s="66">
        <v>12.0164469370147</v>
      </c>
      <c r="P1089" s="66">
        <v>16713.58</v>
      </c>
      <c r="Q1089" s="68">
        <v>3719.0</v>
      </c>
      <c r="R1089" s="69">
        <v>8.02380220835334</v>
      </c>
      <c r="S1089" s="55"/>
      <c r="T1089" s="56">
        <f t="shared" si="1"/>
        <v>4.516433471</v>
      </c>
      <c r="U1089" s="56">
        <f t="shared" si="2"/>
        <v>3.653126166</v>
      </c>
      <c r="V1089" s="56">
        <f t="shared" si="3"/>
        <v>3.917667845</v>
      </c>
      <c r="W1089" s="56">
        <f t="shared" si="4"/>
        <v>7.623747537</v>
      </c>
      <c r="X1089" s="56">
        <f t="shared" si="5"/>
        <v>4.494105942</v>
      </c>
    </row>
    <row r="1090" ht="14.25" customHeight="1">
      <c r="A1090" s="63">
        <v>62303.0</v>
      </c>
      <c r="B1090" s="64" t="s">
        <v>1139</v>
      </c>
      <c r="C1090" s="65" t="s">
        <v>59</v>
      </c>
      <c r="D1090" s="66">
        <v>385260.54</v>
      </c>
      <c r="E1090" s="67">
        <v>77719.0</v>
      </c>
      <c r="F1090" s="66">
        <v>7.50951289398281</v>
      </c>
      <c r="G1090" s="66">
        <v>10670.92</v>
      </c>
      <c r="H1090" s="68">
        <v>2958.0</v>
      </c>
      <c r="I1090" s="66">
        <v>4.4076497315159</v>
      </c>
      <c r="J1090" s="66">
        <v>223468.22</v>
      </c>
      <c r="K1090" s="68">
        <v>37787.0</v>
      </c>
      <c r="L1090" s="66">
        <v>8.60618578140645</v>
      </c>
      <c r="M1090" s="66">
        <v>1405503.8</v>
      </c>
      <c r="N1090" s="68">
        <v>165623.0</v>
      </c>
      <c r="O1090" s="66">
        <v>14.7952440603387</v>
      </c>
      <c r="P1090" s="66">
        <v>157266.14</v>
      </c>
      <c r="Q1090" s="68">
        <v>24317.0</v>
      </c>
      <c r="R1090" s="69">
        <v>9.2286919781703</v>
      </c>
      <c r="S1090" s="55"/>
      <c r="T1090" s="56">
        <f t="shared" si="1"/>
        <v>4.957095948</v>
      </c>
      <c r="U1090" s="56">
        <f t="shared" si="2"/>
        <v>3.607478026</v>
      </c>
      <c r="V1090" s="56">
        <f t="shared" si="3"/>
        <v>5.91389155</v>
      </c>
      <c r="W1090" s="56">
        <f t="shared" si="4"/>
        <v>8.486163154</v>
      </c>
      <c r="X1090" s="56">
        <f t="shared" si="5"/>
        <v>6.467333141</v>
      </c>
    </row>
    <row r="1091" ht="14.25" customHeight="1">
      <c r="A1091" s="63">
        <v>62805.0</v>
      </c>
      <c r="B1091" s="64" t="s">
        <v>1140</v>
      </c>
      <c r="C1091" s="65" t="s">
        <v>59</v>
      </c>
      <c r="D1091" s="66">
        <v>20861.76</v>
      </c>
      <c r="E1091" s="67">
        <v>4705.0</v>
      </c>
      <c r="F1091" s="66">
        <v>5.84363025210084</v>
      </c>
      <c r="G1091" s="66">
        <v>10274.14</v>
      </c>
      <c r="H1091" s="68">
        <v>2993.0</v>
      </c>
      <c r="I1091" s="66">
        <v>4.16462910417511</v>
      </c>
      <c r="J1091" s="66">
        <v>3823.43</v>
      </c>
      <c r="K1091" s="68">
        <v>999.0</v>
      </c>
      <c r="L1091" s="66">
        <v>4.89555697823303</v>
      </c>
      <c r="M1091" s="66">
        <v>221183.65</v>
      </c>
      <c r="N1091" s="68">
        <v>27867.0</v>
      </c>
      <c r="O1091" s="66">
        <v>12.1037348144905</v>
      </c>
      <c r="P1091" s="66">
        <v>16239.57</v>
      </c>
      <c r="Q1091" s="68">
        <v>2062.0</v>
      </c>
      <c r="R1091" s="69">
        <v>10.9578744939271</v>
      </c>
      <c r="S1091" s="55"/>
      <c r="T1091" s="56">
        <f t="shared" si="1"/>
        <v>4.433955367</v>
      </c>
      <c r="U1091" s="56">
        <f t="shared" si="2"/>
        <v>3.43272302</v>
      </c>
      <c r="V1091" s="56">
        <f t="shared" si="3"/>
        <v>3.827257257</v>
      </c>
      <c r="W1091" s="56">
        <f t="shared" si="4"/>
        <v>7.937117379</v>
      </c>
      <c r="X1091" s="56">
        <f t="shared" si="5"/>
        <v>7.875640155</v>
      </c>
    </row>
    <row r="1092" ht="14.25" customHeight="1">
      <c r="A1092" s="63">
        <v>62807.0</v>
      </c>
      <c r="B1092" s="64" t="s">
        <v>90</v>
      </c>
      <c r="C1092" s="65" t="s">
        <v>59</v>
      </c>
      <c r="D1092" s="66" t="s">
        <v>66</v>
      </c>
      <c r="E1092" s="67" t="s">
        <v>66</v>
      </c>
      <c r="F1092" s="66" t="s">
        <v>66</v>
      </c>
      <c r="G1092" s="66" t="s">
        <v>66</v>
      </c>
      <c r="H1092" s="68" t="s">
        <v>66</v>
      </c>
      <c r="I1092" s="66" t="s">
        <v>66</v>
      </c>
      <c r="J1092" s="66" t="s">
        <v>66</v>
      </c>
      <c r="K1092" s="68" t="s">
        <v>66</v>
      </c>
      <c r="L1092" s="66" t="s">
        <v>66</v>
      </c>
      <c r="M1092" s="66" t="s">
        <v>66</v>
      </c>
      <c r="N1092" s="68" t="s">
        <v>66</v>
      </c>
      <c r="O1092" s="66" t="s">
        <v>66</v>
      </c>
      <c r="P1092" s="66" t="s">
        <v>66</v>
      </c>
      <c r="Q1092" s="68" t="s">
        <v>66</v>
      </c>
      <c r="R1092" s="69" t="s">
        <v>66</v>
      </c>
      <c r="S1092" s="55"/>
      <c r="T1092" s="56" t="str">
        <f t="shared" si="1"/>
        <v/>
      </c>
      <c r="U1092" s="56" t="str">
        <f t="shared" si="2"/>
        <v/>
      </c>
      <c r="V1092" s="56" t="str">
        <f t="shared" si="3"/>
        <v/>
      </c>
      <c r="W1092" s="56" t="str">
        <f t="shared" si="4"/>
        <v/>
      </c>
      <c r="X1092" s="56" t="str">
        <f t="shared" si="5"/>
        <v/>
      </c>
    </row>
    <row r="1093" ht="14.25" customHeight="1">
      <c r="A1093" s="63">
        <v>62808.0</v>
      </c>
      <c r="B1093" s="64" t="s">
        <v>1141</v>
      </c>
      <c r="C1093" s="65" t="s">
        <v>59</v>
      </c>
      <c r="D1093" s="66">
        <v>39648.94</v>
      </c>
      <c r="E1093" s="67">
        <v>8448.0</v>
      </c>
      <c r="F1093" s="66">
        <v>6.22139337831477</v>
      </c>
      <c r="G1093" s="66">
        <v>5553.96</v>
      </c>
      <c r="H1093" s="68">
        <v>1933.0</v>
      </c>
      <c r="I1093" s="66">
        <v>3.81715463917526</v>
      </c>
      <c r="J1093" s="66">
        <v>3345.96</v>
      </c>
      <c r="K1093" s="68">
        <v>918.0</v>
      </c>
      <c r="L1093" s="66">
        <v>4.63429362880886</v>
      </c>
      <c r="M1093" s="66">
        <v>189432.35</v>
      </c>
      <c r="N1093" s="68">
        <v>27322.0</v>
      </c>
      <c r="O1093" s="66">
        <v>10.3053177020999</v>
      </c>
      <c r="P1093" s="66">
        <v>6308.75</v>
      </c>
      <c r="Q1093" s="68">
        <v>991.0</v>
      </c>
      <c r="R1093" s="69">
        <v>9.95070977917981</v>
      </c>
      <c r="S1093" s="55"/>
      <c r="T1093" s="56">
        <f t="shared" si="1"/>
        <v>4.693293087</v>
      </c>
      <c r="U1093" s="56">
        <f t="shared" si="2"/>
        <v>2.873233316</v>
      </c>
      <c r="V1093" s="56">
        <f t="shared" si="3"/>
        <v>3.644836601</v>
      </c>
      <c r="W1093" s="56">
        <f t="shared" si="4"/>
        <v>6.933326623</v>
      </c>
      <c r="X1093" s="56">
        <f t="shared" si="5"/>
        <v>6.3660444</v>
      </c>
    </row>
    <row r="1094" ht="14.25" customHeight="1">
      <c r="A1094" s="63">
        <v>62811.0</v>
      </c>
      <c r="B1094" s="64" t="s">
        <v>1142</v>
      </c>
      <c r="C1094" s="65" t="s">
        <v>59</v>
      </c>
      <c r="D1094" s="66">
        <v>3017.18</v>
      </c>
      <c r="E1094" s="67">
        <v>835.0</v>
      </c>
      <c r="F1094" s="66">
        <v>4.58537993920973</v>
      </c>
      <c r="G1094" s="66">
        <v>3677.04</v>
      </c>
      <c r="H1094" s="68">
        <v>1499.0</v>
      </c>
      <c r="I1094" s="66">
        <v>3.4493808630394</v>
      </c>
      <c r="J1094" s="66">
        <v>4288.43</v>
      </c>
      <c r="K1094" s="68">
        <v>663.0</v>
      </c>
      <c r="L1094" s="66">
        <v>7.59014159292035</v>
      </c>
      <c r="M1094" s="66">
        <v>47433.07</v>
      </c>
      <c r="N1094" s="68">
        <v>6730.0</v>
      </c>
      <c r="O1094" s="66">
        <v>10.3610899956313</v>
      </c>
      <c r="P1094" s="66">
        <v>6368.1</v>
      </c>
      <c r="Q1094" s="68">
        <v>1173.0</v>
      </c>
      <c r="R1094" s="69">
        <v>7.46553341148886</v>
      </c>
      <c r="S1094" s="55"/>
      <c r="T1094" s="56">
        <f t="shared" si="1"/>
        <v>3.613389222</v>
      </c>
      <c r="U1094" s="56">
        <f t="shared" si="2"/>
        <v>2.45299533</v>
      </c>
      <c r="V1094" s="56">
        <f t="shared" si="3"/>
        <v>6.468220211</v>
      </c>
      <c r="W1094" s="56">
        <f t="shared" si="4"/>
        <v>7.048004458</v>
      </c>
      <c r="X1094" s="56">
        <f t="shared" si="5"/>
        <v>5.428900256</v>
      </c>
    </row>
    <row r="1095" ht="14.25" customHeight="1">
      <c r="A1095" s="63">
        <v>62812.0</v>
      </c>
      <c r="B1095" s="64" t="s">
        <v>1143</v>
      </c>
      <c r="C1095" s="65" t="s">
        <v>61</v>
      </c>
      <c r="D1095" s="66">
        <v>8317.22</v>
      </c>
      <c r="E1095" s="67">
        <v>1743.0</v>
      </c>
      <c r="F1095" s="66">
        <v>6.86805945499587</v>
      </c>
      <c r="G1095" s="66">
        <v>2023.02</v>
      </c>
      <c r="H1095" s="68">
        <v>579.0</v>
      </c>
      <c r="I1095" s="66">
        <v>4.20586278586279</v>
      </c>
      <c r="J1095" s="66">
        <v>358.82</v>
      </c>
      <c r="K1095" s="68">
        <v>60.0</v>
      </c>
      <c r="L1095" s="66">
        <v>7.1764</v>
      </c>
      <c r="M1095" s="66">
        <v>57809.56</v>
      </c>
      <c r="N1095" s="68">
        <v>6293.0</v>
      </c>
      <c r="O1095" s="66">
        <v>13.1206445755788</v>
      </c>
      <c r="P1095" s="66">
        <v>4424.51</v>
      </c>
      <c r="Q1095" s="68">
        <v>785.0</v>
      </c>
      <c r="R1095" s="69">
        <v>8.10349816849817</v>
      </c>
      <c r="S1095" s="55"/>
      <c r="T1095" s="56">
        <f t="shared" si="1"/>
        <v>4.77178428</v>
      </c>
      <c r="U1095" s="56">
        <f t="shared" si="2"/>
        <v>3.493989637</v>
      </c>
      <c r="V1095" s="56">
        <f t="shared" si="3"/>
        <v>5.980333333</v>
      </c>
      <c r="W1095" s="56">
        <f t="shared" si="4"/>
        <v>9.186327666</v>
      </c>
      <c r="X1095" s="56">
        <f t="shared" si="5"/>
        <v>5.636318471</v>
      </c>
    </row>
    <row r="1096" ht="14.25" customHeight="1">
      <c r="A1096" s="63">
        <v>62877.0</v>
      </c>
      <c r="B1096" s="64" t="s">
        <v>1144</v>
      </c>
      <c r="C1096" s="65" t="s">
        <v>61</v>
      </c>
      <c r="D1096" s="66">
        <v>25750.6</v>
      </c>
      <c r="E1096" s="67">
        <v>5861.0</v>
      </c>
      <c r="F1096" s="66">
        <v>6.07612081170363</v>
      </c>
      <c r="G1096" s="66">
        <v>1958.49</v>
      </c>
      <c r="H1096" s="68">
        <v>468.0</v>
      </c>
      <c r="I1096" s="66">
        <v>4.9084962406015</v>
      </c>
      <c r="J1096" s="66">
        <v>1756.07</v>
      </c>
      <c r="K1096" s="68">
        <v>529.0</v>
      </c>
      <c r="L1096" s="66">
        <v>4.87797222222222</v>
      </c>
      <c r="M1096" s="66">
        <v>21669.94</v>
      </c>
      <c r="N1096" s="68">
        <v>2443.0</v>
      </c>
      <c r="O1096" s="66">
        <v>11.3633665443104</v>
      </c>
      <c r="P1096" s="66">
        <v>17350.16</v>
      </c>
      <c r="Q1096" s="68">
        <v>3572.0</v>
      </c>
      <c r="R1096" s="69">
        <v>6.96793574297189</v>
      </c>
      <c r="S1096" s="55"/>
      <c r="T1096" s="56">
        <f t="shared" si="1"/>
        <v>4.393550589</v>
      </c>
      <c r="U1096" s="56">
        <f t="shared" si="2"/>
        <v>4.184807692</v>
      </c>
      <c r="V1096" s="56">
        <f t="shared" si="3"/>
        <v>3.319603025</v>
      </c>
      <c r="W1096" s="56">
        <f t="shared" si="4"/>
        <v>8.870216946</v>
      </c>
      <c r="X1096" s="56">
        <f t="shared" si="5"/>
        <v>4.857267637</v>
      </c>
    </row>
    <row r="1097" ht="14.25" customHeight="1">
      <c r="A1097" s="63">
        <v>62968.0</v>
      </c>
      <c r="B1097" s="64" t="s">
        <v>1145</v>
      </c>
      <c r="C1097" s="65" t="s">
        <v>61</v>
      </c>
      <c r="D1097" s="66" t="s">
        <v>66</v>
      </c>
      <c r="E1097" s="67" t="s">
        <v>66</v>
      </c>
      <c r="F1097" s="66" t="s">
        <v>66</v>
      </c>
      <c r="G1097" s="66" t="s">
        <v>66</v>
      </c>
      <c r="H1097" s="68" t="s">
        <v>66</v>
      </c>
      <c r="I1097" s="66" t="s">
        <v>66</v>
      </c>
      <c r="J1097" s="66" t="s">
        <v>66</v>
      </c>
      <c r="K1097" s="68" t="s">
        <v>66</v>
      </c>
      <c r="L1097" s="66" t="s">
        <v>66</v>
      </c>
      <c r="M1097" s="66" t="s">
        <v>66</v>
      </c>
      <c r="N1097" s="68" t="s">
        <v>66</v>
      </c>
      <c r="O1097" s="66" t="s">
        <v>66</v>
      </c>
      <c r="P1097" s="66" t="s">
        <v>66</v>
      </c>
      <c r="Q1097" s="68" t="s">
        <v>66</v>
      </c>
      <c r="R1097" s="69" t="s">
        <v>66</v>
      </c>
      <c r="S1097" s="55"/>
      <c r="T1097" s="56" t="str">
        <f t="shared" si="1"/>
        <v/>
      </c>
      <c r="U1097" s="56" t="str">
        <f t="shared" si="2"/>
        <v/>
      </c>
      <c r="V1097" s="56" t="str">
        <f t="shared" si="3"/>
        <v/>
      </c>
      <c r="W1097" s="56" t="str">
        <f t="shared" si="4"/>
        <v/>
      </c>
      <c r="X1097" s="56" t="str">
        <f t="shared" si="5"/>
        <v/>
      </c>
    </row>
    <row r="1098" ht="14.25" customHeight="1">
      <c r="A1098" s="63">
        <v>62977.0</v>
      </c>
      <c r="B1098" s="64" t="s">
        <v>1146</v>
      </c>
      <c r="C1098" s="65" t="s">
        <v>61</v>
      </c>
      <c r="D1098" s="66" t="s">
        <v>66</v>
      </c>
      <c r="E1098" s="67" t="s">
        <v>66</v>
      </c>
      <c r="F1098" s="66" t="s">
        <v>66</v>
      </c>
      <c r="G1098" s="66" t="s">
        <v>66</v>
      </c>
      <c r="H1098" s="68" t="s">
        <v>66</v>
      </c>
      <c r="I1098" s="66" t="s">
        <v>66</v>
      </c>
      <c r="J1098" s="66" t="s">
        <v>66</v>
      </c>
      <c r="K1098" s="68" t="s">
        <v>66</v>
      </c>
      <c r="L1098" s="66" t="s">
        <v>66</v>
      </c>
      <c r="M1098" s="66" t="s">
        <v>66</v>
      </c>
      <c r="N1098" s="68" t="s">
        <v>66</v>
      </c>
      <c r="O1098" s="66" t="s">
        <v>66</v>
      </c>
      <c r="P1098" s="66" t="s">
        <v>66</v>
      </c>
      <c r="Q1098" s="68" t="s">
        <v>66</v>
      </c>
      <c r="R1098" s="69" t="s">
        <v>66</v>
      </c>
      <c r="S1098" s="55"/>
      <c r="T1098" s="56" t="str">
        <f t="shared" si="1"/>
        <v/>
      </c>
      <c r="U1098" s="56" t="str">
        <f t="shared" si="2"/>
        <v/>
      </c>
      <c r="V1098" s="56" t="str">
        <f t="shared" si="3"/>
        <v/>
      </c>
      <c r="W1098" s="56" t="str">
        <f t="shared" si="4"/>
        <v/>
      </c>
      <c r="X1098" s="56" t="str">
        <f t="shared" si="5"/>
        <v/>
      </c>
    </row>
    <row r="1099" ht="14.25" customHeight="1">
      <c r="A1099" s="63">
        <v>62979.0</v>
      </c>
      <c r="B1099" s="64" t="s">
        <v>1147</v>
      </c>
      <c r="C1099" s="65" t="s">
        <v>94</v>
      </c>
      <c r="D1099" s="66" t="s">
        <v>66</v>
      </c>
      <c r="E1099" s="67" t="s">
        <v>66</v>
      </c>
      <c r="F1099" s="66" t="s">
        <v>66</v>
      </c>
      <c r="G1099" s="66" t="s">
        <v>66</v>
      </c>
      <c r="H1099" s="68" t="s">
        <v>66</v>
      </c>
      <c r="I1099" s="66" t="s">
        <v>66</v>
      </c>
      <c r="J1099" s="66" t="s">
        <v>66</v>
      </c>
      <c r="K1099" s="68" t="s">
        <v>66</v>
      </c>
      <c r="L1099" s="66" t="s">
        <v>66</v>
      </c>
      <c r="M1099" s="66" t="s">
        <v>66</v>
      </c>
      <c r="N1099" s="68" t="s">
        <v>66</v>
      </c>
      <c r="O1099" s="66" t="s">
        <v>66</v>
      </c>
      <c r="P1099" s="66" t="s">
        <v>66</v>
      </c>
      <c r="Q1099" s="68" t="s">
        <v>66</v>
      </c>
      <c r="R1099" s="69" t="s">
        <v>66</v>
      </c>
      <c r="S1099" s="55"/>
      <c r="T1099" s="56" t="str">
        <f t="shared" si="1"/>
        <v/>
      </c>
      <c r="U1099" s="56" t="str">
        <f t="shared" si="2"/>
        <v/>
      </c>
      <c r="V1099" s="56" t="str">
        <f t="shared" si="3"/>
        <v/>
      </c>
      <c r="W1099" s="56" t="str">
        <f t="shared" si="4"/>
        <v/>
      </c>
      <c r="X1099" s="56" t="str">
        <f t="shared" si="5"/>
        <v/>
      </c>
    </row>
    <row r="1100" ht="14.25" customHeight="1">
      <c r="A1100" s="63">
        <v>62980.0</v>
      </c>
      <c r="B1100" s="64" t="s">
        <v>1148</v>
      </c>
      <c r="C1100" s="65" t="s">
        <v>94</v>
      </c>
      <c r="D1100" s="66" t="s">
        <v>66</v>
      </c>
      <c r="E1100" s="67" t="s">
        <v>66</v>
      </c>
      <c r="F1100" s="66" t="s">
        <v>66</v>
      </c>
      <c r="G1100" s="66" t="s">
        <v>66</v>
      </c>
      <c r="H1100" s="68" t="s">
        <v>66</v>
      </c>
      <c r="I1100" s="66" t="s">
        <v>66</v>
      </c>
      <c r="J1100" s="66" t="s">
        <v>66</v>
      </c>
      <c r="K1100" s="68" t="s">
        <v>66</v>
      </c>
      <c r="L1100" s="66" t="s">
        <v>66</v>
      </c>
      <c r="M1100" s="66" t="s">
        <v>66</v>
      </c>
      <c r="N1100" s="68" t="s">
        <v>66</v>
      </c>
      <c r="O1100" s="66" t="s">
        <v>66</v>
      </c>
      <c r="P1100" s="66" t="s">
        <v>66</v>
      </c>
      <c r="Q1100" s="68" t="s">
        <v>66</v>
      </c>
      <c r="R1100" s="69" t="s">
        <v>66</v>
      </c>
      <c r="S1100" s="55"/>
      <c r="T1100" s="56" t="str">
        <f t="shared" si="1"/>
        <v/>
      </c>
      <c r="U1100" s="56" t="str">
        <f t="shared" si="2"/>
        <v/>
      </c>
      <c r="V1100" s="56" t="str">
        <f t="shared" si="3"/>
        <v/>
      </c>
      <c r="W1100" s="56" t="str">
        <f t="shared" si="4"/>
        <v/>
      </c>
      <c r="X1100" s="56" t="str">
        <f t="shared" si="5"/>
        <v/>
      </c>
    </row>
    <row r="1101" ht="14.25" customHeight="1">
      <c r="A1101" s="63">
        <v>62981.0</v>
      </c>
      <c r="B1101" s="64" t="s">
        <v>1149</v>
      </c>
      <c r="C1101" s="65" t="s">
        <v>94</v>
      </c>
      <c r="D1101" s="66" t="s">
        <v>66</v>
      </c>
      <c r="E1101" s="67" t="s">
        <v>66</v>
      </c>
      <c r="F1101" s="66" t="s">
        <v>66</v>
      </c>
      <c r="G1101" s="66" t="s">
        <v>66</v>
      </c>
      <c r="H1101" s="68" t="s">
        <v>66</v>
      </c>
      <c r="I1101" s="66" t="s">
        <v>66</v>
      </c>
      <c r="J1101" s="66" t="s">
        <v>66</v>
      </c>
      <c r="K1101" s="68" t="s">
        <v>66</v>
      </c>
      <c r="L1101" s="66" t="s">
        <v>66</v>
      </c>
      <c r="M1101" s="66" t="s">
        <v>66</v>
      </c>
      <c r="N1101" s="68" t="s">
        <v>66</v>
      </c>
      <c r="O1101" s="66" t="s">
        <v>66</v>
      </c>
      <c r="P1101" s="66" t="s">
        <v>66</v>
      </c>
      <c r="Q1101" s="68" t="s">
        <v>66</v>
      </c>
      <c r="R1101" s="69" t="s">
        <v>66</v>
      </c>
      <c r="S1101" s="55"/>
      <c r="T1101" s="56" t="str">
        <f t="shared" si="1"/>
        <v/>
      </c>
      <c r="U1101" s="56" t="str">
        <f t="shared" si="2"/>
        <v/>
      </c>
      <c r="V1101" s="56" t="str">
        <f t="shared" si="3"/>
        <v/>
      </c>
      <c r="W1101" s="56" t="str">
        <f t="shared" si="4"/>
        <v/>
      </c>
      <c r="X1101" s="56" t="str">
        <f t="shared" si="5"/>
        <v/>
      </c>
    </row>
    <row r="1102" ht="14.25" customHeight="1">
      <c r="A1102" s="63">
        <v>62982.0</v>
      </c>
      <c r="B1102" s="64" t="s">
        <v>1150</v>
      </c>
      <c r="C1102" s="65" t="s">
        <v>61</v>
      </c>
      <c r="D1102" s="66" t="s">
        <v>66</v>
      </c>
      <c r="E1102" s="67" t="s">
        <v>66</v>
      </c>
      <c r="F1102" s="66" t="s">
        <v>66</v>
      </c>
      <c r="G1102" s="66" t="s">
        <v>66</v>
      </c>
      <c r="H1102" s="68" t="s">
        <v>66</v>
      </c>
      <c r="I1102" s="66" t="s">
        <v>66</v>
      </c>
      <c r="J1102" s="66" t="s">
        <v>66</v>
      </c>
      <c r="K1102" s="68" t="s">
        <v>66</v>
      </c>
      <c r="L1102" s="66" t="s">
        <v>66</v>
      </c>
      <c r="M1102" s="66" t="s">
        <v>66</v>
      </c>
      <c r="N1102" s="68" t="s">
        <v>66</v>
      </c>
      <c r="O1102" s="66" t="s">
        <v>66</v>
      </c>
      <c r="P1102" s="66" t="s">
        <v>66</v>
      </c>
      <c r="Q1102" s="68" t="s">
        <v>66</v>
      </c>
      <c r="R1102" s="69" t="s">
        <v>66</v>
      </c>
      <c r="S1102" s="55"/>
      <c r="T1102" s="56" t="str">
        <f t="shared" si="1"/>
        <v/>
      </c>
      <c r="U1102" s="56" t="str">
        <f t="shared" si="2"/>
        <v/>
      </c>
      <c r="V1102" s="56" t="str">
        <f t="shared" si="3"/>
        <v/>
      </c>
      <c r="W1102" s="56" t="str">
        <f t="shared" si="4"/>
        <v/>
      </c>
      <c r="X1102" s="56" t="str">
        <f t="shared" si="5"/>
        <v/>
      </c>
    </row>
    <row r="1103" ht="14.25" customHeight="1">
      <c r="A1103" s="63">
        <v>62983.0</v>
      </c>
      <c r="B1103" s="64" t="s">
        <v>1151</v>
      </c>
      <c r="C1103" s="65" t="s">
        <v>61</v>
      </c>
      <c r="D1103" s="66" t="s">
        <v>66</v>
      </c>
      <c r="E1103" s="67" t="s">
        <v>66</v>
      </c>
      <c r="F1103" s="66" t="s">
        <v>66</v>
      </c>
      <c r="G1103" s="66" t="s">
        <v>66</v>
      </c>
      <c r="H1103" s="68" t="s">
        <v>66</v>
      </c>
      <c r="I1103" s="66" t="s">
        <v>66</v>
      </c>
      <c r="J1103" s="66" t="s">
        <v>66</v>
      </c>
      <c r="K1103" s="68" t="s">
        <v>66</v>
      </c>
      <c r="L1103" s="66" t="s">
        <v>66</v>
      </c>
      <c r="M1103" s="66" t="s">
        <v>66</v>
      </c>
      <c r="N1103" s="68" t="s">
        <v>66</v>
      </c>
      <c r="O1103" s="66" t="s">
        <v>66</v>
      </c>
      <c r="P1103" s="66" t="s">
        <v>66</v>
      </c>
      <c r="Q1103" s="68" t="s">
        <v>66</v>
      </c>
      <c r="R1103" s="69" t="s">
        <v>66</v>
      </c>
      <c r="S1103" s="55"/>
      <c r="T1103" s="56" t="str">
        <f t="shared" si="1"/>
        <v/>
      </c>
      <c r="U1103" s="56" t="str">
        <f t="shared" si="2"/>
        <v/>
      </c>
      <c r="V1103" s="56" t="str">
        <f t="shared" si="3"/>
        <v/>
      </c>
      <c r="W1103" s="56" t="str">
        <f t="shared" si="4"/>
        <v/>
      </c>
      <c r="X1103" s="56" t="str">
        <f t="shared" si="5"/>
        <v/>
      </c>
    </row>
    <row r="1104" ht="14.25" customHeight="1">
      <c r="A1104" s="63">
        <v>63001.0</v>
      </c>
      <c r="B1104" s="64" t="s">
        <v>1152</v>
      </c>
      <c r="C1104" s="65" t="s">
        <v>94</v>
      </c>
      <c r="D1104" s="66">
        <v>32944.65</v>
      </c>
      <c r="E1104" s="67">
        <v>5826.0</v>
      </c>
      <c r="F1104" s="66">
        <v>6.48516732283465</v>
      </c>
      <c r="G1104" s="66">
        <v>6630.25</v>
      </c>
      <c r="H1104" s="68">
        <v>1792.0</v>
      </c>
      <c r="I1104" s="66">
        <v>4.1258556316117</v>
      </c>
      <c r="J1104" s="66">
        <v>224814.58</v>
      </c>
      <c r="K1104" s="68">
        <v>51956.0</v>
      </c>
      <c r="L1104" s="66">
        <v>7.34832254690462</v>
      </c>
      <c r="M1104" s="66">
        <v>1401954.63</v>
      </c>
      <c r="N1104" s="68">
        <v>185191.0</v>
      </c>
      <c r="O1104" s="66">
        <v>12.1432870221999</v>
      </c>
      <c r="P1104" s="66">
        <v>203041.17</v>
      </c>
      <c r="Q1104" s="68">
        <v>33452.0</v>
      </c>
      <c r="R1104" s="69">
        <v>8.69443626086584</v>
      </c>
      <c r="S1104" s="55"/>
      <c r="T1104" s="56">
        <f t="shared" si="1"/>
        <v>5.654763131</v>
      </c>
      <c r="U1104" s="56">
        <f t="shared" si="2"/>
        <v>3.699916295</v>
      </c>
      <c r="V1104" s="56">
        <f t="shared" si="3"/>
        <v>4.327018631</v>
      </c>
      <c r="W1104" s="56">
        <f t="shared" si="4"/>
        <v>7.570317294</v>
      </c>
      <c r="X1104" s="56">
        <f t="shared" si="5"/>
        <v>6.069627227</v>
      </c>
    </row>
    <row r="1105" ht="14.25" customHeight="1">
      <c r="A1105" s="63">
        <v>63004.0</v>
      </c>
      <c r="B1105" s="64" t="s">
        <v>1153</v>
      </c>
      <c r="C1105" s="65" t="s">
        <v>61</v>
      </c>
      <c r="D1105" s="66">
        <v>66128.82</v>
      </c>
      <c r="E1105" s="67">
        <v>15594.0</v>
      </c>
      <c r="F1105" s="66">
        <v>5.54074738165061</v>
      </c>
      <c r="G1105" s="66">
        <v>3807.64</v>
      </c>
      <c r="H1105" s="68">
        <v>1226.0</v>
      </c>
      <c r="I1105" s="66">
        <v>3.80383616383616</v>
      </c>
      <c r="J1105" s="66">
        <v>18066.37</v>
      </c>
      <c r="K1105" s="68">
        <v>3655.0</v>
      </c>
      <c r="L1105" s="66">
        <v>6.71113298662704</v>
      </c>
      <c r="M1105" s="66">
        <v>212207.43</v>
      </c>
      <c r="N1105" s="68">
        <v>38561.0</v>
      </c>
      <c r="O1105" s="66">
        <v>8.64740953545232</v>
      </c>
      <c r="P1105" s="66">
        <v>51839.87</v>
      </c>
      <c r="Q1105" s="68">
        <v>14064.0</v>
      </c>
      <c r="R1105" s="69">
        <v>5.55447015964856</v>
      </c>
      <c r="S1105" s="55"/>
      <c r="T1105" s="56">
        <f t="shared" si="1"/>
        <v>4.240657945</v>
      </c>
      <c r="U1105" s="56">
        <f t="shared" si="2"/>
        <v>3.105742251</v>
      </c>
      <c r="V1105" s="56">
        <f t="shared" si="3"/>
        <v>4.942919289</v>
      </c>
      <c r="W1105" s="56">
        <f t="shared" si="4"/>
        <v>5.503162003</v>
      </c>
      <c r="X1105" s="56">
        <f t="shared" si="5"/>
        <v>3.685997582</v>
      </c>
    </row>
    <row r="1106" ht="14.25" customHeight="1">
      <c r="A1106" s="63">
        <v>63012.0</v>
      </c>
      <c r="B1106" s="64" t="s">
        <v>1154</v>
      </c>
      <c r="C1106" s="65" t="s">
        <v>59</v>
      </c>
      <c r="D1106" s="66">
        <v>183035.26</v>
      </c>
      <c r="E1106" s="67">
        <v>29256.0</v>
      </c>
      <c r="F1106" s="66">
        <v>7.5391407858967</v>
      </c>
      <c r="G1106" s="66">
        <v>6375.37</v>
      </c>
      <c r="H1106" s="68">
        <v>2715.0</v>
      </c>
      <c r="I1106" s="66">
        <v>4.91168721109399</v>
      </c>
      <c r="J1106" s="66">
        <v>215332.09</v>
      </c>
      <c r="K1106" s="68">
        <v>46009.0</v>
      </c>
      <c r="L1106" s="66">
        <v>6.88093851856586</v>
      </c>
      <c r="M1106" s="66">
        <v>1044120.88</v>
      </c>
      <c r="N1106" s="68">
        <v>153832.0</v>
      </c>
      <c r="O1106" s="66">
        <v>11.6357331669155</v>
      </c>
      <c r="P1106" s="66">
        <v>109437.29</v>
      </c>
      <c r="Q1106" s="68">
        <v>18231.0</v>
      </c>
      <c r="R1106" s="69">
        <v>9.56368871799353</v>
      </c>
      <c r="S1106" s="55"/>
      <c r="T1106" s="56">
        <f t="shared" si="1"/>
        <v>6.256332376</v>
      </c>
      <c r="U1106" s="56">
        <f t="shared" si="2"/>
        <v>2.348202578</v>
      </c>
      <c r="V1106" s="56">
        <f t="shared" si="3"/>
        <v>4.680216697</v>
      </c>
      <c r="W1106" s="56">
        <f t="shared" si="4"/>
        <v>6.787410162</v>
      </c>
      <c r="X1106" s="56">
        <f t="shared" si="5"/>
        <v>6.00281334</v>
      </c>
    </row>
    <row r="1107" ht="14.25" customHeight="1">
      <c r="A1107" s="63">
        <v>63014.0</v>
      </c>
      <c r="B1107" s="64" t="s">
        <v>1155</v>
      </c>
      <c r="C1107" s="65" t="s">
        <v>59</v>
      </c>
      <c r="D1107" s="66">
        <v>111400.09</v>
      </c>
      <c r="E1107" s="67">
        <v>21710.0</v>
      </c>
      <c r="F1107" s="66">
        <v>7.49664131897712</v>
      </c>
      <c r="G1107" s="66">
        <v>89.12</v>
      </c>
      <c r="H1107" s="68">
        <v>14.0</v>
      </c>
      <c r="I1107" s="66">
        <v>6.36571428571429</v>
      </c>
      <c r="J1107" s="66">
        <v>41.85</v>
      </c>
      <c r="K1107" s="68">
        <v>2.0</v>
      </c>
      <c r="L1107" s="66">
        <v>20.925</v>
      </c>
      <c r="M1107" s="66">
        <v>297898.34</v>
      </c>
      <c r="N1107" s="68">
        <v>42164.0</v>
      </c>
      <c r="O1107" s="66">
        <v>10.5757717977847</v>
      </c>
      <c r="P1107" s="66">
        <v>30415.92</v>
      </c>
      <c r="Q1107" s="68">
        <v>9262.0</v>
      </c>
      <c r="R1107" s="69">
        <v>4.93364476885645</v>
      </c>
      <c r="S1107" s="55"/>
      <c r="T1107" s="56">
        <f t="shared" si="1"/>
        <v>5.131280055</v>
      </c>
      <c r="U1107" s="56">
        <f t="shared" si="2"/>
        <v>6.365714286</v>
      </c>
      <c r="V1107" s="56">
        <f t="shared" si="3"/>
        <v>20.925</v>
      </c>
      <c r="W1107" s="56">
        <f t="shared" si="4"/>
        <v>7.06522958</v>
      </c>
      <c r="X1107" s="56">
        <f t="shared" si="5"/>
        <v>3.283947312</v>
      </c>
    </row>
    <row r="1108" ht="14.25" customHeight="1">
      <c r="A1108" s="63">
        <v>63022.0</v>
      </c>
      <c r="B1108" s="64" t="s">
        <v>1156</v>
      </c>
      <c r="C1108" s="65" t="s">
        <v>59</v>
      </c>
      <c r="D1108" s="66">
        <v>356222.71</v>
      </c>
      <c r="E1108" s="67">
        <v>73344.0</v>
      </c>
      <c r="F1108" s="66">
        <v>6.14505528817126</v>
      </c>
      <c r="G1108" s="66">
        <v>3893.99</v>
      </c>
      <c r="H1108" s="68">
        <v>1230.0</v>
      </c>
      <c r="I1108" s="66">
        <v>3.80644183773216</v>
      </c>
      <c r="J1108" s="66">
        <v>12122.62</v>
      </c>
      <c r="K1108" s="68">
        <v>3185.0</v>
      </c>
      <c r="L1108" s="66">
        <v>4.51494227188082</v>
      </c>
      <c r="M1108" s="66">
        <v>1708717.42</v>
      </c>
      <c r="N1108" s="68">
        <v>272649.0</v>
      </c>
      <c r="O1108" s="66">
        <v>10.9478428734351</v>
      </c>
      <c r="P1108" s="66">
        <v>332391.99</v>
      </c>
      <c r="Q1108" s="68">
        <v>76765.0</v>
      </c>
      <c r="R1108" s="69">
        <v>7.53330439906625</v>
      </c>
      <c r="S1108" s="55"/>
      <c r="T1108" s="56">
        <f t="shared" si="1"/>
        <v>4.856875954</v>
      </c>
      <c r="U1108" s="56">
        <f t="shared" si="2"/>
        <v>3.165845528</v>
      </c>
      <c r="V1108" s="56">
        <f t="shared" si="3"/>
        <v>3.806160126</v>
      </c>
      <c r="W1108" s="56">
        <f t="shared" si="4"/>
        <v>6.267095863</v>
      </c>
      <c r="X1108" s="56">
        <f t="shared" si="5"/>
        <v>4.329994008</v>
      </c>
    </row>
    <row r="1109" ht="14.25" customHeight="1">
      <c r="A1109" s="63">
        <v>63023.0</v>
      </c>
      <c r="B1109" s="64" t="s">
        <v>1157</v>
      </c>
      <c r="C1109" s="65" t="s">
        <v>61</v>
      </c>
      <c r="D1109" s="66" t="s">
        <v>66</v>
      </c>
      <c r="E1109" s="67" t="s">
        <v>66</v>
      </c>
      <c r="F1109" s="66" t="s">
        <v>66</v>
      </c>
      <c r="G1109" s="66" t="s">
        <v>66</v>
      </c>
      <c r="H1109" s="68" t="s">
        <v>66</v>
      </c>
      <c r="I1109" s="66" t="s">
        <v>66</v>
      </c>
      <c r="J1109" s="66" t="s">
        <v>66</v>
      </c>
      <c r="K1109" s="68" t="s">
        <v>66</v>
      </c>
      <c r="L1109" s="66" t="s">
        <v>66</v>
      </c>
      <c r="M1109" s="66" t="s">
        <v>66</v>
      </c>
      <c r="N1109" s="68" t="s">
        <v>66</v>
      </c>
      <c r="O1109" s="66" t="s">
        <v>66</v>
      </c>
      <c r="P1109" s="66" t="s">
        <v>66</v>
      </c>
      <c r="Q1109" s="68" t="s">
        <v>66</v>
      </c>
      <c r="R1109" s="69" t="s">
        <v>66</v>
      </c>
      <c r="S1109" s="55"/>
      <c r="T1109" s="56" t="str">
        <f t="shared" si="1"/>
        <v/>
      </c>
      <c r="U1109" s="56" t="str">
        <f t="shared" si="2"/>
        <v/>
      </c>
      <c r="V1109" s="56" t="str">
        <f t="shared" si="3"/>
        <v/>
      </c>
      <c r="W1109" s="56" t="str">
        <f t="shared" si="4"/>
        <v/>
      </c>
      <c r="X1109" s="56" t="str">
        <f t="shared" si="5"/>
        <v/>
      </c>
    </row>
    <row r="1110" ht="14.25" customHeight="1">
      <c r="A1110" s="63">
        <v>63025.0</v>
      </c>
      <c r="B1110" s="64" t="s">
        <v>1158</v>
      </c>
      <c r="C1110" s="65" t="s">
        <v>94</v>
      </c>
      <c r="D1110" s="66">
        <v>380082.68</v>
      </c>
      <c r="E1110" s="67">
        <v>70570.0</v>
      </c>
      <c r="F1110" s="66">
        <v>7.87752450827996</v>
      </c>
      <c r="G1110" s="66">
        <v>12552.45</v>
      </c>
      <c r="H1110" s="68">
        <v>4025.0</v>
      </c>
      <c r="I1110" s="66">
        <v>4.19814381270903</v>
      </c>
      <c r="J1110" s="66">
        <v>35653.01</v>
      </c>
      <c r="K1110" s="68">
        <v>9591.0</v>
      </c>
      <c r="L1110" s="66">
        <v>5.06290968474865</v>
      </c>
      <c r="M1110" s="66">
        <v>939639.75</v>
      </c>
      <c r="N1110" s="68">
        <v>120599.0</v>
      </c>
      <c r="O1110" s="66">
        <v>13.790245531128</v>
      </c>
      <c r="P1110" s="66">
        <v>155519.76</v>
      </c>
      <c r="Q1110" s="68">
        <v>26844.0</v>
      </c>
      <c r="R1110" s="69">
        <v>8.74738511727319</v>
      </c>
      <c r="S1110" s="55"/>
      <c r="T1110" s="56">
        <f t="shared" si="1"/>
        <v>5.38589599</v>
      </c>
      <c r="U1110" s="56">
        <f t="shared" si="2"/>
        <v>3.118621118</v>
      </c>
      <c r="V1110" s="56">
        <f t="shared" si="3"/>
        <v>3.717340215</v>
      </c>
      <c r="W1110" s="56">
        <f t="shared" si="4"/>
        <v>7.791438984</v>
      </c>
      <c r="X1110" s="56">
        <f t="shared" si="5"/>
        <v>5.793464461</v>
      </c>
    </row>
    <row r="1111" ht="14.25" customHeight="1">
      <c r="A1111" s="63">
        <v>63067.0</v>
      </c>
      <c r="B1111" s="64" t="s">
        <v>1159</v>
      </c>
      <c r="C1111" s="65" t="s">
        <v>61</v>
      </c>
      <c r="D1111" s="66" t="s">
        <v>66</v>
      </c>
      <c r="E1111" s="67" t="s">
        <v>66</v>
      </c>
      <c r="F1111" s="66" t="s">
        <v>66</v>
      </c>
      <c r="G1111" s="66" t="s">
        <v>66</v>
      </c>
      <c r="H1111" s="68" t="s">
        <v>66</v>
      </c>
      <c r="I1111" s="66" t="s">
        <v>66</v>
      </c>
      <c r="J1111" s="66" t="s">
        <v>66</v>
      </c>
      <c r="K1111" s="68" t="s">
        <v>66</v>
      </c>
      <c r="L1111" s="66" t="s">
        <v>66</v>
      </c>
      <c r="M1111" s="66" t="s">
        <v>66</v>
      </c>
      <c r="N1111" s="68" t="s">
        <v>66</v>
      </c>
      <c r="O1111" s="66" t="s">
        <v>66</v>
      </c>
      <c r="P1111" s="66" t="s">
        <v>66</v>
      </c>
      <c r="Q1111" s="68" t="s">
        <v>66</v>
      </c>
      <c r="R1111" s="69" t="s">
        <v>66</v>
      </c>
      <c r="S1111" s="55"/>
      <c r="T1111" s="56" t="str">
        <f t="shared" si="1"/>
        <v/>
      </c>
      <c r="U1111" s="56" t="str">
        <f t="shared" si="2"/>
        <v/>
      </c>
      <c r="V1111" s="56" t="str">
        <f t="shared" si="3"/>
        <v/>
      </c>
      <c r="W1111" s="56" t="str">
        <f t="shared" si="4"/>
        <v/>
      </c>
      <c r="X1111" s="56" t="str">
        <f t="shared" si="5"/>
        <v/>
      </c>
    </row>
    <row r="1112" ht="14.25" customHeight="1">
      <c r="A1112" s="63">
        <v>63068.0</v>
      </c>
      <c r="B1112" s="64" t="s">
        <v>1160</v>
      </c>
      <c r="C1112" s="65" t="s">
        <v>61</v>
      </c>
      <c r="D1112" s="66" t="s">
        <v>66</v>
      </c>
      <c r="E1112" s="67" t="s">
        <v>66</v>
      </c>
      <c r="F1112" s="66" t="s">
        <v>66</v>
      </c>
      <c r="G1112" s="66" t="s">
        <v>66</v>
      </c>
      <c r="H1112" s="68" t="s">
        <v>66</v>
      </c>
      <c r="I1112" s="66" t="s">
        <v>66</v>
      </c>
      <c r="J1112" s="66" t="s">
        <v>66</v>
      </c>
      <c r="K1112" s="68" t="s">
        <v>66</v>
      </c>
      <c r="L1112" s="66" t="s">
        <v>66</v>
      </c>
      <c r="M1112" s="66" t="s">
        <v>66</v>
      </c>
      <c r="N1112" s="68" t="s">
        <v>66</v>
      </c>
      <c r="O1112" s="66" t="s">
        <v>66</v>
      </c>
      <c r="P1112" s="66" t="s">
        <v>66</v>
      </c>
      <c r="Q1112" s="68" t="s">
        <v>66</v>
      </c>
      <c r="R1112" s="69" t="s">
        <v>66</v>
      </c>
      <c r="S1112" s="55"/>
      <c r="T1112" s="56" t="str">
        <f t="shared" si="1"/>
        <v/>
      </c>
      <c r="U1112" s="56" t="str">
        <f t="shared" si="2"/>
        <v/>
      </c>
      <c r="V1112" s="56" t="str">
        <f t="shared" si="3"/>
        <v/>
      </c>
      <c r="W1112" s="56" t="str">
        <f t="shared" si="4"/>
        <v/>
      </c>
      <c r="X1112" s="56" t="str">
        <f t="shared" si="5"/>
        <v/>
      </c>
    </row>
    <row r="1113" ht="14.25" customHeight="1">
      <c r="A1113" s="63">
        <v>63206.0</v>
      </c>
      <c r="B1113" s="64" t="s">
        <v>1161</v>
      </c>
      <c r="C1113" s="65" t="s">
        <v>94</v>
      </c>
      <c r="D1113" s="66">
        <v>342096.85</v>
      </c>
      <c r="E1113" s="67">
        <v>76788.0</v>
      </c>
      <c r="F1113" s="66">
        <v>6.51315303480314</v>
      </c>
      <c r="G1113" s="66">
        <v>5920.76</v>
      </c>
      <c r="H1113" s="68">
        <v>1719.0</v>
      </c>
      <c r="I1113" s="66">
        <v>4.19317280453258</v>
      </c>
      <c r="J1113" s="66">
        <v>24948.64</v>
      </c>
      <c r="K1113" s="68">
        <v>5969.0</v>
      </c>
      <c r="L1113" s="66">
        <v>5.36414534508708</v>
      </c>
      <c r="M1113" s="66">
        <v>2101842.34</v>
      </c>
      <c r="N1113" s="68">
        <v>242607.0</v>
      </c>
      <c r="O1113" s="66">
        <v>14.7146621394567</v>
      </c>
      <c r="P1113" s="66">
        <v>425174.42</v>
      </c>
      <c r="Q1113" s="68">
        <v>37829.0</v>
      </c>
      <c r="R1113" s="69">
        <v>15.7904783480651</v>
      </c>
      <c r="S1113" s="55"/>
      <c r="T1113" s="56">
        <f t="shared" si="1"/>
        <v>4.455082174</v>
      </c>
      <c r="U1113" s="56">
        <f t="shared" si="2"/>
        <v>3.444304828</v>
      </c>
      <c r="V1113" s="56">
        <f t="shared" si="3"/>
        <v>4.179701793</v>
      </c>
      <c r="W1113" s="56">
        <f t="shared" si="4"/>
        <v>8.663568405</v>
      </c>
      <c r="X1113" s="56">
        <f t="shared" si="5"/>
        <v>11.23937773</v>
      </c>
    </row>
    <row r="1114" ht="14.25" customHeight="1">
      <c r="A1114" s="63">
        <v>63300.0</v>
      </c>
      <c r="B1114" s="64" t="s">
        <v>1162</v>
      </c>
      <c r="C1114" s="65" t="s">
        <v>94</v>
      </c>
      <c r="D1114" s="66" t="s">
        <v>66</v>
      </c>
      <c r="E1114" s="67" t="s">
        <v>66</v>
      </c>
      <c r="F1114" s="66" t="s">
        <v>66</v>
      </c>
      <c r="G1114" s="66" t="s">
        <v>66</v>
      </c>
      <c r="H1114" s="68" t="s">
        <v>66</v>
      </c>
      <c r="I1114" s="66" t="s">
        <v>66</v>
      </c>
      <c r="J1114" s="66" t="s">
        <v>66</v>
      </c>
      <c r="K1114" s="68" t="s">
        <v>66</v>
      </c>
      <c r="L1114" s="66" t="s">
        <v>66</v>
      </c>
      <c r="M1114" s="66" t="s">
        <v>66</v>
      </c>
      <c r="N1114" s="68" t="s">
        <v>66</v>
      </c>
      <c r="O1114" s="66" t="s">
        <v>66</v>
      </c>
      <c r="P1114" s="66" t="s">
        <v>66</v>
      </c>
      <c r="Q1114" s="68" t="s">
        <v>66</v>
      </c>
      <c r="R1114" s="69" t="s">
        <v>66</v>
      </c>
      <c r="S1114" s="55"/>
      <c r="T1114" s="56" t="str">
        <f t="shared" si="1"/>
        <v/>
      </c>
      <c r="U1114" s="56" t="str">
        <f t="shared" si="2"/>
        <v/>
      </c>
      <c r="V1114" s="56" t="str">
        <f t="shared" si="3"/>
        <v/>
      </c>
      <c r="W1114" s="56" t="str">
        <f t="shared" si="4"/>
        <v/>
      </c>
      <c r="X1114" s="56" t="str">
        <f t="shared" si="5"/>
        <v/>
      </c>
    </row>
    <row r="1115" ht="14.25" customHeight="1">
      <c r="A1115" s="63">
        <v>63308.0</v>
      </c>
      <c r="B1115" s="64" t="s">
        <v>1163</v>
      </c>
      <c r="C1115" s="65" t="s">
        <v>61</v>
      </c>
      <c r="D1115" s="66">
        <v>8226.0</v>
      </c>
      <c r="E1115" s="67">
        <v>660.0</v>
      </c>
      <c r="F1115" s="66">
        <v>13.3756097560976</v>
      </c>
      <c r="G1115" s="66">
        <v>0.0</v>
      </c>
      <c r="H1115" s="68">
        <v>0.0</v>
      </c>
      <c r="I1115" s="66">
        <v>0.0</v>
      </c>
      <c r="J1115" s="66">
        <v>0.0</v>
      </c>
      <c r="K1115" s="68">
        <v>0.0</v>
      </c>
      <c r="L1115" s="66">
        <v>0.0</v>
      </c>
      <c r="M1115" s="66">
        <v>20.48</v>
      </c>
      <c r="N1115" s="68">
        <v>4.0</v>
      </c>
      <c r="O1115" s="66">
        <v>5.12</v>
      </c>
      <c r="P1115" s="66">
        <v>78.72</v>
      </c>
      <c r="Q1115" s="68">
        <v>11.0</v>
      </c>
      <c r="R1115" s="69">
        <v>8.74666666666667</v>
      </c>
      <c r="S1115" s="55"/>
      <c r="T1115" s="56">
        <f t="shared" si="1"/>
        <v>12.46363636</v>
      </c>
      <c r="U1115" s="56" t="str">
        <f t="shared" si="2"/>
        <v/>
      </c>
      <c r="V1115" s="56" t="str">
        <f t="shared" si="3"/>
        <v/>
      </c>
      <c r="W1115" s="56">
        <f t="shared" si="4"/>
        <v>5.12</v>
      </c>
      <c r="X1115" s="56">
        <f t="shared" si="5"/>
        <v>7.156363636</v>
      </c>
    </row>
    <row r="1116" ht="14.25" customHeight="1">
      <c r="A1116" s="63">
        <v>63310.0</v>
      </c>
      <c r="B1116" s="64" t="s">
        <v>1164</v>
      </c>
      <c r="C1116" s="65" t="s">
        <v>59</v>
      </c>
      <c r="D1116" s="66">
        <v>99403.12</v>
      </c>
      <c r="E1116" s="67">
        <v>24194.0</v>
      </c>
      <c r="F1116" s="66">
        <v>5.45721218775734</v>
      </c>
      <c r="G1116" s="66">
        <v>1284.19</v>
      </c>
      <c r="H1116" s="68">
        <v>340.0</v>
      </c>
      <c r="I1116" s="66">
        <v>4.08977707006369</v>
      </c>
      <c r="J1116" s="66">
        <v>4578.07</v>
      </c>
      <c r="K1116" s="68">
        <v>920.0</v>
      </c>
      <c r="L1116" s="66">
        <v>6.13682305630027</v>
      </c>
      <c r="M1116" s="66">
        <v>159390.49</v>
      </c>
      <c r="N1116" s="68">
        <v>30762.0</v>
      </c>
      <c r="O1116" s="66">
        <v>7.6194124958172</v>
      </c>
      <c r="P1116" s="66">
        <v>19249.16</v>
      </c>
      <c r="Q1116" s="68">
        <v>3202.0</v>
      </c>
      <c r="R1116" s="69">
        <v>7.76802259887006</v>
      </c>
      <c r="S1116" s="55"/>
      <c r="T1116" s="56">
        <f t="shared" si="1"/>
        <v>4.1085856</v>
      </c>
      <c r="U1116" s="56">
        <f t="shared" si="2"/>
        <v>3.777029412</v>
      </c>
      <c r="V1116" s="56">
        <f t="shared" si="3"/>
        <v>4.976163043</v>
      </c>
      <c r="W1116" s="56">
        <f t="shared" si="4"/>
        <v>5.181408556</v>
      </c>
      <c r="X1116" s="56">
        <f t="shared" si="5"/>
        <v>6.011605247</v>
      </c>
    </row>
    <row r="1117" ht="14.25" customHeight="1">
      <c r="A1117" s="63">
        <v>63311.0</v>
      </c>
      <c r="B1117" s="64" t="s">
        <v>1165</v>
      </c>
      <c r="C1117" s="65" t="s">
        <v>59</v>
      </c>
      <c r="D1117" s="66">
        <v>267699.52</v>
      </c>
      <c r="E1117" s="67">
        <v>64078.0</v>
      </c>
      <c r="F1117" s="66">
        <v>6.03756331897427</v>
      </c>
      <c r="G1117" s="66">
        <v>4295.05</v>
      </c>
      <c r="H1117" s="68">
        <v>1652.0</v>
      </c>
      <c r="I1117" s="66">
        <v>3.31920401854714</v>
      </c>
      <c r="J1117" s="66">
        <v>61792.77</v>
      </c>
      <c r="K1117" s="68">
        <v>17269.0</v>
      </c>
      <c r="L1117" s="66">
        <v>5.25716947422154</v>
      </c>
      <c r="M1117" s="66">
        <v>1098638.01</v>
      </c>
      <c r="N1117" s="68">
        <v>161192.0</v>
      </c>
      <c r="O1117" s="66">
        <v>12.1076715634953</v>
      </c>
      <c r="P1117" s="66">
        <v>106010.72</v>
      </c>
      <c r="Q1117" s="68">
        <v>22299.0</v>
      </c>
      <c r="R1117" s="69">
        <v>7.9845386759057</v>
      </c>
      <c r="S1117" s="55"/>
      <c r="T1117" s="56">
        <f t="shared" si="1"/>
        <v>4.177713412</v>
      </c>
      <c r="U1117" s="56">
        <f t="shared" si="2"/>
        <v>2.599909201</v>
      </c>
      <c r="V1117" s="56">
        <f t="shared" si="3"/>
        <v>3.578248306</v>
      </c>
      <c r="W1117" s="56">
        <f t="shared" si="4"/>
        <v>6.815710519</v>
      </c>
      <c r="X1117" s="56">
        <f t="shared" si="5"/>
        <v>4.754057133</v>
      </c>
    </row>
    <row r="1118" ht="14.25" customHeight="1">
      <c r="A1118" s="63">
        <v>64003.0</v>
      </c>
      <c r="B1118" s="64" t="s">
        <v>1166</v>
      </c>
      <c r="C1118" s="65" t="s">
        <v>61</v>
      </c>
      <c r="D1118" s="66">
        <v>181.99</v>
      </c>
      <c r="E1118" s="67">
        <v>26.0</v>
      </c>
      <c r="F1118" s="66">
        <v>6.99961538461539</v>
      </c>
      <c r="G1118" s="66">
        <v>520.4</v>
      </c>
      <c r="H1118" s="68">
        <v>128.0</v>
      </c>
      <c r="I1118" s="66">
        <v>5.78222222222222</v>
      </c>
      <c r="J1118" s="66">
        <v>0.0</v>
      </c>
      <c r="K1118" s="68">
        <v>0.0</v>
      </c>
      <c r="L1118" s="66">
        <v>0.0</v>
      </c>
      <c r="M1118" s="66">
        <v>148900.26</v>
      </c>
      <c r="N1118" s="68">
        <v>20589.0</v>
      </c>
      <c r="O1118" s="66">
        <v>11.4503429713934</v>
      </c>
      <c r="P1118" s="66">
        <v>9489.29</v>
      </c>
      <c r="Q1118" s="68">
        <v>1171.0</v>
      </c>
      <c r="R1118" s="69">
        <v>10.982974537037</v>
      </c>
      <c r="S1118" s="55"/>
      <c r="T1118" s="56">
        <f t="shared" si="1"/>
        <v>6.999615385</v>
      </c>
      <c r="U1118" s="56">
        <f t="shared" si="2"/>
        <v>4.065625</v>
      </c>
      <c r="V1118" s="56" t="str">
        <f t="shared" si="3"/>
        <v/>
      </c>
      <c r="W1118" s="56">
        <f t="shared" si="4"/>
        <v>7.232029725</v>
      </c>
      <c r="X1118" s="56">
        <f t="shared" si="5"/>
        <v>8.103578138</v>
      </c>
    </row>
    <row r="1119" ht="14.25" customHeight="1">
      <c r="A1119" s="63">
        <v>64147.0</v>
      </c>
      <c r="B1119" s="64" t="s">
        <v>1167</v>
      </c>
      <c r="C1119" s="65" t="s">
        <v>59</v>
      </c>
      <c r="D1119" s="66">
        <v>125194.24</v>
      </c>
      <c r="E1119" s="67">
        <v>23262.0</v>
      </c>
      <c r="F1119" s="66">
        <v>7.18021564579032</v>
      </c>
      <c r="G1119" s="66">
        <v>1175.67</v>
      </c>
      <c r="H1119" s="68">
        <v>485.0</v>
      </c>
      <c r="I1119" s="66">
        <v>2.91007425742574</v>
      </c>
      <c r="J1119" s="66">
        <v>5332.64</v>
      </c>
      <c r="K1119" s="68">
        <v>1655.0</v>
      </c>
      <c r="L1119" s="66">
        <v>4.21886075949367</v>
      </c>
      <c r="M1119" s="66">
        <v>334099.71</v>
      </c>
      <c r="N1119" s="68">
        <v>36975.0</v>
      </c>
      <c r="O1119" s="66">
        <v>12.8460362196247</v>
      </c>
      <c r="P1119" s="66">
        <v>815.46</v>
      </c>
      <c r="Q1119" s="68">
        <v>205.0</v>
      </c>
      <c r="R1119" s="69">
        <v>7.6211214953271</v>
      </c>
      <c r="S1119" s="55"/>
      <c r="T1119" s="56">
        <f t="shared" si="1"/>
        <v>5.381920729</v>
      </c>
      <c r="U1119" s="56">
        <f t="shared" si="2"/>
        <v>2.424061856</v>
      </c>
      <c r="V1119" s="56">
        <f t="shared" si="3"/>
        <v>3.222138973</v>
      </c>
      <c r="W1119" s="56">
        <f t="shared" si="4"/>
        <v>9.035827181</v>
      </c>
      <c r="X1119" s="56">
        <f t="shared" si="5"/>
        <v>3.977853659</v>
      </c>
    </row>
    <row r="1120" ht="14.25" customHeight="1">
      <c r="A1120" s="63">
        <v>65007.0</v>
      </c>
      <c r="B1120" s="64" t="s">
        <v>1168</v>
      </c>
      <c r="C1120" s="65" t="s">
        <v>59</v>
      </c>
      <c r="D1120" s="66">
        <v>152801.12</v>
      </c>
      <c r="E1120" s="67">
        <v>41542.0</v>
      </c>
      <c r="F1120" s="66">
        <v>5.58646972799064</v>
      </c>
      <c r="G1120" s="66">
        <v>15350.35</v>
      </c>
      <c r="H1120" s="68">
        <v>3916.0</v>
      </c>
      <c r="I1120" s="66">
        <v>4.54286771234093</v>
      </c>
      <c r="J1120" s="66">
        <v>18048.1</v>
      </c>
      <c r="K1120" s="68">
        <v>4997.0</v>
      </c>
      <c r="L1120" s="66">
        <v>7.05279406017976</v>
      </c>
      <c r="M1120" s="66">
        <v>531986.08</v>
      </c>
      <c r="N1120" s="68">
        <v>85027.0</v>
      </c>
      <c r="O1120" s="66">
        <v>10.594166683262</v>
      </c>
      <c r="P1120" s="66">
        <v>51754.5</v>
      </c>
      <c r="Q1120" s="68">
        <v>9967.0</v>
      </c>
      <c r="R1120" s="69">
        <v>8.64303607214429</v>
      </c>
      <c r="S1120" s="55"/>
      <c r="T1120" s="56">
        <f t="shared" si="1"/>
        <v>3.678232151</v>
      </c>
      <c r="U1120" s="56">
        <f t="shared" si="2"/>
        <v>3.919905516</v>
      </c>
      <c r="V1120" s="56">
        <f t="shared" si="3"/>
        <v>3.611787072</v>
      </c>
      <c r="W1120" s="56">
        <f t="shared" si="4"/>
        <v>6.256672351</v>
      </c>
      <c r="X1120" s="56">
        <f t="shared" si="5"/>
        <v>5.192585532</v>
      </c>
    </row>
    <row r="1121" ht="14.25" customHeight="1">
      <c r="A1121" s="63">
        <v>65021.0</v>
      </c>
      <c r="B1121" s="64" t="s">
        <v>1169</v>
      </c>
      <c r="C1121" s="65" t="s">
        <v>59</v>
      </c>
      <c r="D1121" s="66">
        <v>222656.68</v>
      </c>
      <c r="E1121" s="67">
        <v>56107.0</v>
      </c>
      <c r="F1121" s="66">
        <v>5.78028764278297</v>
      </c>
      <c r="G1121" s="66">
        <v>4859.53</v>
      </c>
      <c r="H1121" s="68">
        <v>2240.0</v>
      </c>
      <c r="I1121" s="66">
        <v>3.16581758957655</v>
      </c>
      <c r="J1121" s="66">
        <v>23453.31</v>
      </c>
      <c r="K1121" s="68">
        <v>4626.0</v>
      </c>
      <c r="L1121" s="66">
        <v>6.50396838602329</v>
      </c>
      <c r="M1121" s="66">
        <v>621699.92</v>
      </c>
      <c r="N1121" s="68">
        <v>89891.0</v>
      </c>
      <c r="O1121" s="66">
        <v>10.2672070286696</v>
      </c>
      <c r="P1121" s="66">
        <v>183737.62</v>
      </c>
      <c r="Q1121" s="68">
        <v>40349.0</v>
      </c>
      <c r="R1121" s="69">
        <v>7.50746179619188</v>
      </c>
      <c r="S1121" s="55"/>
      <c r="T1121" s="56">
        <f t="shared" si="1"/>
        <v>3.968429608</v>
      </c>
      <c r="U1121" s="56">
        <f t="shared" si="2"/>
        <v>2.169433036</v>
      </c>
      <c r="V1121" s="56">
        <f t="shared" si="3"/>
        <v>5.069889754</v>
      </c>
      <c r="W1121" s="56">
        <f t="shared" si="4"/>
        <v>6.916153119</v>
      </c>
      <c r="X1121" s="56">
        <f t="shared" si="5"/>
        <v>4.553709386</v>
      </c>
    </row>
    <row r="1122" ht="14.25" customHeight="1">
      <c r="A1122" s="63">
        <v>65033.0</v>
      </c>
      <c r="B1122" s="64" t="s">
        <v>1170</v>
      </c>
      <c r="C1122" s="65" t="s">
        <v>59</v>
      </c>
      <c r="D1122" s="66">
        <v>143228.52</v>
      </c>
      <c r="E1122" s="67">
        <v>34674.0</v>
      </c>
      <c r="F1122" s="66">
        <v>5.96860107513439</v>
      </c>
      <c r="G1122" s="66">
        <v>4400.07</v>
      </c>
      <c r="H1122" s="68">
        <v>1465.0</v>
      </c>
      <c r="I1122" s="66">
        <v>3.54558420628525</v>
      </c>
      <c r="J1122" s="66">
        <v>37802.33</v>
      </c>
      <c r="K1122" s="68">
        <v>9055.0</v>
      </c>
      <c r="L1122" s="66">
        <v>5.67091659165917</v>
      </c>
      <c r="M1122" s="66">
        <v>434300.91</v>
      </c>
      <c r="N1122" s="68">
        <v>61199.0</v>
      </c>
      <c r="O1122" s="66">
        <v>11.5352167330677</v>
      </c>
      <c r="P1122" s="66">
        <v>31310.35</v>
      </c>
      <c r="Q1122" s="68">
        <v>5408.0</v>
      </c>
      <c r="R1122" s="69">
        <v>7.90465791466801</v>
      </c>
      <c r="S1122" s="55"/>
      <c r="T1122" s="56">
        <f t="shared" si="1"/>
        <v>4.130718117</v>
      </c>
      <c r="U1122" s="56">
        <f t="shared" si="2"/>
        <v>3.003460751</v>
      </c>
      <c r="V1122" s="56">
        <f t="shared" si="3"/>
        <v>4.174746549</v>
      </c>
      <c r="W1122" s="56">
        <f t="shared" si="4"/>
        <v>7.096536055</v>
      </c>
      <c r="X1122" s="56">
        <f t="shared" si="5"/>
        <v>5.789635725</v>
      </c>
    </row>
    <row r="1123" ht="14.25" customHeight="1">
      <c r="A1123" s="63">
        <v>65034.0</v>
      </c>
      <c r="B1123" s="64" t="s">
        <v>1171</v>
      </c>
      <c r="C1123" s="65" t="s">
        <v>61</v>
      </c>
      <c r="D1123" s="66">
        <v>5999.06</v>
      </c>
      <c r="E1123" s="67">
        <v>1019.0</v>
      </c>
      <c r="F1123" s="66">
        <v>6.35493644067797</v>
      </c>
      <c r="G1123" s="66">
        <v>1934.68</v>
      </c>
      <c r="H1123" s="68">
        <v>512.0</v>
      </c>
      <c r="I1123" s="66">
        <v>3.98082304526749</v>
      </c>
      <c r="J1123" s="66">
        <v>3104.0</v>
      </c>
      <c r="K1123" s="68">
        <v>531.0</v>
      </c>
      <c r="L1123" s="66">
        <v>8.0</v>
      </c>
      <c r="M1123" s="66">
        <v>339082.72</v>
      </c>
      <c r="N1123" s="68">
        <v>50833.0</v>
      </c>
      <c r="O1123" s="66">
        <v>11.3511890733798</v>
      </c>
      <c r="P1123" s="66">
        <v>49404.74</v>
      </c>
      <c r="Q1123" s="68">
        <v>14070.0</v>
      </c>
      <c r="R1123" s="69">
        <v>6.45729185727356</v>
      </c>
      <c r="S1123" s="55"/>
      <c r="T1123" s="56">
        <f t="shared" si="1"/>
        <v>5.88720314</v>
      </c>
      <c r="U1123" s="56">
        <f t="shared" si="2"/>
        <v>3.778671875</v>
      </c>
      <c r="V1123" s="56">
        <f t="shared" si="3"/>
        <v>5.845574388</v>
      </c>
      <c r="W1123" s="56">
        <f t="shared" si="4"/>
        <v>6.670523479</v>
      </c>
      <c r="X1123" s="56">
        <f t="shared" si="5"/>
        <v>3.511353234</v>
      </c>
    </row>
    <row r="1124" ht="14.25" customHeight="1">
      <c r="A1124" s="63">
        <v>65072.0</v>
      </c>
      <c r="B1124" s="64" t="s">
        <v>1172</v>
      </c>
      <c r="C1124" s="65" t="s">
        <v>59</v>
      </c>
      <c r="D1124" s="66">
        <v>10674.5</v>
      </c>
      <c r="E1124" s="67">
        <v>3046.0</v>
      </c>
      <c r="F1124" s="66">
        <v>3.77190812720848</v>
      </c>
      <c r="G1124" s="66">
        <v>2607.79</v>
      </c>
      <c r="H1124" s="68">
        <v>866.0</v>
      </c>
      <c r="I1124" s="66">
        <v>3.23949068322981</v>
      </c>
      <c r="J1124" s="66">
        <v>1379.82</v>
      </c>
      <c r="K1124" s="68">
        <v>285.0</v>
      </c>
      <c r="L1124" s="66">
        <v>5.79756302521008</v>
      </c>
      <c r="M1124" s="66">
        <v>880777.55</v>
      </c>
      <c r="N1124" s="68">
        <v>110129.0</v>
      </c>
      <c r="O1124" s="66">
        <v>14.0414422816331</v>
      </c>
      <c r="P1124" s="66">
        <v>83564.02</v>
      </c>
      <c r="Q1124" s="68">
        <v>18649.0</v>
      </c>
      <c r="R1124" s="69">
        <v>7.46774084003575</v>
      </c>
      <c r="S1124" s="55"/>
      <c r="T1124" s="56">
        <f t="shared" si="1"/>
        <v>3.504432042</v>
      </c>
      <c r="U1124" s="56">
        <f t="shared" si="2"/>
        <v>3.01130485</v>
      </c>
      <c r="V1124" s="56">
        <f t="shared" si="3"/>
        <v>4.841473684</v>
      </c>
      <c r="W1124" s="56">
        <f t="shared" si="4"/>
        <v>7.997689528</v>
      </c>
      <c r="X1124" s="56">
        <f t="shared" si="5"/>
        <v>4.480884766</v>
      </c>
    </row>
    <row r="1125" ht="14.25" customHeight="1">
      <c r="A1125" s="63">
        <v>65080.0</v>
      </c>
      <c r="B1125" s="64" t="s">
        <v>1173</v>
      </c>
      <c r="C1125" s="65" t="s">
        <v>59</v>
      </c>
      <c r="D1125" s="66">
        <v>155030.05</v>
      </c>
      <c r="E1125" s="67">
        <v>42173.0</v>
      </c>
      <c r="F1125" s="66">
        <v>5.95834005918752</v>
      </c>
      <c r="G1125" s="66">
        <v>2330.37</v>
      </c>
      <c r="H1125" s="68">
        <v>796.0</v>
      </c>
      <c r="I1125" s="66">
        <v>3.75260869565217</v>
      </c>
      <c r="J1125" s="66">
        <v>11503.38</v>
      </c>
      <c r="K1125" s="68">
        <v>4016.0</v>
      </c>
      <c r="L1125" s="66">
        <v>4.23385351490615</v>
      </c>
      <c r="M1125" s="66">
        <v>1125840.32</v>
      </c>
      <c r="N1125" s="68">
        <v>160881.0</v>
      </c>
      <c r="O1125" s="66">
        <v>14.8920677248677</v>
      </c>
      <c r="P1125" s="66">
        <v>236803.81</v>
      </c>
      <c r="Q1125" s="68">
        <v>36806.0</v>
      </c>
      <c r="R1125" s="69">
        <v>10.2685837561251</v>
      </c>
      <c r="S1125" s="55"/>
      <c r="T1125" s="56">
        <f t="shared" si="1"/>
        <v>3.676049842</v>
      </c>
      <c r="U1125" s="56">
        <f t="shared" si="2"/>
        <v>2.927600503</v>
      </c>
      <c r="V1125" s="56">
        <f t="shared" si="3"/>
        <v>2.86438745</v>
      </c>
      <c r="W1125" s="56">
        <f t="shared" si="4"/>
        <v>6.997969431</v>
      </c>
      <c r="X1125" s="56">
        <f t="shared" si="5"/>
        <v>6.433837146</v>
      </c>
    </row>
    <row r="1126" ht="14.25" customHeight="1">
      <c r="A1126" s="63">
        <v>65089.0</v>
      </c>
      <c r="B1126" s="64" t="s">
        <v>1174</v>
      </c>
      <c r="C1126" s="65" t="s">
        <v>59</v>
      </c>
      <c r="D1126" s="66">
        <v>223424.27</v>
      </c>
      <c r="E1126" s="67">
        <v>48638.0</v>
      </c>
      <c r="F1126" s="66">
        <v>7.16815650165228</v>
      </c>
      <c r="G1126" s="66">
        <v>3558.45</v>
      </c>
      <c r="H1126" s="68">
        <v>969.0</v>
      </c>
      <c r="I1126" s="66">
        <v>3.90180921052632</v>
      </c>
      <c r="J1126" s="66">
        <v>27958.85</v>
      </c>
      <c r="K1126" s="68">
        <v>6392.0</v>
      </c>
      <c r="L1126" s="66">
        <v>6.0766898500326</v>
      </c>
      <c r="M1126" s="66">
        <v>551848.83</v>
      </c>
      <c r="N1126" s="68">
        <v>86250.0</v>
      </c>
      <c r="O1126" s="66">
        <v>11.0044035654463</v>
      </c>
      <c r="P1126" s="66">
        <v>86947.11</v>
      </c>
      <c r="Q1126" s="68">
        <v>12167.0</v>
      </c>
      <c r="R1126" s="69">
        <v>9.3361011489316</v>
      </c>
      <c r="S1126" s="55"/>
      <c r="T1126" s="56">
        <f t="shared" si="1"/>
        <v>4.593615486</v>
      </c>
      <c r="U1126" s="56">
        <f t="shared" si="2"/>
        <v>3.672291022</v>
      </c>
      <c r="V1126" s="56">
        <f t="shared" si="3"/>
        <v>4.37403786</v>
      </c>
      <c r="W1126" s="56">
        <f t="shared" si="4"/>
        <v>6.398247304</v>
      </c>
      <c r="X1126" s="56">
        <f t="shared" si="5"/>
        <v>7.146142024</v>
      </c>
    </row>
    <row r="1127" ht="14.25" customHeight="1">
      <c r="A1127" s="63">
        <v>65103.0</v>
      </c>
      <c r="B1127" s="64" t="s">
        <v>1175</v>
      </c>
      <c r="C1127" s="65" t="s">
        <v>59</v>
      </c>
      <c r="D1127" s="66">
        <v>324960.6</v>
      </c>
      <c r="E1127" s="67">
        <v>69841.0</v>
      </c>
      <c r="F1127" s="66">
        <v>6.79464308116924</v>
      </c>
      <c r="G1127" s="66">
        <v>1731.92</v>
      </c>
      <c r="H1127" s="68">
        <v>694.0</v>
      </c>
      <c r="I1127" s="66">
        <v>2.59269461077844</v>
      </c>
      <c r="J1127" s="66">
        <v>1968.17</v>
      </c>
      <c r="K1127" s="68">
        <v>503.0</v>
      </c>
      <c r="L1127" s="66">
        <v>4.11751046025105</v>
      </c>
      <c r="M1127" s="66">
        <v>444094.99</v>
      </c>
      <c r="N1127" s="68">
        <v>62100.0</v>
      </c>
      <c r="O1127" s="66">
        <v>11.1851448216804</v>
      </c>
      <c r="P1127" s="66">
        <v>76983.02</v>
      </c>
      <c r="Q1127" s="68">
        <v>10933.0</v>
      </c>
      <c r="R1127" s="69">
        <v>9.25499158451551</v>
      </c>
      <c r="S1127" s="55"/>
      <c r="T1127" s="56">
        <f t="shared" si="1"/>
        <v>4.652862932</v>
      </c>
      <c r="U1127" s="56">
        <f t="shared" si="2"/>
        <v>2.49556196</v>
      </c>
      <c r="V1127" s="56">
        <f t="shared" si="3"/>
        <v>3.912862823</v>
      </c>
      <c r="W1127" s="56">
        <f t="shared" si="4"/>
        <v>7.151288084</v>
      </c>
      <c r="X1127" s="56">
        <f t="shared" si="5"/>
        <v>7.041344553</v>
      </c>
    </row>
    <row r="1128" ht="14.25" customHeight="1">
      <c r="A1128" s="63">
        <v>65107.0</v>
      </c>
      <c r="B1128" s="64" t="s">
        <v>1176</v>
      </c>
      <c r="C1128" s="65" t="s">
        <v>59</v>
      </c>
      <c r="D1128" s="66">
        <v>108405.4</v>
      </c>
      <c r="E1128" s="67">
        <v>29537.0</v>
      </c>
      <c r="F1128" s="66">
        <v>5.54560057294864</v>
      </c>
      <c r="G1128" s="66">
        <v>401.82</v>
      </c>
      <c r="H1128" s="68">
        <v>77.0</v>
      </c>
      <c r="I1128" s="66">
        <v>6.18184615384615</v>
      </c>
      <c r="J1128" s="66">
        <v>374.59</v>
      </c>
      <c r="K1128" s="68">
        <v>41.0</v>
      </c>
      <c r="L1128" s="66">
        <v>9.60487179487179</v>
      </c>
      <c r="M1128" s="66">
        <v>334962.22</v>
      </c>
      <c r="N1128" s="68">
        <v>52506.0</v>
      </c>
      <c r="O1128" s="66">
        <v>10.1697853477852</v>
      </c>
      <c r="P1128" s="66">
        <v>62554.78</v>
      </c>
      <c r="Q1128" s="68">
        <v>10345.0</v>
      </c>
      <c r="R1128" s="69">
        <v>8.6616975906951</v>
      </c>
      <c r="S1128" s="55"/>
      <c r="T1128" s="56">
        <f t="shared" si="1"/>
        <v>3.670156075</v>
      </c>
      <c r="U1128" s="56">
        <f t="shared" si="2"/>
        <v>5.218441558</v>
      </c>
      <c r="V1128" s="56">
        <f t="shared" si="3"/>
        <v>9.136341463</v>
      </c>
      <c r="W1128" s="56">
        <f t="shared" si="4"/>
        <v>6.379503676</v>
      </c>
      <c r="X1128" s="56">
        <f t="shared" si="5"/>
        <v>6.046861286</v>
      </c>
    </row>
    <row r="1129" ht="14.25" customHeight="1">
      <c r="A1129" s="63">
        <v>65180.0</v>
      </c>
      <c r="B1129" s="64" t="s">
        <v>1177</v>
      </c>
      <c r="C1129" s="65" t="s">
        <v>61</v>
      </c>
      <c r="D1129" s="66" t="s">
        <v>66</v>
      </c>
      <c r="E1129" s="67" t="s">
        <v>66</v>
      </c>
      <c r="F1129" s="66" t="s">
        <v>66</v>
      </c>
      <c r="G1129" s="66" t="s">
        <v>66</v>
      </c>
      <c r="H1129" s="68" t="s">
        <v>66</v>
      </c>
      <c r="I1129" s="66" t="s">
        <v>66</v>
      </c>
      <c r="J1129" s="66" t="s">
        <v>66</v>
      </c>
      <c r="K1129" s="68" t="s">
        <v>66</v>
      </c>
      <c r="L1129" s="66" t="s">
        <v>66</v>
      </c>
      <c r="M1129" s="66">
        <v>38.86</v>
      </c>
      <c r="N1129" s="68">
        <v>3.0</v>
      </c>
      <c r="O1129" s="66">
        <v>12.9533333333333</v>
      </c>
      <c r="P1129" s="66">
        <v>8.99</v>
      </c>
      <c r="Q1129" s="68">
        <v>1.0</v>
      </c>
      <c r="R1129" s="69">
        <v>8.99</v>
      </c>
      <c r="S1129" s="55"/>
      <c r="T1129" s="56" t="str">
        <f t="shared" si="1"/>
        <v/>
      </c>
      <c r="U1129" s="56" t="str">
        <f t="shared" si="2"/>
        <v/>
      </c>
      <c r="V1129" s="56" t="str">
        <f t="shared" si="3"/>
        <v/>
      </c>
      <c r="W1129" s="56">
        <f t="shared" si="4"/>
        <v>12.95333333</v>
      </c>
      <c r="X1129" s="56">
        <f t="shared" si="5"/>
        <v>8.99</v>
      </c>
    </row>
    <row r="1130" ht="14.25" customHeight="1">
      <c r="A1130" s="63">
        <v>65181.0</v>
      </c>
      <c r="B1130" s="64" t="s">
        <v>1178</v>
      </c>
      <c r="C1130" s="65" t="s">
        <v>61</v>
      </c>
      <c r="D1130" s="66" t="s">
        <v>66</v>
      </c>
      <c r="E1130" s="67" t="s">
        <v>66</v>
      </c>
      <c r="F1130" s="66" t="s">
        <v>66</v>
      </c>
      <c r="G1130" s="66" t="s">
        <v>66</v>
      </c>
      <c r="H1130" s="68" t="s">
        <v>66</v>
      </c>
      <c r="I1130" s="66" t="s">
        <v>66</v>
      </c>
      <c r="J1130" s="66" t="s">
        <v>66</v>
      </c>
      <c r="K1130" s="68" t="s">
        <v>66</v>
      </c>
      <c r="L1130" s="66" t="s">
        <v>66</v>
      </c>
      <c r="M1130" s="66" t="s">
        <v>66</v>
      </c>
      <c r="N1130" s="68" t="s">
        <v>66</v>
      </c>
      <c r="O1130" s="66" t="s">
        <v>66</v>
      </c>
      <c r="P1130" s="66" t="s">
        <v>66</v>
      </c>
      <c r="Q1130" s="68" t="s">
        <v>66</v>
      </c>
      <c r="R1130" s="69" t="s">
        <v>66</v>
      </c>
      <c r="S1130" s="55"/>
      <c r="T1130" s="56" t="str">
        <f t="shared" si="1"/>
        <v/>
      </c>
      <c r="U1130" s="56" t="str">
        <f t="shared" si="2"/>
        <v/>
      </c>
      <c r="V1130" s="56" t="str">
        <f t="shared" si="3"/>
        <v/>
      </c>
      <c r="W1130" s="56" t="str">
        <f t="shared" si="4"/>
        <v/>
      </c>
      <c r="X1130" s="56" t="str">
        <f t="shared" si="5"/>
        <v/>
      </c>
    </row>
    <row r="1131" ht="14.25" customHeight="1">
      <c r="A1131" s="63">
        <v>65222.0</v>
      </c>
      <c r="B1131" s="64" t="s">
        <v>1179</v>
      </c>
      <c r="C1131" s="65" t="s">
        <v>61</v>
      </c>
      <c r="D1131" s="66">
        <v>53230.9</v>
      </c>
      <c r="E1131" s="67">
        <v>12728.0</v>
      </c>
      <c r="F1131" s="66">
        <v>6.08283624728602</v>
      </c>
      <c r="G1131" s="66">
        <v>181.29</v>
      </c>
      <c r="H1131" s="68">
        <v>30.0</v>
      </c>
      <c r="I1131" s="66">
        <v>6.25137931034483</v>
      </c>
      <c r="J1131" s="66">
        <v>8201.16</v>
      </c>
      <c r="K1131" s="68">
        <v>1583.0</v>
      </c>
      <c r="L1131" s="66">
        <v>7.44882833787466</v>
      </c>
      <c r="M1131" s="66">
        <v>355119.66</v>
      </c>
      <c r="N1131" s="68">
        <v>66432.0</v>
      </c>
      <c r="O1131" s="66">
        <v>10.4137608867775</v>
      </c>
      <c r="P1131" s="66">
        <v>64111.93</v>
      </c>
      <c r="Q1131" s="68">
        <v>13433.0</v>
      </c>
      <c r="R1131" s="69">
        <v>7.33462189680815</v>
      </c>
      <c r="S1131" s="55"/>
      <c r="T1131" s="56">
        <f t="shared" si="1"/>
        <v>4.182188875</v>
      </c>
      <c r="U1131" s="56">
        <f t="shared" si="2"/>
        <v>6.043</v>
      </c>
      <c r="V1131" s="56">
        <f t="shared" si="3"/>
        <v>5.180770689</v>
      </c>
      <c r="W1131" s="56">
        <f t="shared" si="4"/>
        <v>5.345611452</v>
      </c>
      <c r="X1131" s="56">
        <f t="shared" si="5"/>
        <v>4.772718678</v>
      </c>
    </row>
    <row r="1132" ht="14.25" customHeight="1">
      <c r="A1132" s="63">
        <v>65226.0</v>
      </c>
      <c r="B1132" s="64" t="s">
        <v>1180</v>
      </c>
      <c r="C1132" s="65" t="s">
        <v>61</v>
      </c>
      <c r="D1132" s="66">
        <v>3289.26</v>
      </c>
      <c r="E1132" s="67">
        <v>883.0</v>
      </c>
      <c r="F1132" s="66">
        <v>4.1013216957606</v>
      </c>
      <c r="G1132" s="66">
        <v>4557.07</v>
      </c>
      <c r="H1132" s="68">
        <v>762.0</v>
      </c>
      <c r="I1132" s="66">
        <v>6.05188579017264</v>
      </c>
      <c r="J1132" s="66">
        <v>5436.95</v>
      </c>
      <c r="K1132" s="68">
        <v>896.0</v>
      </c>
      <c r="L1132" s="66">
        <v>8.84056910569106</v>
      </c>
      <c r="M1132" s="66">
        <v>77574.87</v>
      </c>
      <c r="N1132" s="68">
        <v>9248.0</v>
      </c>
      <c r="O1132" s="66">
        <v>11.5662546593112</v>
      </c>
      <c r="P1132" s="66">
        <v>15012.06</v>
      </c>
      <c r="Q1132" s="68">
        <v>3253.0</v>
      </c>
      <c r="R1132" s="69">
        <v>5.83672628304821</v>
      </c>
      <c r="S1132" s="55"/>
      <c r="T1132" s="56">
        <f t="shared" si="1"/>
        <v>3.725096263</v>
      </c>
      <c r="U1132" s="56">
        <f t="shared" si="2"/>
        <v>5.980406824</v>
      </c>
      <c r="V1132" s="56">
        <f t="shared" si="3"/>
        <v>6.068024554</v>
      </c>
      <c r="W1132" s="56">
        <f t="shared" si="4"/>
        <v>8.388286116</v>
      </c>
      <c r="X1132" s="56">
        <f t="shared" si="5"/>
        <v>4.614835536</v>
      </c>
    </row>
    <row r="1133" ht="14.25" customHeight="1">
      <c r="A1133" s="63">
        <v>65278.0</v>
      </c>
      <c r="B1133" s="64" t="s">
        <v>1181</v>
      </c>
      <c r="C1133" s="65" t="s">
        <v>59</v>
      </c>
      <c r="D1133" s="66">
        <v>142465.06</v>
      </c>
      <c r="E1133" s="67">
        <v>30220.0</v>
      </c>
      <c r="F1133" s="66">
        <v>6.92250048590865</v>
      </c>
      <c r="G1133" s="66">
        <v>10141.56</v>
      </c>
      <c r="H1133" s="68">
        <v>2680.0</v>
      </c>
      <c r="I1133" s="66">
        <v>4.52748214285714</v>
      </c>
      <c r="J1133" s="66">
        <v>16290.19</v>
      </c>
      <c r="K1133" s="68">
        <v>3141.0</v>
      </c>
      <c r="L1133" s="66">
        <v>6.74262831125828</v>
      </c>
      <c r="M1133" s="66">
        <v>688933.56</v>
      </c>
      <c r="N1133" s="68">
        <v>93566.0</v>
      </c>
      <c r="O1133" s="66">
        <v>12.5124148201962</v>
      </c>
      <c r="P1133" s="66">
        <v>135071.37</v>
      </c>
      <c r="Q1133" s="68">
        <v>24254.0</v>
      </c>
      <c r="R1133" s="69">
        <v>8.89095379146919</v>
      </c>
      <c r="S1133" s="55"/>
      <c r="T1133" s="56">
        <f t="shared" si="1"/>
        <v>4.714264064</v>
      </c>
      <c r="U1133" s="56">
        <f t="shared" si="2"/>
        <v>3.784164179</v>
      </c>
      <c r="V1133" s="56">
        <f t="shared" si="3"/>
        <v>5.186306909</v>
      </c>
      <c r="W1133" s="56">
        <f t="shared" si="4"/>
        <v>7.363075904</v>
      </c>
      <c r="X1133" s="56">
        <f t="shared" si="5"/>
        <v>5.569034798</v>
      </c>
    </row>
    <row r="1134" ht="14.25" customHeight="1">
      <c r="A1134" s="63">
        <v>65430.0</v>
      </c>
      <c r="B1134" s="64" t="s">
        <v>1182</v>
      </c>
      <c r="C1134" s="65" t="s">
        <v>59</v>
      </c>
      <c r="D1134" s="66" t="s">
        <v>66</v>
      </c>
      <c r="E1134" s="67" t="s">
        <v>66</v>
      </c>
      <c r="F1134" s="66" t="s">
        <v>66</v>
      </c>
      <c r="G1134" s="66" t="s">
        <v>66</v>
      </c>
      <c r="H1134" s="68" t="s">
        <v>66</v>
      </c>
      <c r="I1134" s="66" t="s">
        <v>66</v>
      </c>
      <c r="J1134" s="66" t="s">
        <v>66</v>
      </c>
      <c r="K1134" s="68" t="s">
        <v>66</v>
      </c>
      <c r="L1134" s="66" t="s">
        <v>66</v>
      </c>
      <c r="M1134" s="66" t="s">
        <v>66</v>
      </c>
      <c r="N1134" s="68" t="s">
        <v>66</v>
      </c>
      <c r="O1134" s="66" t="s">
        <v>66</v>
      </c>
      <c r="P1134" s="66" t="s">
        <v>66</v>
      </c>
      <c r="Q1134" s="68" t="s">
        <v>66</v>
      </c>
      <c r="R1134" s="69" t="s">
        <v>66</v>
      </c>
      <c r="S1134" s="55"/>
      <c r="T1134" s="56" t="str">
        <f t="shared" si="1"/>
        <v/>
      </c>
      <c r="U1134" s="56" t="str">
        <f t="shared" si="2"/>
        <v/>
      </c>
      <c r="V1134" s="56" t="str">
        <f t="shared" si="3"/>
        <v/>
      </c>
      <c r="W1134" s="56" t="str">
        <f t="shared" si="4"/>
        <v/>
      </c>
      <c r="X1134" s="56" t="str">
        <f t="shared" si="5"/>
        <v/>
      </c>
    </row>
    <row r="1135" ht="14.25" customHeight="1">
      <c r="A1135" s="63">
        <v>65436.0</v>
      </c>
      <c r="B1135" s="64" t="s">
        <v>1183</v>
      </c>
      <c r="C1135" s="65" t="s">
        <v>59</v>
      </c>
      <c r="D1135" s="66">
        <v>2988.87</v>
      </c>
      <c r="E1135" s="67">
        <v>820.0</v>
      </c>
      <c r="F1135" s="66">
        <v>4.45435171385991</v>
      </c>
      <c r="G1135" s="66">
        <v>1389.22</v>
      </c>
      <c r="H1135" s="68">
        <v>378.0</v>
      </c>
      <c r="I1135" s="66">
        <v>4.18439759036145</v>
      </c>
      <c r="J1135" s="66">
        <v>2856.54</v>
      </c>
      <c r="K1135" s="68">
        <v>657.0</v>
      </c>
      <c r="L1135" s="66">
        <v>5.84159509202454</v>
      </c>
      <c r="M1135" s="66">
        <v>564921.25</v>
      </c>
      <c r="N1135" s="68">
        <v>79947.0</v>
      </c>
      <c r="O1135" s="66">
        <v>12.5354202724892</v>
      </c>
      <c r="P1135" s="66">
        <v>8520.12</v>
      </c>
      <c r="Q1135" s="68">
        <v>1412.0</v>
      </c>
      <c r="R1135" s="69">
        <v>7.50010563380282</v>
      </c>
      <c r="S1135" s="55"/>
      <c r="T1135" s="56">
        <f t="shared" si="1"/>
        <v>3.644963415</v>
      </c>
      <c r="U1135" s="56">
        <f t="shared" si="2"/>
        <v>3.675185185</v>
      </c>
      <c r="V1135" s="56">
        <f t="shared" si="3"/>
        <v>4.347853881</v>
      </c>
      <c r="W1135" s="56">
        <f t="shared" si="4"/>
        <v>7.06619698</v>
      </c>
      <c r="X1135" s="56">
        <f t="shared" si="5"/>
        <v>6.03407932</v>
      </c>
    </row>
    <row r="1136" ht="14.25" customHeight="1">
      <c r="A1136" s="63">
        <v>65438.0</v>
      </c>
      <c r="B1136" s="64" t="s">
        <v>1184</v>
      </c>
      <c r="C1136" s="65" t="s">
        <v>59</v>
      </c>
      <c r="D1136" s="66" t="s">
        <v>66</v>
      </c>
      <c r="E1136" s="67" t="s">
        <v>66</v>
      </c>
      <c r="F1136" s="66" t="s">
        <v>66</v>
      </c>
      <c r="G1136" s="66" t="s">
        <v>66</v>
      </c>
      <c r="H1136" s="68" t="s">
        <v>66</v>
      </c>
      <c r="I1136" s="66" t="s">
        <v>66</v>
      </c>
      <c r="J1136" s="66" t="s">
        <v>66</v>
      </c>
      <c r="K1136" s="68" t="s">
        <v>66</v>
      </c>
      <c r="L1136" s="66" t="s">
        <v>66</v>
      </c>
      <c r="M1136" s="66" t="s">
        <v>66</v>
      </c>
      <c r="N1136" s="68" t="s">
        <v>66</v>
      </c>
      <c r="O1136" s="66" t="s">
        <v>66</v>
      </c>
      <c r="P1136" s="66" t="s">
        <v>66</v>
      </c>
      <c r="Q1136" s="68" t="s">
        <v>66</v>
      </c>
      <c r="R1136" s="69" t="s">
        <v>66</v>
      </c>
      <c r="S1136" s="55"/>
      <c r="T1136" s="56" t="str">
        <f t="shared" si="1"/>
        <v/>
      </c>
      <c r="U1136" s="56" t="str">
        <f t="shared" si="2"/>
        <v/>
      </c>
      <c r="V1136" s="56" t="str">
        <f t="shared" si="3"/>
        <v/>
      </c>
      <c r="W1136" s="56" t="str">
        <f t="shared" si="4"/>
        <v/>
      </c>
      <c r="X1136" s="56" t="str">
        <f t="shared" si="5"/>
        <v/>
      </c>
    </row>
    <row r="1137" ht="14.25" customHeight="1">
      <c r="A1137" s="63">
        <v>65439.0</v>
      </c>
      <c r="B1137" s="64" t="s">
        <v>1185</v>
      </c>
      <c r="C1137" s="65" t="s">
        <v>59</v>
      </c>
      <c r="D1137" s="66">
        <v>8919.27</v>
      </c>
      <c r="E1137" s="67">
        <v>2341.0</v>
      </c>
      <c r="F1137" s="66">
        <v>4.32135174418605</v>
      </c>
      <c r="G1137" s="66">
        <v>2753.43</v>
      </c>
      <c r="H1137" s="68">
        <v>803.0</v>
      </c>
      <c r="I1137" s="66">
        <v>3.94474212034384</v>
      </c>
      <c r="J1137" s="66">
        <v>6085.82</v>
      </c>
      <c r="K1137" s="68">
        <v>1593.0</v>
      </c>
      <c r="L1137" s="66">
        <v>4.74342946219797</v>
      </c>
      <c r="M1137" s="66">
        <v>438154.65</v>
      </c>
      <c r="N1137" s="68">
        <v>65115.0</v>
      </c>
      <c r="O1137" s="66">
        <v>11.0849457332962</v>
      </c>
      <c r="P1137" s="66">
        <v>29293.37</v>
      </c>
      <c r="Q1137" s="68">
        <v>7799.0</v>
      </c>
      <c r="R1137" s="69">
        <v>5.89048260607279</v>
      </c>
      <c r="S1137" s="55"/>
      <c r="T1137" s="56">
        <f t="shared" si="1"/>
        <v>3.81002563</v>
      </c>
      <c r="U1137" s="56">
        <f t="shared" si="2"/>
        <v>3.428929016</v>
      </c>
      <c r="V1137" s="56">
        <f t="shared" si="3"/>
        <v>3.820351538</v>
      </c>
      <c r="W1137" s="56">
        <f t="shared" si="4"/>
        <v>6.728935729</v>
      </c>
      <c r="X1137" s="56">
        <f t="shared" si="5"/>
        <v>3.7560418</v>
      </c>
    </row>
    <row r="1138" ht="14.25" customHeight="1">
      <c r="A1138" s="63">
        <v>65442.0</v>
      </c>
      <c r="B1138" s="64" t="s">
        <v>1186</v>
      </c>
      <c r="C1138" s="65" t="s">
        <v>59</v>
      </c>
      <c r="D1138" s="66">
        <v>111206.42</v>
      </c>
      <c r="E1138" s="67">
        <v>23466.0</v>
      </c>
      <c r="F1138" s="66">
        <v>6.98576669388781</v>
      </c>
      <c r="G1138" s="66">
        <v>4955.22</v>
      </c>
      <c r="H1138" s="68">
        <v>1379.0</v>
      </c>
      <c r="I1138" s="66">
        <v>4.11905236907731</v>
      </c>
      <c r="J1138" s="66">
        <v>6086.92</v>
      </c>
      <c r="K1138" s="68">
        <v>1551.0</v>
      </c>
      <c r="L1138" s="66">
        <v>4.82323296354992</v>
      </c>
      <c r="M1138" s="66">
        <v>558945.71</v>
      </c>
      <c r="N1138" s="68">
        <v>76720.0</v>
      </c>
      <c r="O1138" s="66">
        <v>12.202722628534</v>
      </c>
      <c r="P1138" s="66">
        <v>1517.38</v>
      </c>
      <c r="Q1138" s="68">
        <v>395.0</v>
      </c>
      <c r="R1138" s="69">
        <v>6.2443621399177</v>
      </c>
      <c r="S1138" s="55"/>
      <c r="T1138" s="56">
        <f t="shared" si="1"/>
        <v>4.739044575</v>
      </c>
      <c r="U1138" s="56">
        <f t="shared" si="2"/>
        <v>3.593343002</v>
      </c>
      <c r="V1138" s="56">
        <f t="shared" si="3"/>
        <v>3.924513217</v>
      </c>
      <c r="W1138" s="56">
        <f t="shared" si="4"/>
        <v>7.285528024</v>
      </c>
      <c r="X1138" s="56">
        <f t="shared" si="5"/>
        <v>3.841468354</v>
      </c>
    </row>
    <row r="1139" ht="14.25" customHeight="1">
      <c r="A1139" s="63">
        <v>65446.0</v>
      </c>
      <c r="B1139" s="64" t="s">
        <v>1187</v>
      </c>
      <c r="C1139" s="65" t="s">
        <v>59</v>
      </c>
      <c r="D1139" s="66">
        <v>78349.18</v>
      </c>
      <c r="E1139" s="67">
        <v>18745.0</v>
      </c>
      <c r="F1139" s="66">
        <v>5.33314137907562</v>
      </c>
      <c r="G1139" s="66">
        <v>7309.79</v>
      </c>
      <c r="H1139" s="68">
        <v>2477.0</v>
      </c>
      <c r="I1139" s="66">
        <v>3.56054067218704</v>
      </c>
      <c r="J1139" s="66">
        <v>36885.28</v>
      </c>
      <c r="K1139" s="68">
        <v>7943.0</v>
      </c>
      <c r="L1139" s="66">
        <v>6.49503081528438</v>
      </c>
      <c r="M1139" s="66">
        <v>331193.08</v>
      </c>
      <c r="N1139" s="68">
        <v>48872.0</v>
      </c>
      <c r="O1139" s="66">
        <v>10.1353575909661</v>
      </c>
      <c r="P1139" s="66">
        <v>50638.91</v>
      </c>
      <c r="Q1139" s="68">
        <v>10056.0</v>
      </c>
      <c r="R1139" s="69">
        <v>7.0410052836485</v>
      </c>
      <c r="S1139" s="55"/>
      <c r="T1139" s="56">
        <f t="shared" si="1"/>
        <v>4.17973753</v>
      </c>
      <c r="U1139" s="56">
        <f t="shared" si="2"/>
        <v>2.951065805</v>
      </c>
      <c r="V1139" s="56">
        <f t="shared" si="3"/>
        <v>4.643746695</v>
      </c>
      <c r="W1139" s="56">
        <f t="shared" si="4"/>
        <v>6.776744966</v>
      </c>
      <c r="X1139" s="56">
        <f t="shared" si="5"/>
        <v>5.03569113</v>
      </c>
    </row>
    <row r="1140" ht="14.25" customHeight="1">
      <c r="A1140" s="63">
        <v>65448.0</v>
      </c>
      <c r="B1140" s="64" t="s">
        <v>1188</v>
      </c>
      <c r="C1140" s="65" t="s">
        <v>61</v>
      </c>
      <c r="D1140" s="66" t="s">
        <v>66</v>
      </c>
      <c r="E1140" s="67" t="s">
        <v>66</v>
      </c>
      <c r="F1140" s="66" t="s">
        <v>66</v>
      </c>
      <c r="G1140" s="66" t="s">
        <v>66</v>
      </c>
      <c r="H1140" s="68" t="s">
        <v>66</v>
      </c>
      <c r="I1140" s="66" t="s">
        <v>66</v>
      </c>
      <c r="J1140" s="66" t="s">
        <v>66</v>
      </c>
      <c r="K1140" s="68" t="s">
        <v>66</v>
      </c>
      <c r="L1140" s="66" t="s">
        <v>66</v>
      </c>
      <c r="M1140" s="66">
        <v>299.96</v>
      </c>
      <c r="N1140" s="68">
        <v>38.0</v>
      </c>
      <c r="O1140" s="66">
        <v>8.10702702702703</v>
      </c>
      <c r="P1140" s="66">
        <v>338.75</v>
      </c>
      <c r="Q1140" s="68">
        <v>108.0</v>
      </c>
      <c r="R1140" s="69">
        <v>3.45663265306122</v>
      </c>
      <c r="S1140" s="55"/>
      <c r="T1140" s="56" t="str">
        <f t="shared" si="1"/>
        <v/>
      </c>
      <c r="U1140" s="56" t="str">
        <f t="shared" si="2"/>
        <v/>
      </c>
      <c r="V1140" s="56" t="str">
        <f t="shared" si="3"/>
        <v/>
      </c>
      <c r="W1140" s="56">
        <f t="shared" si="4"/>
        <v>7.893684211</v>
      </c>
      <c r="X1140" s="56">
        <f t="shared" si="5"/>
        <v>3.136574074</v>
      </c>
    </row>
    <row r="1141" ht="14.25" customHeight="1">
      <c r="A1141" s="63">
        <v>65449.0</v>
      </c>
      <c r="B1141" s="64" t="s">
        <v>1189</v>
      </c>
      <c r="C1141" s="65" t="s">
        <v>59</v>
      </c>
      <c r="D1141" s="66">
        <v>304529.7</v>
      </c>
      <c r="E1141" s="67">
        <v>69639.0</v>
      </c>
      <c r="F1141" s="66">
        <v>6.60098192222656</v>
      </c>
      <c r="G1141" s="66">
        <v>4390.69</v>
      </c>
      <c r="H1141" s="68">
        <v>1469.0</v>
      </c>
      <c r="I1141" s="66">
        <v>3.69275862068965</v>
      </c>
      <c r="J1141" s="66">
        <v>12871.12</v>
      </c>
      <c r="K1141" s="68">
        <v>4101.0</v>
      </c>
      <c r="L1141" s="66">
        <v>4.75475434059845</v>
      </c>
      <c r="M1141" s="66">
        <v>1448509.18</v>
      </c>
      <c r="N1141" s="68">
        <v>188859.0</v>
      </c>
      <c r="O1141" s="66">
        <v>15.1827386405325</v>
      </c>
      <c r="P1141" s="66">
        <v>132407.56</v>
      </c>
      <c r="Q1141" s="68">
        <v>31957.0</v>
      </c>
      <c r="R1141" s="69">
        <v>7.26835153977054</v>
      </c>
      <c r="S1141" s="55"/>
      <c r="T1141" s="56">
        <f t="shared" si="1"/>
        <v>4.372976349</v>
      </c>
      <c r="U1141" s="56">
        <f t="shared" si="2"/>
        <v>2.988897209</v>
      </c>
      <c r="V1141" s="56">
        <f t="shared" si="3"/>
        <v>3.138532065</v>
      </c>
      <c r="W1141" s="56">
        <f t="shared" si="4"/>
        <v>7.669791644</v>
      </c>
      <c r="X1141" s="56">
        <f t="shared" si="5"/>
        <v>4.143303815</v>
      </c>
    </row>
    <row r="1142" ht="14.25" customHeight="1">
      <c r="A1142" s="63">
        <v>65452.0</v>
      </c>
      <c r="B1142" s="64" t="s">
        <v>1190</v>
      </c>
      <c r="C1142" s="65" t="s">
        <v>59</v>
      </c>
      <c r="D1142" s="66">
        <v>100370.86</v>
      </c>
      <c r="E1142" s="67">
        <v>27000.0</v>
      </c>
      <c r="F1142" s="66">
        <v>5.68480176710467</v>
      </c>
      <c r="G1142" s="66">
        <v>1220.87</v>
      </c>
      <c r="H1142" s="68">
        <v>329.0</v>
      </c>
      <c r="I1142" s="66">
        <v>4.64209125475285</v>
      </c>
      <c r="J1142" s="66">
        <v>8658.86</v>
      </c>
      <c r="K1142" s="68">
        <v>1894.0</v>
      </c>
      <c r="L1142" s="66">
        <v>6.12799716914367</v>
      </c>
      <c r="M1142" s="66">
        <v>398605.63</v>
      </c>
      <c r="N1142" s="68">
        <v>59167.0</v>
      </c>
      <c r="O1142" s="66">
        <v>11.5604881090487</v>
      </c>
      <c r="P1142" s="66">
        <v>55214.05</v>
      </c>
      <c r="Q1142" s="68">
        <v>10493.0</v>
      </c>
      <c r="R1142" s="69">
        <v>8.12688401530762</v>
      </c>
      <c r="S1142" s="55"/>
      <c r="T1142" s="56">
        <f t="shared" si="1"/>
        <v>3.717439259</v>
      </c>
      <c r="U1142" s="56">
        <f t="shared" si="2"/>
        <v>3.710851064</v>
      </c>
      <c r="V1142" s="56">
        <f t="shared" si="3"/>
        <v>4.571731785</v>
      </c>
      <c r="W1142" s="56">
        <f t="shared" si="4"/>
        <v>6.736958609</v>
      </c>
      <c r="X1142" s="56">
        <f t="shared" si="5"/>
        <v>5.261988945</v>
      </c>
    </row>
    <row r="1143" ht="14.25" customHeight="1">
      <c r="A1143" s="63">
        <v>65453.0</v>
      </c>
      <c r="B1143" s="64" t="s">
        <v>1191</v>
      </c>
      <c r="C1143" s="65" t="s">
        <v>59</v>
      </c>
      <c r="D1143" s="66">
        <v>79653.18</v>
      </c>
      <c r="E1143" s="67">
        <v>20230.0</v>
      </c>
      <c r="F1143" s="66">
        <v>5.73209412780656</v>
      </c>
      <c r="G1143" s="66">
        <v>1546.94</v>
      </c>
      <c r="H1143" s="68">
        <v>630.0</v>
      </c>
      <c r="I1143" s="66">
        <v>2.81261818181818</v>
      </c>
      <c r="J1143" s="66">
        <v>3915.1</v>
      </c>
      <c r="K1143" s="68">
        <v>1267.0</v>
      </c>
      <c r="L1143" s="66">
        <v>3.79002904162633</v>
      </c>
      <c r="M1143" s="66">
        <v>303074.4</v>
      </c>
      <c r="N1143" s="68">
        <v>47187.0</v>
      </c>
      <c r="O1143" s="66">
        <v>10.0107151114781</v>
      </c>
      <c r="P1143" s="66">
        <v>36152.68</v>
      </c>
      <c r="Q1143" s="68">
        <v>7400.0</v>
      </c>
      <c r="R1143" s="69">
        <v>7.29325801896308</v>
      </c>
      <c r="S1143" s="55"/>
      <c r="T1143" s="56">
        <f t="shared" si="1"/>
        <v>3.93737914</v>
      </c>
      <c r="U1143" s="56">
        <f t="shared" si="2"/>
        <v>2.455460317</v>
      </c>
      <c r="V1143" s="56">
        <f t="shared" si="3"/>
        <v>3.090055249</v>
      </c>
      <c r="W1143" s="56">
        <f t="shared" si="4"/>
        <v>6.422836798</v>
      </c>
      <c r="X1143" s="56">
        <f t="shared" si="5"/>
        <v>4.885497297</v>
      </c>
    </row>
    <row r="1144" ht="14.25" customHeight="1">
      <c r="A1144" s="63">
        <v>65454.0</v>
      </c>
      <c r="B1144" s="64" t="s">
        <v>1192</v>
      </c>
      <c r="C1144" s="65" t="s">
        <v>59</v>
      </c>
      <c r="D1144" s="66">
        <v>169459.55</v>
      </c>
      <c r="E1144" s="67">
        <v>36780.0</v>
      </c>
      <c r="F1144" s="66">
        <v>6.84961802748585</v>
      </c>
      <c r="G1144" s="66">
        <v>15542.31</v>
      </c>
      <c r="H1144" s="68">
        <v>4195.0</v>
      </c>
      <c r="I1144" s="66">
        <v>4.59967741935484</v>
      </c>
      <c r="J1144" s="66">
        <v>27709.01</v>
      </c>
      <c r="K1144" s="68">
        <v>5885.0</v>
      </c>
      <c r="L1144" s="66">
        <v>6.62419555343055</v>
      </c>
      <c r="M1144" s="66">
        <v>824274.98</v>
      </c>
      <c r="N1144" s="68">
        <v>120847.0</v>
      </c>
      <c r="O1144" s="66">
        <v>12.0093679701614</v>
      </c>
      <c r="P1144" s="66">
        <v>109749.98</v>
      </c>
      <c r="Q1144" s="68">
        <v>20324.0</v>
      </c>
      <c r="R1144" s="69">
        <v>8.83939916237113</v>
      </c>
      <c r="S1144" s="55"/>
      <c r="T1144" s="56">
        <f t="shared" si="1"/>
        <v>4.607383089</v>
      </c>
      <c r="U1144" s="56">
        <f t="shared" si="2"/>
        <v>3.704960667</v>
      </c>
      <c r="V1144" s="56">
        <f t="shared" si="3"/>
        <v>4.708412914</v>
      </c>
      <c r="W1144" s="56">
        <f t="shared" si="4"/>
        <v>6.820814584</v>
      </c>
      <c r="X1144" s="56">
        <f t="shared" si="5"/>
        <v>5.400018697</v>
      </c>
    </row>
    <row r="1145" ht="14.25" customHeight="1">
      <c r="A1145" s="63">
        <v>65457.0</v>
      </c>
      <c r="B1145" s="64" t="s">
        <v>1193</v>
      </c>
      <c r="C1145" s="65" t="s">
        <v>59</v>
      </c>
      <c r="D1145" s="66">
        <v>94377.21</v>
      </c>
      <c r="E1145" s="67">
        <v>24864.0</v>
      </c>
      <c r="F1145" s="66">
        <v>5.78504413387275</v>
      </c>
      <c r="G1145" s="66">
        <v>34627.18</v>
      </c>
      <c r="H1145" s="68">
        <v>16575.0</v>
      </c>
      <c r="I1145" s="66">
        <v>3.65883136094675</v>
      </c>
      <c r="J1145" s="66">
        <v>8804.37</v>
      </c>
      <c r="K1145" s="68">
        <v>2496.0</v>
      </c>
      <c r="L1145" s="66">
        <v>4.49891159938682</v>
      </c>
      <c r="M1145" s="66">
        <v>312603.92</v>
      </c>
      <c r="N1145" s="68">
        <v>44502.0</v>
      </c>
      <c r="O1145" s="66">
        <v>11.1564568165596</v>
      </c>
      <c r="P1145" s="66">
        <v>73319.4</v>
      </c>
      <c r="Q1145" s="68">
        <v>16778.0</v>
      </c>
      <c r="R1145" s="69">
        <v>7.30563969709047</v>
      </c>
      <c r="S1145" s="55"/>
      <c r="T1145" s="56">
        <f t="shared" si="1"/>
        <v>3.79573721</v>
      </c>
      <c r="U1145" s="56">
        <f t="shared" si="2"/>
        <v>2.089120965</v>
      </c>
      <c r="V1145" s="56">
        <f t="shared" si="3"/>
        <v>3.527391827</v>
      </c>
      <c r="W1145" s="56">
        <f t="shared" si="4"/>
        <v>7.024491484</v>
      </c>
      <c r="X1145" s="56">
        <f t="shared" si="5"/>
        <v>4.369972583</v>
      </c>
    </row>
    <row r="1146" ht="14.25" customHeight="1">
      <c r="A1146" s="63">
        <v>65458.0</v>
      </c>
      <c r="B1146" s="64" t="s">
        <v>1194</v>
      </c>
      <c r="C1146" s="65" t="s">
        <v>59</v>
      </c>
      <c r="D1146" s="66" t="s">
        <v>66</v>
      </c>
      <c r="E1146" s="67" t="s">
        <v>66</v>
      </c>
      <c r="F1146" s="66" t="s">
        <v>66</v>
      </c>
      <c r="G1146" s="66" t="s">
        <v>66</v>
      </c>
      <c r="H1146" s="68" t="s">
        <v>66</v>
      </c>
      <c r="I1146" s="66" t="s">
        <v>66</v>
      </c>
      <c r="J1146" s="66" t="s">
        <v>66</v>
      </c>
      <c r="K1146" s="68" t="s">
        <v>66</v>
      </c>
      <c r="L1146" s="66" t="s">
        <v>66</v>
      </c>
      <c r="M1146" s="66" t="s">
        <v>66</v>
      </c>
      <c r="N1146" s="68" t="s">
        <v>66</v>
      </c>
      <c r="O1146" s="66" t="s">
        <v>66</v>
      </c>
      <c r="P1146" s="66" t="s">
        <v>66</v>
      </c>
      <c r="Q1146" s="68" t="s">
        <v>66</v>
      </c>
      <c r="R1146" s="69" t="s">
        <v>66</v>
      </c>
      <c r="S1146" s="55"/>
      <c r="T1146" s="56" t="str">
        <f t="shared" si="1"/>
        <v/>
      </c>
      <c r="U1146" s="56" t="str">
        <f t="shared" si="2"/>
        <v/>
      </c>
      <c r="V1146" s="56" t="str">
        <f t="shared" si="3"/>
        <v/>
      </c>
      <c r="W1146" s="56" t="str">
        <f t="shared" si="4"/>
        <v/>
      </c>
      <c r="X1146" s="56" t="str">
        <f t="shared" si="5"/>
        <v/>
      </c>
    </row>
    <row r="1147" ht="14.25" customHeight="1">
      <c r="A1147" s="63">
        <v>65459.0</v>
      </c>
      <c r="B1147" s="64" t="s">
        <v>1182</v>
      </c>
      <c r="C1147" s="65" t="s">
        <v>59</v>
      </c>
      <c r="D1147" s="66">
        <v>56347.26</v>
      </c>
      <c r="E1147" s="67">
        <v>11165.0</v>
      </c>
      <c r="F1147" s="66">
        <v>6.36332693393563</v>
      </c>
      <c r="G1147" s="66">
        <v>2463.79</v>
      </c>
      <c r="H1147" s="68">
        <v>748.0</v>
      </c>
      <c r="I1147" s="66">
        <v>3.77881901840491</v>
      </c>
      <c r="J1147" s="66">
        <v>3818.42</v>
      </c>
      <c r="K1147" s="68">
        <v>928.0</v>
      </c>
      <c r="L1147" s="66">
        <v>5.62359351988218</v>
      </c>
      <c r="M1147" s="66">
        <v>541044.1</v>
      </c>
      <c r="N1147" s="68">
        <v>83821.0</v>
      </c>
      <c r="O1147" s="66">
        <v>10.5501647719517</v>
      </c>
      <c r="P1147" s="66">
        <v>95845.43</v>
      </c>
      <c r="Q1147" s="68">
        <v>14690.0</v>
      </c>
      <c r="R1147" s="69">
        <v>8.56757218199696</v>
      </c>
      <c r="S1147" s="55"/>
      <c r="T1147" s="56">
        <f t="shared" si="1"/>
        <v>5.046776534</v>
      </c>
      <c r="U1147" s="56">
        <f t="shared" si="2"/>
        <v>3.293836898</v>
      </c>
      <c r="V1147" s="56">
        <f t="shared" si="3"/>
        <v>4.114676724</v>
      </c>
      <c r="W1147" s="56">
        <f t="shared" si="4"/>
        <v>6.454755968</v>
      </c>
      <c r="X1147" s="56">
        <f t="shared" si="5"/>
        <v>6.524535739</v>
      </c>
    </row>
    <row r="1148" ht="14.25" customHeight="1">
      <c r="A1148" s="63">
        <v>65460.0</v>
      </c>
      <c r="B1148" s="64" t="s">
        <v>1195</v>
      </c>
      <c r="C1148" s="65" t="s">
        <v>59</v>
      </c>
      <c r="D1148" s="66">
        <v>185090.83</v>
      </c>
      <c r="E1148" s="67">
        <v>44569.0</v>
      </c>
      <c r="F1148" s="66">
        <v>6.19467954081462</v>
      </c>
      <c r="G1148" s="66">
        <v>13396.31</v>
      </c>
      <c r="H1148" s="68">
        <v>2002.0</v>
      </c>
      <c r="I1148" s="66">
        <v>7.12190855927698</v>
      </c>
      <c r="J1148" s="66">
        <v>10475.43</v>
      </c>
      <c r="K1148" s="68">
        <v>3053.0</v>
      </c>
      <c r="L1148" s="66">
        <v>4.28442944785276</v>
      </c>
      <c r="M1148" s="66">
        <v>747926.48</v>
      </c>
      <c r="N1148" s="68">
        <v>97938.0</v>
      </c>
      <c r="O1148" s="66">
        <v>12.2991971847199</v>
      </c>
      <c r="P1148" s="66">
        <v>56934.96</v>
      </c>
      <c r="Q1148" s="68">
        <v>11618.0</v>
      </c>
      <c r="R1148" s="69">
        <v>7.27045843442728</v>
      </c>
      <c r="S1148" s="55"/>
      <c r="T1148" s="56">
        <f t="shared" si="1"/>
        <v>4.152905158</v>
      </c>
      <c r="U1148" s="56">
        <f t="shared" si="2"/>
        <v>6.691463536</v>
      </c>
      <c r="V1148" s="56">
        <f t="shared" si="3"/>
        <v>3.43119227</v>
      </c>
      <c r="W1148" s="56">
        <f t="shared" si="4"/>
        <v>7.63673426</v>
      </c>
      <c r="X1148" s="56">
        <f t="shared" si="5"/>
        <v>4.900581856</v>
      </c>
    </row>
    <row r="1149" ht="14.25" customHeight="1">
      <c r="A1149" s="63">
        <v>65461.0</v>
      </c>
      <c r="B1149" s="64" t="s">
        <v>1196</v>
      </c>
      <c r="C1149" s="65" t="s">
        <v>61</v>
      </c>
      <c r="D1149" s="66">
        <v>2489.25</v>
      </c>
      <c r="E1149" s="67">
        <v>1139.0</v>
      </c>
      <c r="F1149" s="66">
        <v>2.5297256097561</v>
      </c>
      <c r="G1149" s="66">
        <v>2579.8</v>
      </c>
      <c r="H1149" s="68">
        <v>1042.0</v>
      </c>
      <c r="I1149" s="66">
        <v>3.00325960419092</v>
      </c>
      <c r="J1149" s="66">
        <v>9514.1</v>
      </c>
      <c r="K1149" s="68">
        <v>3406.0</v>
      </c>
      <c r="L1149" s="66">
        <v>3.663496341933</v>
      </c>
      <c r="M1149" s="66">
        <v>7.35</v>
      </c>
      <c r="N1149" s="68">
        <v>1.0</v>
      </c>
      <c r="O1149" s="66">
        <v>7.35</v>
      </c>
      <c r="P1149" s="66">
        <v>0.0</v>
      </c>
      <c r="Q1149" s="68">
        <v>0.0</v>
      </c>
      <c r="R1149" s="69">
        <v>0.0</v>
      </c>
      <c r="S1149" s="55"/>
      <c r="T1149" s="56">
        <f t="shared" si="1"/>
        <v>2.18546971</v>
      </c>
      <c r="U1149" s="56">
        <f t="shared" si="2"/>
        <v>2.475815739</v>
      </c>
      <c r="V1149" s="56">
        <f t="shared" si="3"/>
        <v>2.793335291</v>
      </c>
      <c r="W1149" s="56">
        <f t="shared" si="4"/>
        <v>7.35</v>
      </c>
      <c r="X1149" s="56" t="str">
        <f t="shared" si="5"/>
        <v/>
      </c>
    </row>
    <row r="1150" ht="14.25" customHeight="1">
      <c r="A1150" s="63">
        <v>66015.0</v>
      </c>
      <c r="B1150" s="64" t="s">
        <v>1197</v>
      </c>
      <c r="C1150" s="65" t="s">
        <v>61</v>
      </c>
      <c r="D1150" s="66">
        <v>33257.69</v>
      </c>
      <c r="E1150" s="67">
        <v>9578.0</v>
      </c>
      <c r="F1150" s="66">
        <v>4.34684224284407</v>
      </c>
      <c r="G1150" s="66">
        <v>7560.73</v>
      </c>
      <c r="H1150" s="68">
        <v>2682.0</v>
      </c>
      <c r="I1150" s="66">
        <v>3.52481585081585</v>
      </c>
      <c r="J1150" s="66">
        <v>6917.96</v>
      </c>
      <c r="K1150" s="68">
        <v>2489.0</v>
      </c>
      <c r="L1150" s="66">
        <v>3.67585547290117</v>
      </c>
      <c r="M1150" s="66">
        <v>32805.11</v>
      </c>
      <c r="N1150" s="68">
        <v>4975.0</v>
      </c>
      <c r="O1150" s="66">
        <v>7.89913556465206</v>
      </c>
      <c r="P1150" s="66">
        <v>74196.36</v>
      </c>
      <c r="Q1150" s="68">
        <v>15217.0</v>
      </c>
      <c r="R1150" s="69">
        <v>6.89301003344482</v>
      </c>
      <c r="S1150" s="55"/>
      <c r="T1150" s="56">
        <f t="shared" si="1"/>
        <v>3.472300063</v>
      </c>
      <c r="U1150" s="56">
        <f t="shared" si="2"/>
        <v>2.819064131</v>
      </c>
      <c r="V1150" s="56">
        <f t="shared" si="3"/>
        <v>2.779413419</v>
      </c>
      <c r="W1150" s="56">
        <f t="shared" si="4"/>
        <v>6.59399196</v>
      </c>
      <c r="X1150" s="56">
        <f t="shared" si="5"/>
        <v>4.87588618</v>
      </c>
    </row>
    <row r="1151" ht="14.25" customHeight="1">
      <c r="A1151" s="63">
        <v>66021.0</v>
      </c>
      <c r="B1151" s="64" t="s">
        <v>1198</v>
      </c>
      <c r="C1151" s="65" t="s">
        <v>59</v>
      </c>
      <c r="D1151" s="66">
        <v>262439.5</v>
      </c>
      <c r="E1151" s="67">
        <v>44726.0</v>
      </c>
      <c r="F1151" s="66">
        <v>8.06067633146999</v>
      </c>
      <c r="G1151" s="66">
        <v>3675.46</v>
      </c>
      <c r="H1151" s="68">
        <v>971.0</v>
      </c>
      <c r="I1151" s="66">
        <v>4.40174850299401</v>
      </c>
      <c r="J1151" s="66">
        <v>13406.15</v>
      </c>
      <c r="K1151" s="68">
        <v>3507.0</v>
      </c>
      <c r="L1151" s="66">
        <v>5.06465810351341</v>
      </c>
      <c r="M1151" s="66">
        <v>655685.0</v>
      </c>
      <c r="N1151" s="68">
        <v>81646.0</v>
      </c>
      <c r="O1151" s="66">
        <v>13.0998141969512</v>
      </c>
      <c r="P1151" s="66">
        <v>179207.71</v>
      </c>
      <c r="Q1151" s="68">
        <v>30043.0</v>
      </c>
      <c r="R1151" s="69">
        <v>9.37818357841855</v>
      </c>
      <c r="S1151" s="55"/>
      <c r="T1151" s="56">
        <f t="shared" si="1"/>
        <v>5.867716764</v>
      </c>
      <c r="U1151" s="56">
        <f t="shared" si="2"/>
        <v>3.78523172</v>
      </c>
      <c r="V1151" s="56">
        <f t="shared" si="3"/>
        <v>3.822683205</v>
      </c>
      <c r="W1151" s="56">
        <f t="shared" si="4"/>
        <v>8.03082821</v>
      </c>
      <c r="X1151" s="56">
        <f t="shared" si="5"/>
        <v>5.965040442</v>
      </c>
    </row>
    <row r="1152" ht="14.25" customHeight="1">
      <c r="A1152" s="63">
        <v>66043.0</v>
      </c>
      <c r="B1152" s="64" t="s">
        <v>1199</v>
      </c>
      <c r="C1152" s="65" t="s">
        <v>61</v>
      </c>
      <c r="D1152" s="66">
        <v>207755.79</v>
      </c>
      <c r="E1152" s="67">
        <v>33828.0</v>
      </c>
      <c r="F1152" s="66">
        <v>8.535921360779</v>
      </c>
      <c r="G1152" s="66">
        <v>1104.31</v>
      </c>
      <c r="H1152" s="68">
        <v>331.0</v>
      </c>
      <c r="I1152" s="66">
        <v>3.63259868421053</v>
      </c>
      <c r="J1152" s="66">
        <v>13760.16</v>
      </c>
      <c r="K1152" s="68">
        <v>3414.0</v>
      </c>
      <c r="L1152" s="66">
        <v>5.18468726450641</v>
      </c>
      <c r="M1152" s="66">
        <v>175565.44</v>
      </c>
      <c r="N1152" s="68">
        <v>26314.0</v>
      </c>
      <c r="O1152" s="66">
        <v>9.91839105135303</v>
      </c>
      <c r="P1152" s="66">
        <v>4744.03</v>
      </c>
      <c r="Q1152" s="68">
        <v>1025.0</v>
      </c>
      <c r="R1152" s="69">
        <v>5.72950483091787</v>
      </c>
      <c r="S1152" s="55"/>
      <c r="T1152" s="56">
        <f t="shared" si="1"/>
        <v>6.141533345</v>
      </c>
      <c r="U1152" s="56">
        <f t="shared" si="2"/>
        <v>3.336283988</v>
      </c>
      <c r="V1152" s="56">
        <f t="shared" si="3"/>
        <v>4.030509666</v>
      </c>
      <c r="W1152" s="56">
        <f t="shared" si="4"/>
        <v>6.671940412</v>
      </c>
      <c r="X1152" s="56">
        <f t="shared" si="5"/>
        <v>4.628321951</v>
      </c>
    </row>
    <row r="1153" ht="14.25" customHeight="1">
      <c r="A1153" s="63">
        <v>66049.0</v>
      </c>
      <c r="B1153" s="64" t="s">
        <v>1200</v>
      </c>
      <c r="C1153" s="65" t="s">
        <v>59</v>
      </c>
      <c r="D1153" s="66">
        <v>646248.5</v>
      </c>
      <c r="E1153" s="67">
        <v>113749.0</v>
      </c>
      <c r="F1153" s="66">
        <v>8.72247941692536</v>
      </c>
      <c r="G1153" s="66">
        <v>4753.32</v>
      </c>
      <c r="H1153" s="68">
        <v>1509.0</v>
      </c>
      <c r="I1153" s="66">
        <v>3.74572104018913</v>
      </c>
      <c r="J1153" s="66">
        <v>164322.98</v>
      </c>
      <c r="K1153" s="68">
        <v>38054.0</v>
      </c>
      <c r="L1153" s="66">
        <v>7.20462030866363</v>
      </c>
      <c r="M1153" s="66">
        <v>1017023.17</v>
      </c>
      <c r="N1153" s="68">
        <v>136925.0</v>
      </c>
      <c r="O1153" s="66">
        <v>12.1205492855355</v>
      </c>
      <c r="P1153" s="66">
        <v>145857.1</v>
      </c>
      <c r="Q1153" s="68">
        <v>26811.0</v>
      </c>
      <c r="R1153" s="69">
        <v>7.94082643728223</v>
      </c>
      <c r="S1153" s="55"/>
      <c r="T1153" s="56">
        <f t="shared" si="1"/>
        <v>5.68135544</v>
      </c>
      <c r="U1153" s="56">
        <f t="shared" si="2"/>
        <v>3.149980119</v>
      </c>
      <c r="V1153" s="56">
        <f t="shared" si="3"/>
        <v>4.318152625</v>
      </c>
      <c r="W1153" s="56">
        <f t="shared" si="4"/>
        <v>7.427592989</v>
      </c>
      <c r="X1153" s="56">
        <f t="shared" si="5"/>
        <v>5.440196188</v>
      </c>
    </row>
    <row r="1154" ht="14.25" customHeight="1">
      <c r="A1154" s="63">
        <v>66051.0</v>
      </c>
      <c r="B1154" s="64" t="s">
        <v>1201</v>
      </c>
      <c r="C1154" s="65" t="s">
        <v>59</v>
      </c>
      <c r="D1154" s="66">
        <v>72412.64</v>
      </c>
      <c r="E1154" s="67">
        <v>18957.0</v>
      </c>
      <c r="F1154" s="66">
        <v>4.9364401118004</v>
      </c>
      <c r="G1154" s="66">
        <v>3566.24</v>
      </c>
      <c r="H1154" s="68">
        <v>1000.0</v>
      </c>
      <c r="I1154" s="66">
        <v>4.40820766378245</v>
      </c>
      <c r="J1154" s="66">
        <v>26424.68</v>
      </c>
      <c r="K1154" s="68">
        <v>4011.0</v>
      </c>
      <c r="L1154" s="66">
        <v>8.08836241199878</v>
      </c>
      <c r="M1154" s="66">
        <v>510004.16</v>
      </c>
      <c r="N1154" s="68">
        <v>63276.0</v>
      </c>
      <c r="O1154" s="66">
        <v>12.7782160753658</v>
      </c>
      <c r="P1154" s="66">
        <v>56565.29</v>
      </c>
      <c r="Q1154" s="68">
        <v>11481.0</v>
      </c>
      <c r="R1154" s="69">
        <v>7.50202785145889</v>
      </c>
      <c r="S1154" s="55"/>
      <c r="T1154" s="56">
        <f t="shared" si="1"/>
        <v>3.819836472</v>
      </c>
      <c r="U1154" s="56">
        <f t="shared" si="2"/>
        <v>3.56624</v>
      </c>
      <c r="V1154" s="56">
        <f t="shared" si="3"/>
        <v>6.588052855</v>
      </c>
      <c r="W1154" s="56">
        <f t="shared" si="4"/>
        <v>8.059993678</v>
      </c>
      <c r="X1154" s="56">
        <f t="shared" si="5"/>
        <v>4.926860901</v>
      </c>
    </row>
    <row r="1155" ht="14.25" customHeight="1">
      <c r="A1155" s="63">
        <v>66054.0</v>
      </c>
      <c r="B1155" s="64" t="s">
        <v>1202</v>
      </c>
      <c r="C1155" s="65" t="s">
        <v>59</v>
      </c>
      <c r="D1155" s="66">
        <v>353365.75</v>
      </c>
      <c r="E1155" s="67">
        <v>64230.0</v>
      </c>
      <c r="F1155" s="66">
        <v>8.57080574353004</v>
      </c>
      <c r="G1155" s="66">
        <v>6087.07</v>
      </c>
      <c r="H1155" s="68">
        <v>1222.0</v>
      </c>
      <c r="I1155" s="66">
        <v>6.57350971922246</v>
      </c>
      <c r="J1155" s="66">
        <v>177064.15</v>
      </c>
      <c r="K1155" s="68">
        <v>30498.0</v>
      </c>
      <c r="L1155" s="66">
        <v>9.05745306665303</v>
      </c>
      <c r="M1155" s="66">
        <v>664871.86</v>
      </c>
      <c r="N1155" s="68">
        <v>90771.0</v>
      </c>
      <c r="O1155" s="66">
        <v>12.4732076392016</v>
      </c>
      <c r="P1155" s="66">
        <v>62991.21</v>
      </c>
      <c r="Q1155" s="68">
        <v>9108.0</v>
      </c>
      <c r="R1155" s="69">
        <v>8.72333610303282</v>
      </c>
      <c r="S1155" s="55"/>
      <c r="T1155" s="56">
        <f t="shared" si="1"/>
        <v>5.501568582</v>
      </c>
      <c r="U1155" s="56">
        <f t="shared" si="2"/>
        <v>4.981235679</v>
      </c>
      <c r="V1155" s="56">
        <f t="shared" si="3"/>
        <v>5.805762673</v>
      </c>
      <c r="W1155" s="56">
        <f t="shared" si="4"/>
        <v>7.324716705</v>
      </c>
      <c r="X1155" s="56">
        <f t="shared" si="5"/>
        <v>6.916030962</v>
      </c>
    </row>
    <row r="1156" ht="14.25" customHeight="1">
      <c r="A1156" s="63">
        <v>66055.0</v>
      </c>
      <c r="B1156" s="64" t="s">
        <v>1203</v>
      </c>
      <c r="C1156" s="65" t="s">
        <v>59</v>
      </c>
      <c r="D1156" s="66">
        <v>147051.39</v>
      </c>
      <c r="E1156" s="67">
        <v>18239.0</v>
      </c>
      <c r="F1156" s="66">
        <v>10.1428741895434</v>
      </c>
      <c r="G1156" s="66">
        <v>8771.28</v>
      </c>
      <c r="H1156" s="68">
        <v>2217.0</v>
      </c>
      <c r="I1156" s="66">
        <v>4.85674418604651</v>
      </c>
      <c r="J1156" s="66">
        <v>29358.0</v>
      </c>
      <c r="K1156" s="68">
        <v>6854.0</v>
      </c>
      <c r="L1156" s="66">
        <v>6.24372607401106</v>
      </c>
      <c r="M1156" s="66">
        <v>431238.83</v>
      </c>
      <c r="N1156" s="68">
        <v>56794.0</v>
      </c>
      <c r="O1156" s="66">
        <v>12.1822319839543</v>
      </c>
      <c r="P1156" s="66">
        <v>72539.08</v>
      </c>
      <c r="Q1156" s="68">
        <v>16364.0</v>
      </c>
      <c r="R1156" s="69">
        <v>7.78483365529083</v>
      </c>
      <c r="S1156" s="55"/>
      <c r="T1156" s="56">
        <f t="shared" si="1"/>
        <v>8.062469982</v>
      </c>
      <c r="U1156" s="56">
        <f t="shared" si="2"/>
        <v>3.956373478</v>
      </c>
      <c r="V1156" s="56">
        <f t="shared" si="3"/>
        <v>4.283338197</v>
      </c>
      <c r="W1156" s="56">
        <f t="shared" si="4"/>
        <v>7.593035004</v>
      </c>
      <c r="X1156" s="56">
        <f t="shared" si="5"/>
        <v>4.43284527</v>
      </c>
    </row>
    <row r="1157" ht="14.25" customHeight="1">
      <c r="A1157" s="63">
        <v>66067.0</v>
      </c>
      <c r="B1157" s="64" t="s">
        <v>1204</v>
      </c>
      <c r="C1157" s="65" t="s">
        <v>59</v>
      </c>
      <c r="D1157" s="66">
        <v>71691.98</v>
      </c>
      <c r="E1157" s="67">
        <v>13717.0</v>
      </c>
      <c r="F1157" s="66">
        <v>7.23138793625176</v>
      </c>
      <c r="G1157" s="66">
        <v>8457.55</v>
      </c>
      <c r="H1157" s="68">
        <v>2368.0</v>
      </c>
      <c r="I1157" s="66">
        <v>4.32611253196931</v>
      </c>
      <c r="J1157" s="66">
        <v>20604.47</v>
      </c>
      <c r="K1157" s="68">
        <v>5134.0</v>
      </c>
      <c r="L1157" s="66">
        <v>5.17310318855134</v>
      </c>
      <c r="M1157" s="66">
        <v>2079861.91</v>
      </c>
      <c r="N1157" s="68">
        <v>283064.0</v>
      </c>
      <c r="O1157" s="66">
        <v>13.7113561959008</v>
      </c>
      <c r="P1157" s="66">
        <v>89247.19</v>
      </c>
      <c r="Q1157" s="68">
        <v>13381.0</v>
      </c>
      <c r="R1157" s="69">
        <v>8.74286735893417</v>
      </c>
      <c r="S1157" s="55"/>
      <c r="T1157" s="56">
        <f t="shared" si="1"/>
        <v>5.226505796</v>
      </c>
      <c r="U1157" s="56">
        <f t="shared" si="2"/>
        <v>3.571600507</v>
      </c>
      <c r="V1157" s="56">
        <f t="shared" si="3"/>
        <v>4.01333658</v>
      </c>
      <c r="W1157" s="56">
        <f t="shared" si="4"/>
        <v>7.347673706</v>
      </c>
      <c r="X1157" s="56">
        <f t="shared" si="5"/>
        <v>6.66969509</v>
      </c>
    </row>
    <row r="1158" ht="14.25" customHeight="1">
      <c r="A1158" s="63">
        <v>66069.0</v>
      </c>
      <c r="B1158" s="64" t="s">
        <v>1205</v>
      </c>
      <c r="C1158" s="65" t="s">
        <v>59</v>
      </c>
      <c r="D1158" s="66">
        <v>30787.87</v>
      </c>
      <c r="E1158" s="67">
        <v>6651.0</v>
      </c>
      <c r="F1158" s="66">
        <v>6.55898380911802</v>
      </c>
      <c r="G1158" s="66">
        <v>4329.01</v>
      </c>
      <c r="H1158" s="68">
        <v>1204.0</v>
      </c>
      <c r="I1158" s="66">
        <v>4.21519961051607</v>
      </c>
      <c r="J1158" s="66">
        <v>13675.95</v>
      </c>
      <c r="K1158" s="68">
        <v>3737.0</v>
      </c>
      <c r="L1158" s="66">
        <v>4.86515474919957</v>
      </c>
      <c r="M1158" s="66">
        <v>739792.9</v>
      </c>
      <c r="N1158" s="68">
        <v>105685.0</v>
      </c>
      <c r="O1158" s="66">
        <v>11.7649671601915</v>
      </c>
      <c r="P1158" s="66">
        <v>102033.87</v>
      </c>
      <c r="Q1158" s="68">
        <v>14610.0</v>
      </c>
      <c r="R1158" s="69">
        <v>9.35146824305746</v>
      </c>
      <c r="S1158" s="55"/>
      <c r="T1158" s="56">
        <f t="shared" si="1"/>
        <v>4.629058788</v>
      </c>
      <c r="U1158" s="56">
        <f t="shared" si="2"/>
        <v>3.595523256</v>
      </c>
      <c r="V1158" s="56">
        <f t="shared" si="3"/>
        <v>3.659606636</v>
      </c>
      <c r="W1158" s="56">
        <f t="shared" si="4"/>
        <v>6.99998013</v>
      </c>
      <c r="X1158" s="56">
        <f t="shared" si="5"/>
        <v>6.983837782</v>
      </c>
    </row>
    <row r="1159" ht="14.25" customHeight="1">
      <c r="A1159" s="63">
        <v>66070.0</v>
      </c>
      <c r="B1159" s="64" t="s">
        <v>1206</v>
      </c>
      <c r="C1159" s="65" t="s">
        <v>61</v>
      </c>
      <c r="D1159" s="66" t="s">
        <v>66</v>
      </c>
      <c r="E1159" s="67" t="s">
        <v>66</v>
      </c>
      <c r="F1159" s="66" t="s">
        <v>66</v>
      </c>
      <c r="G1159" s="66" t="s">
        <v>66</v>
      </c>
      <c r="H1159" s="68" t="s">
        <v>66</v>
      </c>
      <c r="I1159" s="66" t="s">
        <v>66</v>
      </c>
      <c r="J1159" s="66" t="s">
        <v>66</v>
      </c>
      <c r="K1159" s="68" t="s">
        <v>66</v>
      </c>
      <c r="L1159" s="66" t="s">
        <v>66</v>
      </c>
      <c r="M1159" s="66" t="s">
        <v>66</v>
      </c>
      <c r="N1159" s="68" t="s">
        <v>66</v>
      </c>
      <c r="O1159" s="66" t="s">
        <v>66</v>
      </c>
      <c r="P1159" s="66" t="s">
        <v>66</v>
      </c>
      <c r="Q1159" s="68" t="s">
        <v>66</v>
      </c>
      <c r="R1159" s="69" t="s">
        <v>66</v>
      </c>
      <c r="S1159" s="55"/>
      <c r="T1159" s="56" t="str">
        <f t="shared" si="1"/>
        <v/>
      </c>
      <c r="U1159" s="56" t="str">
        <f t="shared" si="2"/>
        <v/>
      </c>
      <c r="V1159" s="56" t="str">
        <f t="shared" si="3"/>
        <v/>
      </c>
      <c r="W1159" s="56" t="str">
        <f t="shared" si="4"/>
        <v/>
      </c>
      <c r="X1159" s="56" t="str">
        <f t="shared" si="5"/>
        <v/>
      </c>
    </row>
    <row r="1160" ht="14.25" customHeight="1">
      <c r="A1160" s="63">
        <v>66072.0</v>
      </c>
      <c r="B1160" s="64" t="s">
        <v>1207</v>
      </c>
      <c r="C1160" s="65" t="s">
        <v>59</v>
      </c>
      <c r="D1160" s="66">
        <v>582669.94</v>
      </c>
      <c r="E1160" s="67">
        <v>101382.0</v>
      </c>
      <c r="F1160" s="66">
        <v>7.80922815059038</v>
      </c>
      <c r="G1160" s="66">
        <v>9477.96</v>
      </c>
      <c r="H1160" s="68">
        <v>2844.0</v>
      </c>
      <c r="I1160" s="66">
        <v>3.602417331813</v>
      </c>
      <c r="J1160" s="66">
        <v>48101.3</v>
      </c>
      <c r="K1160" s="68">
        <v>11537.0</v>
      </c>
      <c r="L1160" s="66">
        <v>4.77337501240449</v>
      </c>
      <c r="M1160" s="66">
        <v>1403046.26</v>
      </c>
      <c r="N1160" s="68">
        <v>193081.0</v>
      </c>
      <c r="O1160" s="66">
        <v>11.8442507893093</v>
      </c>
      <c r="P1160" s="66">
        <v>296336.05</v>
      </c>
      <c r="Q1160" s="68">
        <v>55812.0</v>
      </c>
      <c r="R1160" s="69">
        <v>7.67729863467966</v>
      </c>
      <c r="S1160" s="55"/>
      <c r="T1160" s="56">
        <f t="shared" si="1"/>
        <v>5.7472721</v>
      </c>
      <c r="U1160" s="56">
        <f t="shared" si="2"/>
        <v>3.332616034</v>
      </c>
      <c r="V1160" s="56">
        <f t="shared" si="3"/>
        <v>4.169307446</v>
      </c>
      <c r="W1160" s="56">
        <f t="shared" si="4"/>
        <v>7.26662002</v>
      </c>
      <c r="X1160" s="56">
        <f t="shared" si="5"/>
        <v>5.309540063</v>
      </c>
    </row>
    <row r="1161" ht="14.25" customHeight="1">
      <c r="A1161" s="63">
        <v>66073.0</v>
      </c>
      <c r="B1161" s="64" t="s">
        <v>1208</v>
      </c>
      <c r="C1161" s="65" t="s">
        <v>59</v>
      </c>
      <c r="D1161" s="66">
        <v>75487.93</v>
      </c>
      <c r="E1161" s="67">
        <v>13426.0</v>
      </c>
      <c r="F1161" s="66">
        <v>6.49526157287902</v>
      </c>
      <c r="G1161" s="66">
        <v>1853.96</v>
      </c>
      <c r="H1161" s="68">
        <v>525.0</v>
      </c>
      <c r="I1161" s="66">
        <v>3.85438669438669</v>
      </c>
      <c r="J1161" s="66">
        <v>6911.55</v>
      </c>
      <c r="K1161" s="68">
        <v>1653.0</v>
      </c>
      <c r="L1161" s="66">
        <v>5.01563860667634</v>
      </c>
      <c r="M1161" s="66">
        <v>136389.38</v>
      </c>
      <c r="N1161" s="68">
        <v>18106.0</v>
      </c>
      <c r="O1161" s="66">
        <v>10.7064432059031</v>
      </c>
      <c r="P1161" s="66">
        <v>72037.78</v>
      </c>
      <c r="Q1161" s="68">
        <v>16417.0</v>
      </c>
      <c r="R1161" s="69">
        <v>7.04801682809901</v>
      </c>
      <c r="S1161" s="55"/>
      <c r="T1161" s="56">
        <f t="shared" si="1"/>
        <v>5.622518248</v>
      </c>
      <c r="U1161" s="56">
        <f t="shared" si="2"/>
        <v>3.531352381</v>
      </c>
      <c r="V1161" s="56">
        <f t="shared" si="3"/>
        <v>4.181215971</v>
      </c>
      <c r="W1161" s="56">
        <f t="shared" si="4"/>
        <v>7.532827792</v>
      </c>
      <c r="X1161" s="56">
        <f t="shared" si="5"/>
        <v>4.387999025</v>
      </c>
    </row>
    <row r="1162" ht="14.25" customHeight="1">
      <c r="A1162" s="63">
        <v>66075.0</v>
      </c>
      <c r="B1162" s="64" t="s">
        <v>1209</v>
      </c>
      <c r="C1162" s="65" t="s">
        <v>59</v>
      </c>
      <c r="D1162" s="66">
        <v>822582.54</v>
      </c>
      <c r="E1162" s="67">
        <v>151133.0</v>
      </c>
      <c r="F1162" s="66">
        <v>7.94919346733668</v>
      </c>
      <c r="G1162" s="66">
        <v>119610.9</v>
      </c>
      <c r="H1162" s="68">
        <v>28945.0</v>
      </c>
      <c r="I1162" s="66">
        <v>5.3886065684552</v>
      </c>
      <c r="J1162" s="66">
        <v>475085.34</v>
      </c>
      <c r="K1162" s="68">
        <v>117366.0</v>
      </c>
      <c r="L1162" s="66">
        <v>6.03758311305409</v>
      </c>
      <c r="M1162" s="66">
        <v>1273999.06</v>
      </c>
      <c r="N1162" s="68">
        <v>172883.0</v>
      </c>
      <c r="O1162" s="66">
        <v>11.8188309182329</v>
      </c>
      <c r="P1162" s="66">
        <v>379955.78</v>
      </c>
      <c r="Q1162" s="68">
        <v>74736.0</v>
      </c>
      <c r="R1162" s="69">
        <v>7.56612728503724</v>
      </c>
      <c r="S1162" s="55"/>
      <c r="T1162" s="56">
        <f t="shared" si="1"/>
        <v>5.442772525</v>
      </c>
      <c r="U1162" s="56">
        <f t="shared" si="2"/>
        <v>4.132351011</v>
      </c>
      <c r="V1162" s="56">
        <f t="shared" si="3"/>
        <v>4.047895813</v>
      </c>
      <c r="W1162" s="56">
        <f t="shared" si="4"/>
        <v>7.36914017</v>
      </c>
      <c r="X1162" s="56">
        <f t="shared" si="5"/>
        <v>5.08397265</v>
      </c>
    </row>
    <row r="1163" ht="14.25" customHeight="1">
      <c r="A1163" s="63">
        <v>66080.0</v>
      </c>
      <c r="B1163" s="64" t="s">
        <v>1210</v>
      </c>
      <c r="C1163" s="65" t="s">
        <v>61</v>
      </c>
      <c r="D1163" s="66">
        <v>64784.65</v>
      </c>
      <c r="E1163" s="67">
        <v>11536.0</v>
      </c>
      <c r="F1163" s="66">
        <v>7.40649937121299</v>
      </c>
      <c r="G1163" s="66">
        <v>0.0</v>
      </c>
      <c r="H1163" s="68">
        <v>0.0</v>
      </c>
      <c r="I1163" s="66">
        <v>0.0</v>
      </c>
      <c r="J1163" s="66">
        <v>39312.6</v>
      </c>
      <c r="K1163" s="68">
        <v>5038.0</v>
      </c>
      <c r="L1163" s="66">
        <v>9.84784569138277</v>
      </c>
      <c r="M1163" s="66">
        <v>100842.74</v>
      </c>
      <c r="N1163" s="68">
        <v>14548.0</v>
      </c>
      <c r="O1163" s="66">
        <v>9.27630760739582</v>
      </c>
      <c r="P1163" s="66">
        <v>55370.09</v>
      </c>
      <c r="Q1163" s="68">
        <v>10257.0</v>
      </c>
      <c r="R1163" s="69">
        <v>8.02581388607044</v>
      </c>
      <c r="S1163" s="55"/>
      <c r="T1163" s="56">
        <f t="shared" si="1"/>
        <v>5.615867718</v>
      </c>
      <c r="U1163" s="56" t="str">
        <f t="shared" si="2"/>
        <v/>
      </c>
      <c r="V1163" s="56">
        <f t="shared" si="3"/>
        <v>7.803215562</v>
      </c>
      <c r="W1163" s="56">
        <f t="shared" si="4"/>
        <v>6.931725323</v>
      </c>
      <c r="X1163" s="56">
        <f t="shared" si="5"/>
        <v>5.398273374</v>
      </c>
    </row>
    <row r="1164" ht="14.25" customHeight="1">
      <c r="A1164" s="63">
        <v>66090.0</v>
      </c>
      <c r="B1164" s="64" t="s">
        <v>1211</v>
      </c>
      <c r="C1164" s="65" t="s">
        <v>59</v>
      </c>
      <c r="D1164" s="66">
        <v>227894.92</v>
      </c>
      <c r="E1164" s="67">
        <v>41792.0</v>
      </c>
      <c r="F1164" s="66">
        <v>8.09372163227617</v>
      </c>
      <c r="G1164" s="66">
        <v>3603.04</v>
      </c>
      <c r="H1164" s="68">
        <v>1223.0</v>
      </c>
      <c r="I1164" s="66">
        <v>3.87007518796992</v>
      </c>
      <c r="J1164" s="66">
        <v>27346.15</v>
      </c>
      <c r="K1164" s="68">
        <v>7239.0</v>
      </c>
      <c r="L1164" s="66">
        <v>5.53789995949777</v>
      </c>
      <c r="M1164" s="66">
        <v>283499.1</v>
      </c>
      <c r="N1164" s="68">
        <v>44532.0</v>
      </c>
      <c r="O1164" s="66">
        <v>9.35085097961607</v>
      </c>
      <c r="P1164" s="66">
        <v>152115.67</v>
      </c>
      <c r="Q1164" s="68">
        <v>24988.0</v>
      </c>
      <c r="R1164" s="69">
        <v>9.46110648090559</v>
      </c>
      <c r="S1164" s="55"/>
      <c r="T1164" s="56">
        <f t="shared" si="1"/>
        <v>5.45307523</v>
      </c>
      <c r="U1164" s="56">
        <f t="shared" si="2"/>
        <v>2.946067048</v>
      </c>
      <c r="V1164" s="56">
        <f t="shared" si="3"/>
        <v>3.777614311</v>
      </c>
      <c r="W1164" s="56">
        <f t="shared" si="4"/>
        <v>6.366188359</v>
      </c>
      <c r="X1164" s="56">
        <f t="shared" si="5"/>
        <v>6.087548823</v>
      </c>
    </row>
    <row r="1165" ht="14.25" customHeight="1">
      <c r="A1165" s="63">
        <v>66092.0</v>
      </c>
      <c r="B1165" s="64" t="s">
        <v>1212</v>
      </c>
      <c r="C1165" s="65" t="s">
        <v>59</v>
      </c>
      <c r="D1165" s="66">
        <v>466124.18</v>
      </c>
      <c r="E1165" s="67">
        <v>71701.0</v>
      </c>
      <c r="F1165" s="66">
        <v>9.53784821264144</v>
      </c>
      <c r="G1165" s="66">
        <v>16283.52</v>
      </c>
      <c r="H1165" s="68">
        <v>4652.0</v>
      </c>
      <c r="I1165" s="66">
        <v>4.31694591728526</v>
      </c>
      <c r="J1165" s="66">
        <v>95220.03</v>
      </c>
      <c r="K1165" s="68">
        <v>17205.0</v>
      </c>
      <c r="L1165" s="66">
        <v>8.07291479440441</v>
      </c>
      <c r="M1165" s="66">
        <v>629090.46</v>
      </c>
      <c r="N1165" s="68">
        <v>68607.0</v>
      </c>
      <c r="O1165" s="66">
        <v>14.0202910630711</v>
      </c>
      <c r="P1165" s="66">
        <v>140827.45</v>
      </c>
      <c r="Q1165" s="68">
        <v>20265.0</v>
      </c>
      <c r="R1165" s="69">
        <v>9.62988580415755</v>
      </c>
      <c r="S1165" s="55"/>
      <c r="T1165" s="56">
        <f t="shared" si="1"/>
        <v>6.50094392</v>
      </c>
      <c r="U1165" s="56">
        <f t="shared" si="2"/>
        <v>3.500326741</v>
      </c>
      <c r="V1165" s="56">
        <f t="shared" si="3"/>
        <v>5.534439407</v>
      </c>
      <c r="W1165" s="56">
        <f t="shared" si="4"/>
        <v>9.169479208</v>
      </c>
      <c r="X1165" s="56">
        <f t="shared" si="5"/>
        <v>6.94929435</v>
      </c>
    </row>
    <row r="1166" ht="14.25" customHeight="1">
      <c r="A1166" s="63">
        <v>66093.0</v>
      </c>
      <c r="B1166" s="64" t="s">
        <v>1213</v>
      </c>
      <c r="C1166" s="65" t="s">
        <v>59</v>
      </c>
      <c r="D1166" s="66">
        <v>579452.62</v>
      </c>
      <c r="E1166" s="67">
        <v>92947.0</v>
      </c>
      <c r="F1166" s="66">
        <v>8.43613231033529</v>
      </c>
      <c r="G1166" s="66">
        <v>6620.87</v>
      </c>
      <c r="H1166" s="68">
        <v>1499.0</v>
      </c>
      <c r="I1166" s="66">
        <v>5.019613343442</v>
      </c>
      <c r="J1166" s="66">
        <v>84658.63</v>
      </c>
      <c r="K1166" s="68">
        <v>17528.0</v>
      </c>
      <c r="L1166" s="66">
        <v>6.56879500310366</v>
      </c>
      <c r="M1166" s="66">
        <v>1849451.51</v>
      </c>
      <c r="N1166" s="68">
        <v>192458.0</v>
      </c>
      <c r="O1166" s="66">
        <v>16.5984716799943</v>
      </c>
      <c r="P1166" s="66">
        <v>251116.28</v>
      </c>
      <c r="Q1166" s="68">
        <v>36816.0</v>
      </c>
      <c r="R1166" s="69">
        <v>10.0146073778664</v>
      </c>
      <c r="S1166" s="55"/>
      <c r="T1166" s="56">
        <f t="shared" si="1"/>
        <v>6.234226172</v>
      </c>
      <c r="U1166" s="56">
        <f t="shared" si="2"/>
        <v>4.416857905</v>
      </c>
      <c r="V1166" s="56">
        <f t="shared" si="3"/>
        <v>4.829908147</v>
      </c>
      <c r="W1166" s="56">
        <f t="shared" si="4"/>
        <v>9.60963696</v>
      </c>
      <c r="X1166" s="56">
        <f t="shared" si="5"/>
        <v>6.820846371</v>
      </c>
    </row>
    <row r="1167" ht="14.25" customHeight="1">
      <c r="A1167" s="63">
        <v>66096.0</v>
      </c>
      <c r="B1167" s="64" t="s">
        <v>1214</v>
      </c>
      <c r="C1167" s="65" t="s">
        <v>59</v>
      </c>
      <c r="D1167" s="66">
        <v>655572.28</v>
      </c>
      <c r="E1167" s="67">
        <v>95158.0</v>
      </c>
      <c r="F1167" s="66">
        <v>9.70801107672259</v>
      </c>
      <c r="G1167" s="66">
        <v>16271.0</v>
      </c>
      <c r="H1167" s="68">
        <v>4287.0</v>
      </c>
      <c r="I1167" s="66">
        <v>5.23015107682417</v>
      </c>
      <c r="J1167" s="66">
        <v>36018.04</v>
      </c>
      <c r="K1167" s="68">
        <v>6535.0</v>
      </c>
      <c r="L1167" s="66">
        <v>7.16634301631516</v>
      </c>
      <c r="M1167" s="66">
        <v>1590361.06</v>
      </c>
      <c r="N1167" s="68">
        <v>176270.0</v>
      </c>
      <c r="O1167" s="66">
        <v>15.6388449549133</v>
      </c>
      <c r="P1167" s="66">
        <v>362666.19</v>
      </c>
      <c r="Q1167" s="68">
        <v>58511.0</v>
      </c>
      <c r="R1167" s="69">
        <v>9.96445186284207</v>
      </c>
      <c r="S1167" s="55"/>
      <c r="T1167" s="56">
        <f t="shared" si="1"/>
        <v>6.889302844</v>
      </c>
      <c r="U1167" s="56">
        <f t="shared" si="2"/>
        <v>3.795428038</v>
      </c>
      <c r="V1167" s="56">
        <f t="shared" si="3"/>
        <v>5.511559296</v>
      </c>
      <c r="W1167" s="56">
        <f t="shared" si="4"/>
        <v>9.022301356</v>
      </c>
      <c r="X1167" s="56">
        <f t="shared" si="5"/>
        <v>6.198256567</v>
      </c>
    </row>
    <row r="1168" ht="14.25" customHeight="1">
      <c r="A1168" s="63">
        <v>66101.0</v>
      </c>
      <c r="B1168" s="64" t="s">
        <v>1215</v>
      </c>
      <c r="C1168" s="65" t="s">
        <v>61</v>
      </c>
      <c r="D1168" s="66">
        <v>41281.59</v>
      </c>
      <c r="E1168" s="67">
        <v>8106.0</v>
      </c>
      <c r="F1168" s="66">
        <v>5.79228146485197</v>
      </c>
      <c r="G1168" s="66">
        <v>30.58</v>
      </c>
      <c r="H1168" s="68">
        <v>16.0</v>
      </c>
      <c r="I1168" s="66">
        <v>2.18428571428571</v>
      </c>
      <c r="J1168" s="66">
        <v>6894.81</v>
      </c>
      <c r="K1168" s="68">
        <v>814.0</v>
      </c>
      <c r="L1168" s="66">
        <v>8.7831974522293</v>
      </c>
      <c r="M1168" s="66">
        <v>700.43</v>
      </c>
      <c r="N1168" s="68">
        <v>122.0</v>
      </c>
      <c r="O1168" s="66">
        <v>6.25383928571429</v>
      </c>
      <c r="P1168" s="66">
        <v>65702.32</v>
      </c>
      <c r="Q1168" s="68">
        <v>16589.0</v>
      </c>
      <c r="R1168" s="69">
        <v>6.63324785461888</v>
      </c>
      <c r="S1168" s="55"/>
      <c r="T1168" s="56">
        <f t="shared" si="1"/>
        <v>5.092720207</v>
      </c>
      <c r="U1168" s="56">
        <f t="shared" si="2"/>
        <v>1.91125</v>
      </c>
      <c r="V1168" s="56">
        <f t="shared" si="3"/>
        <v>8.470282555</v>
      </c>
      <c r="W1168" s="56">
        <f t="shared" si="4"/>
        <v>5.741229508</v>
      </c>
      <c r="X1168" s="56">
        <f t="shared" si="5"/>
        <v>3.960595575</v>
      </c>
    </row>
    <row r="1169" ht="14.25" customHeight="1">
      <c r="A1169" s="63">
        <v>66103.0</v>
      </c>
      <c r="B1169" s="64" t="s">
        <v>1216</v>
      </c>
      <c r="C1169" s="65" t="s">
        <v>59</v>
      </c>
      <c r="D1169" s="66">
        <v>161305.88</v>
      </c>
      <c r="E1169" s="67">
        <v>36039.0</v>
      </c>
      <c r="F1169" s="66">
        <v>6.56622486363266</v>
      </c>
      <c r="G1169" s="66">
        <v>4570.85</v>
      </c>
      <c r="H1169" s="68">
        <v>1265.0</v>
      </c>
      <c r="I1169" s="66">
        <v>4.27982209737828</v>
      </c>
      <c r="J1169" s="66">
        <v>7747.18</v>
      </c>
      <c r="K1169" s="68">
        <v>1735.0</v>
      </c>
      <c r="L1169" s="66">
        <v>5.61389855072464</v>
      </c>
      <c r="M1169" s="66">
        <v>559157.77</v>
      </c>
      <c r="N1169" s="68">
        <v>77042.0</v>
      </c>
      <c r="O1169" s="66">
        <v>11.5909241101967</v>
      </c>
      <c r="P1169" s="66">
        <v>112570.57</v>
      </c>
      <c r="Q1169" s="68">
        <v>26512.0</v>
      </c>
      <c r="R1169" s="69">
        <v>7.06835175185232</v>
      </c>
      <c r="S1169" s="55"/>
      <c r="T1169" s="56">
        <f t="shared" si="1"/>
        <v>4.47587003</v>
      </c>
      <c r="U1169" s="56">
        <f t="shared" si="2"/>
        <v>3.613320158</v>
      </c>
      <c r="V1169" s="56">
        <f t="shared" si="3"/>
        <v>4.465233429</v>
      </c>
      <c r="W1169" s="56">
        <f t="shared" si="4"/>
        <v>7.257830404</v>
      </c>
      <c r="X1169" s="56">
        <f t="shared" si="5"/>
        <v>4.24602331</v>
      </c>
    </row>
    <row r="1170" ht="14.25" customHeight="1">
      <c r="A1170" s="63">
        <v>66104.0</v>
      </c>
      <c r="B1170" s="64" t="s">
        <v>1217</v>
      </c>
      <c r="C1170" s="65" t="s">
        <v>59</v>
      </c>
      <c r="D1170" s="66">
        <v>2987.35</v>
      </c>
      <c r="E1170" s="67">
        <v>624.0</v>
      </c>
      <c r="F1170" s="66">
        <v>5.2044425087108</v>
      </c>
      <c r="G1170" s="66">
        <v>1402.19</v>
      </c>
      <c r="H1170" s="68">
        <v>373.0</v>
      </c>
      <c r="I1170" s="66">
        <v>4.05257225433526</v>
      </c>
      <c r="J1170" s="66">
        <v>2047.79</v>
      </c>
      <c r="K1170" s="68">
        <v>459.0</v>
      </c>
      <c r="L1170" s="66">
        <v>5.23731457800512</v>
      </c>
      <c r="M1170" s="66">
        <v>237453.97</v>
      </c>
      <c r="N1170" s="68">
        <v>33133.0</v>
      </c>
      <c r="O1170" s="66">
        <v>10.4540798626398</v>
      </c>
      <c r="P1170" s="66">
        <v>1001.33</v>
      </c>
      <c r="Q1170" s="68">
        <v>146.0</v>
      </c>
      <c r="R1170" s="69">
        <v>12.0642168674699</v>
      </c>
      <c r="S1170" s="55"/>
      <c r="T1170" s="56">
        <f t="shared" si="1"/>
        <v>4.787419872</v>
      </c>
      <c r="U1170" s="56">
        <f t="shared" si="2"/>
        <v>3.75922252</v>
      </c>
      <c r="V1170" s="56">
        <f t="shared" si="3"/>
        <v>4.461416122</v>
      </c>
      <c r="W1170" s="56">
        <f t="shared" si="4"/>
        <v>7.166690912</v>
      </c>
      <c r="X1170" s="56">
        <f t="shared" si="5"/>
        <v>6.858424658</v>
      </c>
    </row>
    <row r="1171" ht="14.25" customHeight="1">
      <c r="A1171" s="63">
        <v>66106.0</v>
      </c>
      <c r="B1171" s="64" t="s">
        <v>1218</v>
      </c>
      <c r="C1171" s="65" t="s">
        <v>59</v>
      </c>
      <c r="D1171" s="66">
        <v>768093.17</v>
      </c>
      <c r="E1171" s="67">
        <v>146091.0</v>
      </c>
      <c r="F1171" s="66">
        <v>8.18199720908432</v>
      </c>
      <c r="G1171" s="66">
        <v>4520.02</v>
      </c>
      <c r="H1171" s="68">
        <v>1101.0</v>
      </c>
      <c r="I1171" s="66">
        <v>4.69368639667705</v>
      </c>
      <c r="J1171" s="66">
        <v>102692.17</v>
      </c>
      <c r="K1171" s="68">
        <v>15191.0</v>
      </c>
      <c r="L1171" s="66">
        <v>8.62741913803243</v>
      </c>
      <c r="M1171" s="66">
        <v>1660573.87</v>
      </c>
      <c r="N1171" s="68">
        <v>222539.0</v>
      </c>
      <c r="O1171" s="66">
        <v>12.6134542844338</v>
      </c>
      <c r="P1171" s="66">
        <v>306908.4</v>
      </c>
      <c r="Q1171" s="68">
        <v>51218.0</v>
      </c>
      <c r="R1171" s="69">
        <v>8.99708020637899</v>
      </c>
      <c r="S1171" s="55"/>
      <c r="T1171" s="56">
        <f t="shared" si="1"/>
        <v>5.257635104</v>
      </c>
      <c r="U1171" s="56">
        <f t="shared" si="2"/>
        <v>4.10537693</v>
      </c>
      <c r="V1171" s="56">
        <f t="shared" si="3"/>
        <v>6.760066487</v>
      </c>
      <c r="W1171" s="56">
        <f t="shared" si="4"/>
        <v>7.461945412</v>
      </c>
      <c r="X1171" s="56">
        <f t="shared" si="5"/>
        <v>5.992198055</v>
      </c>
    </row>
    <row r="1172" ht="14.25" customHeight="1">
      <c r="A1172" s="63">
        <v>66107.0</v>
      </c>
      <c r="B1172" s="64" t="s">
        <v>1219</v>
      </c>
      <c r="C1172" s="65" t="s">
        <v>61</v>
      </c>
      <c r="D1172" s="66" t="s">
        <v>66</v>
      </c>
      <c r="E1172" s="67" t="s">
        <v>66</v>
      </c>
      <c r="F1172" s="66" t="s">
        <v>66</v>
      </c>
      <c r="G1172" s="66" t="s">
        <v>66</v>
      </c>
      <c r="H1172" s="68" t="s">
        <v>66</v>
      </c>
      <c r="I1172" s="66" t="s">
        <v>66</v>
      </c>
      <c r="J1172" s="66" t="s">
        <v>66</v>
      </c>
      <c r="K1172" s="68" t="s">
        <v>66</v>
      </c>
      <c r="L1172" s="66" t="s">
        <v>66</v>
      </c>
      <c r="M1172" s="66" t="s">
        <v>66</v>
      </c>
      <c r="N1172" s="68" t="s">
        <v>66</v>
      </c>
      <c r="O1172" s="66" t="s">
        <v>66</v>
      </c>
      <c r="P1172" s="66" t="s">
        <v>66</v>
      </c>
      <c r="Q1172" s="68" t="s">
        <v>66</v>
      </c>
      <c r="R1172" s="69" t="s">
        <v>66</v>
      </c>
      <c r="S1172" s="55"/>
      <c r="T1172" s="56" t="str">
        <f t="shared" si="1"/>
        <v/>
      </c>
      <c r="U1172" s="56" t="str">
        <f t="shared" si="2"/>
        <v/>
      </c>
      <c r="V1172" s="56" t="str">
        <f t="shared" si="3"/>
        <v/>
      </c>
      <c r="W1172" s="56" t="str">
        <f t="shared" si="4"/>
        <v/>
      </c>
      <c r="X1172" s="56" t="str">
        <f t="shared" si="5"/>
        <v/>
      </c>
    </row>
    <row r="1173" ht="14.25" customHeight="1">
      <c r="A1173" s="63">
        <v>66111.0</v>
      </c>
      <c r="B1173" s="64" t="s">
        <v>1220</v>
      </c>
      <c r="C1173" s="65" t="s">
        <v>59</v>
      </c>
      <c r="D1173" s="66">
        <v>219016.82</v>
      </c>
      <c r="E1173" s="67">
        <v>44646.0</v>
      </c>
      <c r="F1173" s="66">
        <v>6.95556465955285</v>
      </c>
      <c r="G1173" s="66">
        <v>1480.93</v>
      </c>
      <c r="H1173" s="68">
        <v>412.0</v>
      </c>
      <c r="I1173" s="66">
        <v>4.24335243553009</v>
      </c>
      <c r="J1173" s="66">
        <v>7034.91</v>
      </c>
      <c r="K1173" s="68">
        <v>1306.0</v>
      </c>
      <c r="L1173" s="66">
        <v>6.43633119853614</v>
      </c>
      <c r="M1173" s="66">
        <v>447115.06</v>
      </c>
      <c r="N1173" s="68">
        <v>63461.0</v>
      </c>
      <c r="O1173" s="66">
        <v>10.6631146407193</v>
      </c>
      <c r="P1173" s="66">
        <v>104249.87</v>
      </c>
      <c r="Q1173" s="68">
        <v>17645.0</v>
      </c>
      <c r="R1173" s="69">
        <v>8.23718947534766</v>
      </c>
      <c r="S1173" s="55"/>
      <c r="T1173" s="56">
        <f t="shared" si="1"/>
        <v>4.905631412</v>
      </c>
      <c r="U1173" s="56">
        <f t="shared" si="2"/>
        <v>3.594490291</v>
      </c>
      <c r="V1173" s="56">
        <f t="shared" si="3"/>
        <v>5.386607963</v>
      </c>
      <c r="W1173" s="56">
        <f t="shared" si="4"/>
        <v>7.04550921</v>
      </c>
      <c r="X1173" s="56">
        <f t="shared" si="5"/>
        <v>5.908181921</v>
      </c>
    </row>
    <row r="1174" ht="14.25" customHeight="1">
      <c r="A1174" s="63">
        <v>66121.0</v>
      </c>
      <c r="B1174" s="64" t="s">
        <v>1221</v>
      </c>
      <c r="C1174" s="65" t="s">
        <v>59</v>
      </c>
      <c r="D1174" s="66">
        <v>27727.38</v>
      </c>
      <c r="E1174" s="67">
        <v>4184.0</v>
      </c>
      <c r="F1174" s="66">
        <v>8.44831809872029</v>
      </c>
      <c r="G1174" s="66">
        <v>19.62</v>
      </c>
      <c r="H1174" s="68">
        <v>9.0</v>
      </c>
      <c r="I1174" s="66">
        <v>2.80285714285714</v>
      </c>
      <c r="J1174" s="66">
        <v>160.43</v>
      </c>
      <c r="K1174" s="68">
        <v>46.0</v>
      </c>
      <c r="L1174" s="66">
        <v>4.45638888888889</v>
      </c>
      <c r="M1174" s="66">
        <v>199062.67</v>
      </c>
      <c r="N1174" s="68">
        <v>29322.0</v>
      </c>
      <c r="O1174" s="66">
        <v>9.6137675070028</v>
      </c>
      <c r="P1174" s="66">
        <v>11497.04</v>
      </c>
      <c r="Q1174" s="68">
        <v>1157.0</v>
      </c>
      <c r="R1174" s="69">
        <v>12.45616468039</v>
      </c>
      <c r="S1174" s="55"/>
      <c r="T1174" s="56">
        <f t="shared" si="1"/>
        <v>6.627002868</v>
      </c>
      <c r="U1174" s="56">
        <f t="shared" si="2"/>
        <v>2.18</v>
      </c>
      <c r="V1174" s="56">
        <f t="shared" si="3"/>
        <v>3.487608696</v>
      </c>
      <c r="W1174" s="56">
        <f t="shared" si="4"/>
        <v>6.788850351</v>
      </c>
      <c r="X1174" s="56">
        <f t="shared" si="5"/>
        <v>9.936940363</v>
      </c>
    </row>
    <row r="1175" ht="14.25" customHeight="1">
      <c r="A1175" s="63">
        <v>66122.0</v>
      </c>
      <c r="B1175" s="64" t="s">
        <v>1222</v>
      </c>
      <c r="C1175" s="65" t="s">
        <v>61</v>
      </c>
      <c r="D1175" s="66">
        <v>475.75</v>
      </c>
      <c r="E1175" s="67">
        <v>91.0</v>
      </c>
      <c r="F1175" s="66">
        <v>5.59705882352941</v>
      </c>
      <c r="G1175" s="66">
        <v>0.0</v>
      </c>
      <c r="H1175" s="68">
        <v>0.0</v>
      </c>
      <c r="I1175" s="66">
        <v>0.0</v>
      </c>
      <c r="J1175" s="66">
        <v>19.44</v>
      </c>
      <c r="K1175" s="68">
        <v>4.0</v>
      </c>
      <c r="L1175" s="66">
        <v>4.86</v>
      </c>
      <c r="M1175" s="66">
        <v>214.01</v>
      </c>
      <c r="N1175" s="68">
        <v>33.0</v>
      </c>
      <c r="O1175" s="66">
        <v>6.48515151515151</v>
      </c>
      <c r="P1175" s="66">
        <v>0.0</v>
      </c>
      <c r="Q1175" s="68">
        <v>0.0</v>
      </c>
      <c r="R1175" s="69">
        <v>0.0</v>
      </c>
      <c r="S1175" s="55"/>
      <c r="T1175" s="56">
        <f t="shared" si="1"/>
        <v>5.228021978</v>
      </c>
      <c r="U1175" s="56" t="str">
        <f t="shared" si="2"/>
        <v/>
      </c>
      <c r="V1175" s="56">
        <f t="shared" si="3"/>
        <v>4.86</v>
      </c>
      <c r="W1175" s="56">
        <f t="shared" si="4"/>
        <v>6.485151515</v>
      </c>
      <c r="X1175" s="56" t="str">
        <f t="shared" si="5"/>
        <v/>
      </c>
    </row>
    <row r="1176" ht="14.25" customHeight="1">
      <c r="A1176" s="63">
        <v>66123.0</v>
      </c>
      <c r="B1176" s="64" t="s">
        <v>1223</v>
      </c>
      <c r="C1176" s="65" t="s">
        <v>59</v>
      </c>
      <c r="D1176" s="66">
        <v>77376.89</v>
      </c>
      <c r="E1176" s="67">
        <v>13719.0</v>
      </c>
      <c r="F1176" s="66">
        <v>7.05671591427269</v>
      </c>
      <c r="G1176" s="66">
        <v>157.18</v>
      </c>
      <c r="H1176" s="68">
        <v>59.0</v>
      </c>
      <c r="I1176" s="66">
        <v>3.41695652173913</v>
      </c>
      <c r="J1176" s="66">
        <v>758.21</v>
      </c>
      <c r="K1176" s="68">
        <v>266.0</v>
      </c>
      <c r="L1176" s="66">
        <v>3.73502463054187</v>
      </c>
      <c r="M1176" s="66">
        <v>108.39</v>
      </c>
      <c r="N1176" s="68">
        <v>21.0</v>
      </c>
      <c r="O1176" s="66">
        <v>6.02166666666667</v>
      </c>
      <c r="P1176" s="66">
        <v>138676.74</v>
      </c>
      <c r="Q1176" s="68">
        <v>16089.0</v>
      </c>
      <c r="R1176" s="69">
        <v>11.1163719438878</v>
      </c>
      <c r="S1176" s="55"/>
      <c r="T1176" s="56">
        <f t="shared" si="1"/>
        <v>5.640126102</v>
      </c>
      <c r="U1176" s="56">
        <f t="shared" si="2"/>
        <v>2.664067797</v>
      </c>
      <c r="V1176" s="56">
        <f t="shared" si="3"/>
        <v>2.850413534</v>
      </c>
      <c r="W1176" s="56">
        <f t="shared" si="4"/>
        <v>5.161428571</v>
      </c>
      <c r="X1176" s="56">
        <f t="shared" si="5"/>
        <v>8.619351109</v>
      </c>
    </row>
    <row r="1177" ht="14.25" customHeight="1">
      <c r="A1177" s="63">
        <v>66128.0</v>
      </c>
      <c r="B1177" s="64" t="s">
        <v>1224</v>
      </c>
      <c r="C1177" s="65" t="s">
        <v>61</v>
      </c>
      <c r="D1177" s="66" t="s">
        <v>66</v>
      </c>
      <c r="E1177" s="67" t="s">
        <v>66</v>
      </c>
      <c r="F1177" s="66" t="s">
        <v>66</v>
      </c>
      <c r="G1177" s="66" t="s">
        <v>66</v>
      </c>
      <c r="H1177" s="68" t="s">
        <v>66</v>
      </c>
      <c r="I1177" s="66" t="s">
        <v>66</v>
      </c>
      <c r="J1177" s="66" t="s">
        <v>66</v>
      </c>
      <c r="K1177" s="68" t="s">
        <v>66</v>
      </c>
      <c r="L1177" s="66" t="s">
        <v>66</v>
      </c>
      <c r="M1177" s="66" t="s">
        <v>66</v>
      </c>
      <c r="N1177" s="68" t="s">
        <v>66</v>
      </c>
      <c r="O1177" s="66" t="s">
        <v>66</v>
      </c>
      <c r="P1177" s="66" t="s">
        <v>66</v>
      </c>
      <c r="Q1177" s="68" t="s">
        <v>66</v>
      </c>
      <c r="R1177" s="69" t="s">
        <v>66</v>
      </c>
      <c r="S1177" s="55"/>
      <c r="T1177" s="56" t="str">
        <f t="shared" si="1"/>
        <v/>
      </c>
      <c r="U1177" s="56" t="str">
        <f t="shared" si="2"/>
        <v/>
      </c>
      <c r="V1177" s="56" t="str">
        <f t="shared" si="3"/>
        <v/>
      </c>
      <c r="W1177" s="56" t="str">
        <f t="shared" si="4"/>
        <v/>
      </c>
      <c r="X1177" s="56" t="str">
        <f t="shared" si="5"/>
        <v/>
      </c>
    </row>
    <row r="1178" ht="14.25" customHeight="1">
      <c r="A1178" s="63">
        <v>66130.0</v>
      </c>
      <c r="B1178" s="64" t="s">
        <v>1225</v>
      </c>
      <c r="C1178" s="65" t="s">
        <v>59</v>
      </c>
      <c r="D1178" s="66">
        <v>229745.03</v>
      </c>
      <c r="E1178" s="67">
        <v>32032.0</v>
      </c>
      <c r="F1178" s="66">
        <v>8.96670946842557</v>
      </c>
      <c r="G1178" s="66">
        <v>10797.44</v>
      </c>
      <c r="H1178" s="68">
        <v>2341.0</v>
      </c>
      <c r="I1178" s="66">
        <v>5.10275992438563</v>
      </c>
      <c r="J1178" s="66">
        <v>19056.41</v>
      </c>
      <c r="K1178" s="68">
        <v>2309.0</v>
      </c>
      <c r="L1178" s="66">
        <v>9.40592793682132</v>
      </c>
      <c r="M1178" s="66">
        <v>690717.66</v>
      </c>
      <c r="N1178" s="68">
        <v>88053.0</v>
      </c>
      <c r="O1178" s="66">
        <v>12.9588124050205</v>
      </c>
      <c r="P1178" s="66">
        <v>79177.13</v>
      </c>
      <c r="Q1178" s="68">
        <v>12484.0</v>
      </c>
      <c r="R1178" s="69">
        <v>8.51824959655729</v>
      </c>
      <c r="T1178" s="56">
        <f t="shared" si="1"/>
        <v>7.172359828</v>
      </c>
      <c r="U1178" s="56">
        <f t="shared" si="2"/>
        <v>4.612319522</v>
      </c>
      <c r="V1178" s="56">
        <f t="shared" si="3"/>
        <v>8.253100909</v>
      </c>
      <c r="W1178" s="56">
        <f t="shared" si="4"/>
        <v>7.844339886</v>
      </c>
      <c r="X1178" s="56">
        <f t="shared" si="5"/>
        <v>6.342288529</v>
      </c>
    </row>
    <row r="1179" ht="14.25" customHeight="1">
      <c r="A1179" s="63">
        <v>66132.0</v>
      </c>
      <c r="B1179" s="64" t="s">
        <v>1226</v>
      </c>
      <c r="C1179" s="65" t="s">
        <v>59</v>
      </c>
      <c r="D1179" s="66">
        <v>82570.41</v>
      </c>
      <c r="E1179" s="67">
        <v>15349.0</v>
      </c>
      <c r="F1179" s="66">
        <v>6.63162878483656</v>
      </c>
      <c r="G1179" s="66">
        <v>38.61</v>
      </c>
      <c r="H1179" s="68">
        <v>12.0</v>
      </c>
      <c r="I1179" s="66">
        <v>3.861</v>
      </c>
      <c r="J1179" s="66">
        <v>1542.37</v>
      </c>
      <c r="K1179" s="68">
        <v>191.0</v>
      </c>
      <c r="L1179" s="66">
        <v>8.665</v>
      </c>
      <c r="M1179" s="66">
        <v>220615.76</v>
      </c>
      <c r="N1179" s="68">
        <v>28230.0</v>
      </c>
      <c r="O1179" s="66">
        <v>11.1489670507378</v>
      </c>
      <c r="P1179" s="66">
        <v>53477.9</v>
      </c>
      <c r="Q1179" s="68">
        <v>9047.0</v>
      </c>
      <c r="R1179" s="69">
        <v>8.75682004257409</v>
      </c>
      <c r="T1179" s="56">
        <f t="shared" si="1"/>
        <v>5.379530263</v>
      </c>
      <c r="U1179" s="56">
        <f t="shared" si="2"/>
        <v>3.2175</v>
      </c>
      <c r="V1179" s="56">
        <f t="shared" si="3"/>
        <v>8.075235602</v>
      </c>
      <c r="W1179" s="56">
        <f t="shared" si="4"/>
        <v>7.814940135</v>
      </c>
      <c r="X1179" s="56">
        <f t="shared" si="5"/>
        <v>5.911119708</v>
      </c>
    </row>
    <row r="1180" ht="14.25" customHeight="1">
      <c r="A1180" s="63">
        <v>66135.0</v>
      </c>
      <c r="B1180" s="64" t="s">
        <v>1227</v>
      </c>
      <c r="C1180" s="65" t="s">
        <v>59</v>
      </c>
      <c r="D1180" s="66">
        <v>32271.2</v>
      </c>
      <c r="E1180" s="67">
        <v>5356.0</v>
      </c>
      <c r="F1180" s="66">
        <v>6.60347861673829</v>
      </c>
      <c r="G1180" s="66">
        <v>8945.23</v>
      </c>
      <c r="H1180" s="68">
        <v>1997.0</v>
      </c>
      <c r="I1180" s="66">
        <v>4.71794831223629</v>
      </c>
      <c r="J1180" s="66">
        <v>97628.59</v>
      </c>
      <c r="K1180" s="68">
        <v>20395.0</v>
      </c>
      <c r="L1180" s="66">
        <v>6.88689263544018</v>
      </c>
      <c r="M1180" s="66">
        <v>1612477.94</v>
      </c>
      <c r="N1180" s="68">
        <v>184055.0</v>
      </c>
      <c r="O1180" s="66">
        <v>15.6651635028271</v>
      </c>
      <c r="P1180" s="66">
        <v>443767.45</v>
      </c>
      <c r="Q1180" s="68">
        <v>59989.0</v>
      </c>
      <c r="R1180" s="69">
        <v>11.8771900008029</v>
      </c>
      <c r="T1180" s="56">
        <f t="shared" si="1"/>
        <v>6.025242718</v>
      </c>
      <c r="U1180" s="56">
        <f t="shared" si="2"/>
        <v>4.479334001</v>
      </c>
      <c r="V1180" s="56">
        <f t="shared" si="3"/>
        <v>4.786888453</v>
      </c>
      <c r="W1180" s="56">
        <f t="shared" si="4"/>
        <v>8.760848333</v>
      </c>
      <c r="X1180" s="56">
        <f t="shared" si="5"/>
        <v>7.397480371</v>
      </c>
    </row>
    <row r="1181" ht="14.25" customHeight="1">
      <c r="A1181" s="63">
        <v>66137.0</v>
      </c>
      <c r="B1181" s="64" t="s">
        <v>1228</v>
      </c>
      <c r="C1181" s="65" t="s">
        <v>59</v>
      </c>
      <c r="D1181" s="66">
        <v>256006.89</v>
      </c>
      <c r="E1181" s="67">
        <v>45469.0</v>
      </c>
      <c r="F1181" s="66">
        <v>7.15902936241611</v>
      </c>
      <c r="G1181" s="66">
        <v>3299.2</v>
      </c>
      <c r="H1181" s="68">
        <v>1067.0</v>
      </c>
      <c r="I1181" s="66">
        <v>3.7662100456621</v>
      </c>
      <c r="J1181" s="66">
        <v>312583.43</v>
      </c>
      <c r="K1181" s="68">
        <v>47823.0</v>
      </c>
      <c r="L1181" s="66">
        <v>10.1676293790456</v>
      </c>
      <c r="M1181" s="66">
        <v>779207.37</v>
      </c>
      <c r="N1181" s="68">
        <v>82217.0</v>
      </c>
      <c r="O1181" s="66">
        <v>14.4651253063043</v>
      </c>
      <c r="P1181" s="66">
        <v>196259.8</v>
      </c>
      <c r="Q1181" s="68">
        <v>31651.0</v>
      </c>
      <c r="R1181" s="69">
        <v>8.91239271604378</v>
      </c>
      <c r="T1181" s="56">
        <f t="shared" si="1"/>
        <v>5.630361125</v>
      </c>
      <c r="U1181" s="56">
        <f t="shared" si="2"/>
        <v>3.092033739</v>
      </c>
      <c r="V1181" s="56">
        <f t="shared" si="3"/>
        <v>6.53625724</v>
      </c>
      <c r="W1181" s="56">
        <f t="shared" si="4"/>
        <v>9.477448338</v>
      </c>
      <c r="X1181" s="56">
        <f t="shared" si="5"/>
        <v>6.200745632</v>
      </c>
    </row>
    <row r="1182" ht="14.25" customHeight="1">
      <c r="A1182" s="63">
        <v>66139.0</v>
      </c>
      <c r="B1182" s="64" t="s">
        <v>1229</v>
      </c>
      <c r="C1182" s="65" t="s">
        <v>59</v>
      </c>
      <c r="D1182" s="66">
        <v>151554.14</v>
      </c>
      <c r="E1182" s="67">
        <v>32024.0</v>
      </c>
      <c r="F1182" s="66">
        <v>6.5162154957434</v>
      </c>
      <c r="G1182" s="66">
        <v>2977.53</v>
      </c>
      <c r="H1182" s="68">
        <v>792.0</v>
      </c>
      <c r="I1182" s="66">
        <v>4.41770029673591</v>
      </c>
      <c r="J1182" s="66">
        <v>7419.45</v>
      </c>
      <c r="K1182" s="68">
        <v>2094.0</v>
      </c>
      <c r="L1182" s="66">
        <v>4.4242397137746</v>
      </c>
      <c r="M1182" s="66">
        <v>306619.96</v>
      </c>
      <c r="N1182" s="68">
        <v>36150.0</v>
      </c>
      <c r="O1182" s="66">
        <v>11.5731848720465</v>
      </c>
      <c r="P1182" s="66">
        <v>63936.34</v>
      </c>
      <c r="Q1182" s="68">
        <v>10761.0</v>
      </c>
      <c r="R1182" s="69">
        <v>8.61211476293103</v>
      </c>
      <c r="T1182" s="56">
        <f t="shared" si="1"/>
        <v>4.732517487</v>
      </c>
      <c r="U1182" s="56">
        <f t="shared" si="2"/>
        <v>3.759507576</v>
      </c>
      <c r="V1182" s="56">
        <f t="shared" si="3"/>
        <v>3.543194842</v>
      </c>
      <c r="W1182" s="56">
        <f t="shared" si="4"/>
        <v>8.481879945</v>
      </c>
      <c r="X1182" s="56">
        <f t="shared" si="5"/>
        <v>5.941486851</v>
      </c>
    </row>
    <row r="1183" ht="14.25" customHeight="1">
      <c r="A1183" s="63">
        <v>66141.0</v>
      </c>
      <c r="B1183" s="64" t="s">
        <v>1230</v>
      </c>
      <c r="C1183" s="65" t="s">
        <v>59</v>
      </c>
      <c r="D1183" s="66">
        <v>119291.86</v>
      </c>
      <c r="E1183" s="67">
        <v>17685.0</v>
      </c>
      <c r="F1183" s="66">
        <v>8.22305507685945</v>
      </c>
      <c r="G1183" s="66">
        <v>3108.3</v>
      </c>
      <c r="H1183" s="68">
        <v>848.0</v>
      </c>
      <c r="I1183" s="66">
        <v>4.26964285714286</v>
      </c>
      <c r="J1183" s="66">
        <v>17488.16</v>
      </c>
      <c r="K1183" s="68">
        <v>3293.0</v>
      </c>
      <c r="L1183" s="66">
        <v>6.71330518234165</v>
      </c>
      <c r="M1183" s="66">
        <v>639263.7</v>
      </c>
      <c r="N1183" s="68">
        <v>68654.0</v>
      </c>
      <c r="O1183" s="66">
        <v>14.4941321845596</v>
      </c>
      <c r="P1183" s="66">
        <v>39903.72</v>
      </c>
      <c r="Q1183" s="68">
        <v>7235.0</v>
      </c>
      <c r="R1183" s="69">
        <v>8.71640891218873</v>
      </c>
      <c r="T1183" s="56">
        <f t="shared" si="1"/>
        <v>6.745369522</v>
      </c>
      <c r="U1183" s="56">
        <f t="shared" si="2"/>
        <v>3.665448113</v>
      </c>
      <c r="V1183" s="56">
        <f t="shared" si="3"/>
        <v>5.310707561</v>
      </c>
      <c r="W1183" s="56">
        <f t="shared" si="4"/>
        <v>9.311383168</v>
      </c>
      <c r="X1183" s="56">
        <f t="shared" si="5"/>
        <v>5.515372495</v>
      </c>
    </row>
    <row r="1184" ht="14.25" customHeight="1">
      <c r="A1184" s="63">
        <v>66143.0</v>
      </c>
      <c r="B1184" s="64" t="s">
        <v>1231</v>
      </c>
      <c r="C1184" s="65" t="s">
        <v>59</v>
      </c>
      <c r="D1184" s="66">
        <v>307178.91</v>
      </c>
      <c r="E1184" s="67">
        <v>57763.0</v>
      </c>
      <c r="F1184" s="66">
        <v>7.44080880749945</v>
      </c>
      <c r="G1184" s="66">
        <v>6008.52</v>
      </c>
      <c r="H1184" s="68">
        <v>1517.0</v>
      </c>
      <c r="I1184" s="66">
        <v>4.55536012130402</v>
      </c>
      <c r="J1184" s="66">
        <v>44482.05</v>
      </c>
      <c r="K1184" s="68">
        <v>7068.0</v>
      </c>
      <c r="L1184" s="66">
        <v>8.52800038343558</v>
      </c>
      <c r="M1184" s="66">
        <v>1169626.33</v>
      </c>
      <c r="N1184" s="68">
        <v>144364.0</v>
      </c>
      <c r="O1184" s="66">
        <v>14.4138507135287</v>
      </c>
      <c r="P1184" s="66">
        <v>254370.19</v>
      </c>
      <c r="Q1184" s="68">
        <v>29788.0</v>
      </c>
      <c r="R1184" s="69">
        <v>11.4793172074552</v>
      </c>
      <c r="T1184" s="56">
        <f t="shared" si="1"/>
        <v>5.317918218</v>
      </c>
      <c r="U1184" s="56">
        <f t="shared" si="2"/>
        <v>3.960791035</v>
      </c>
      <c r="V1184" s="56">
        <f t="shared" si="3"/>
        <v>6.293442275</v>
      </c>
      <c r="W1184" s="56">
        <f t="shared" si="4"/>
        <v>8.101925203</v>
      </c>
      <c r="X1184" s="56">
        <f t="shared" si="5"/>
        <v>8.539351081</v>
      </c>
    </row>
    <row r="1185" ht="14.25" customHeight="1">
      <c r="A1185" s="63">
        <v>66144.0</v>
      </c>
      <c r="B1185" s="64" t="s">
        <v>1232</v>
      </c>
      <c r="C1185" s="65" t="s">
        <v>94</v>
      </c>
      <c r="D1185" s="66">
        <v>538019.52</v>
      </c>
      <c r="E1185" s="67">
        <v>86155.0</v>
      </c>
      <c r="F1185" s="66">
        <v>8.24525715686875</v>
      </c>
      <c r="G1185" s="66">
        <v>10505.9</v>
      </c>
      <c r="H1185" s="68">
        <v>2127.0</v>
      </c>
      <c r="I1185" s="66">
        <v>7.00860573715811</v>
      </c>
      <c r="J1185" s="66">
        <v>158111.64</v>
      </c>
      <c r="K1185" s="68">
        <v>31045.0</v>
      </c>
      <c r="L1185" s="66">
        <v>6.84080993380349</v>
      </c>
      <c r="M1185" s="66">
        <v>1588515.54</v>
      </c>
      <c r="N1185" s="68">
        <v>181009.0</v>
      </c>
      <c r="O1185" s="66">
        <v>14.030839633974</v>
      </c>
      <c r="P1185" s="66">
        <v>206605.72</v>
      </c>
      <c r="Q1185" s="68">
        <v>22214.0</v>
      </c>
      <c r="R1185" s="69">
        <v>11.9005656356201</v>
      </c>
      <c r="T1185" s="56">
        <f t="shared" si="1"/>
        <v>6.244785793</v>
      </c>
      <c r="U1185" s="56">
        <f t="shared" si="2"/>
        <v>4.939304184</v>
      </c>
      <c r="V1185" s="56">
        <f t="shared" si="3"/>
        <v>5.092982445</v>
      </c>
      <c r="W1185" s="56">
        <f t="shared" si="4"/>
        <v>8.77589258</v>
      </c>
      <c r="X1185" s="56">
        <f t="shared" si="5"/>
        <v>9.300698659</v>
      </c>
    </row>
    <row r="1186" ht="14.25" customHeight="1">
      <c r="A1186" s="63">
        <v>66147.0</v>
      </c>
      <c r="B1186" s="64" t="s">
        <v>1233</v>
      </c>
      <c r="C1186" s="65" t="s">
        <v>59</v>
      </c>
      <c r="D1186" s="66">
        <v>494338.05</v>
      </c>
      <c r="E1186" s="67">
        <v>94857.0</v>
      </c>
      <c r="F1186" s="66">
        <v>7.82886543243115</v>
      </c>
      <c r="G1186" s="66">
        <v>11100.03</v>
      </c>
      <c r="H1186" s="68">
        <v>1821.0</v>
      </c>
      <c r="I1186" s="66">
        <v>7.01202147820594</v>
      </c>
      <c r="J1186" s="66">
        <v>18899.01</v>
      </c>
      <c r="K1186" s="68">
        <v>6144.0</v>
      </c>
      <c r="L1186" s="66">
        <v>4.49655246252677</v>
      </c>
      <c r="M1186" s="66">
        <v>1095922.15</v>
      </c>
      <c r="N1186" s="68">
        <v>138078.0</v>
      </c>
      <c r="O1186" s="66">
        <v>13.0256031900732</v>
      </c>
      <c r="P1186" s="66">
        <v>214285.23</v>
      </c>
      <c r="Q1186" s="68">
        <v>30589.0</v>
      </c>
      <c r="R1186" s="69">
        <v>9.57956234073942</v>
      </c>
      <c r="T1186" s="56">
        <f t="shared" si="1"/>
        <v>5.211402954</v>
      </c>
      <c r="U1186" s="56">
        <f t="shared" si="2"/>
        <v>6.095568369</v>
      </c>
      <c r="V1186" s="56">
        <f t="shared" si="3"/>
        <v>3.076010742</v>
      </c>
      <c r="W1186" s="56">
        <f t="shared" si="4"/>
        <v>7.936978737</v>
      </c>
      <c r="X1186" s="56">
        <f t="shared" si="5"/>
        <v>7.00530354</v>
      </c>
    </row>
    <row r="1187" ht="14.25" customHeight="1">
      <c r="A1187" s="63">
        <v>66149.0</v>
      </c>
      <c r="B1187" s="64" t="s">
        <v>1234</v>
      </c>
      <c r="C1187" s="65" t="s">
        <v>94</v>
      </c>
      <c r="D1187" s="66">
        <v>548807.27</v>
      </c>
      <c r="E1187" s="67">
        <v>90641.0</v>
      </c>
      <c r="F1187" s="66">
        <v>8.41264439879821</v>
      </c>
      <c r="G1187" s="66">
        <v>2521.24</v>
      </c>
      <c r="H1187" s="68">
        <v>837.0</v>
      </c>
      <c r="I1187" s="66">
        <v>4.22318257956449</v>
      </c>
      <c r="J1187" s="66">
        <v>53223.67</v>
      </c>
      <c r="K1187" s="68">
        <v>17236.0</v>
      </c>
      <c r="L1187" s="66">
        <v>4.52774734155678</v>
      </c>
      <c r="M1187" s="66">
        <v>1583867.5</v>
      </c>
      <c r="N1187" s="68">
        <v>187661.0</v>
      </c>
      <c r="O1187" s="66">
        <v>14.0605747208068</v>
      </c>
      <c r="P1187" s="66">
        <v>179864.34</v>
      </c>
      <c r="Q1187" s="68">
        <v>21787.0</v>
      </c>
      <c r="R1187" s="69">
        <v>10.963326831647</v>
      </c>
      <c r="T1187" s="56">
        <f t="shared" si="1"/>
        <v>6.054735385</v>
      </c>
      <c r="U1187" s="56">
        <f t="shared" si="2"/>
        <v>3.01223417</v>
      </c>
      <c r="V1187" s="56">
        <f t="shared" si="3"/>
        <v>3.087936296</v>
      </c>
      <c r="W1187" s="56">
        <f t="shared" si="4"/>
        <v>8.440046147</v>
      </c>
      <c r="X1187" s="56">
        <f t="shared" si="5"/>
        <v>8.255580851</v>
      </c>
    </row>
    <row r="1188" ht="14.25" customHeight="1">
      <c r="A1188" s="63">
        <v>66152.0</v>
      </c>
      <c r="B1188" s="64" t="s">
        <v>1235</v>
      </c>
      <c r="C1188" s="65" t="s">
        <v>59</v>
      </c>
      <c r="D1188" s="66">
        <v>212384.07</v>
      </c>
      <c r="E1188" s="67">
        <v>38455.0</v>
      </c>
      <c r="F1188" s="66">
        <v>7.78762356996187</v>
      </c>
      <c r="G1188" s="66">
        <v>3896.33</v>
      </c>
      <c r="H1188" s="68">
        <v>993.0</v>
      </c>
      <c r="I1188" s="66">
        <v>5.55824536376605</v>
      </c>
      <c r="J1188" s="66">
        <v>130520.44</v>
      </c>
      <c r="K1188" s="68">
        <v>30467.0</v>
      </c>
      <c r="L1188" s="66">
        <v>6.64124764666972</v>
      </c>
      <c r="M1188" s="66">
        <v>1107711.78</v>
      </c>
      <c r="N1188" s="68">
        <v>145975.0</v>
      </c>
      <c r="O1188" s="66">
        <v>13.3133634604521</v>
      </c>
      <c r="P1188" s="66">
        <v>80223.57</v>
      </c>
      <c r="Q1188" s="68">
        <v>13550.0</v>
      </c>
      <c r="R1188" s="69">
        <v>8.25600185242359</v>
      </c>
      <c r="T1188" s="56">
        <f t="shared" si="1"/>
        <v>5.522924717</v>
      </c>
      <c r="U1188" s="56">
        <f t="shared" si="2"/>
        <v>3.923796576</v>
      </c>
      <c r="V1188" s="56">
        <f t="shared" si="3"/>
        <v>4.283993829</v>
      </c>
      <c r="W1188" s="56">
        <f t="shared" si="4"/>
        <v>7.588366364</v>
      </c>
      <c r="X1188" s="56">
        <f t="shared" si="5"/>
        <v>5.920558672</v>
      </c>
    </row>
    <row r="1189" ht="14.25" customHeight="1">
      <c r="A1189" s="63">
        <v>66154.0</v>
      </c>
      <c r="B1189" s="64" t="s">
        <v>1236</v>
      </c>
      <c r="C1189" s="65" t="s">
        <v>59</v>
      </c>
      <c r="D1189" s="66">
        <v>405710.79</v>
      </c>
      <c r="E1189" s="67">
        <v>56113.0</v>
      </c>
      <c r="F1189" s="66">
        <v>9.02863606017447</v>
      </c>
      <c r="G1189" s="66">
        <v>8550.35</v>
      </c>
      <c r="H1189" s="68">
        <v>1947.0</v>
      </c>
      <c r="I1189" s="66">
        <v>5.08042186571598</v>
      </c>
      <c r="J1189" s="66">
        <v>44411.2</v>
      </c>
      <c r="K1189" s="68">
        <v>7786.0</v>
      </c>
      <c r="L1189" s="66">
        <v>7.80513181019332</v>
      </c>
      <c r="M1189" s="66">
        <v>1150754.53</v>
      </c>
      <c r="N1189" s="68">
        <v>150676.0</v>
      </c>
      <c r="O1189" s="66">
        <v>12.2125773928916</v>
      </c>
      <c r="P1189" s="66">
        <v>367146.51</v>
      </c>
      <c r="Q1189" s="68">
        <v>46400.0</v>
      </c>
      <c r="R1189" s="69">
        <v>10.2845040477324</v>
      </c>
      <c r="T1189" s="56">
        <f t="shared" si="1"/>
        <v>7.230245932</v>
      </c>
      <c r="U1189" s="56">
        <f t="shared" si="2"/>
        <v>4.391551104</v>
      </c>
      <c r="V1189" s="56">
        <f t="shared" si="3"/>
        <v>5.703981505</v>
      </c>
      <c r="W1189" s="56">
        <f t="shared" si="4"/>
        <v>7.6372782</v>
      </c>
      <c r="X1189" s="56">
        <f t="shared" si="5"/>
        <v>7.912640302</v>
      </c>
    </row>
    <row r="1190" ht="14.25" customHeight="1">
      <c r="A1190" s="63">
        <v>66156.0</v>
      </c>
      <c r="B1190" s="64" t="s">
        <v>1237</v>
      </c>
      <c r="C1190" s="65" t="s">
        <v>59</v>
      </c>
      <c r="D1190" s="66">
        <v>32515.66</v>
      </c>
      <c r="E1190" s="67">
        <v>5709.0</v>
      </c>
      <c r="F1190" s="66">
        <v>6.50964164164164</v>
      </c>
      <c r="G1190" s="66">
        <v>1022.51</v>
      </c>
      <c r="H1190" s="68">
        <v>288.0</v>
      </c>
      <c r="I1190" s="66">
        <v>4.36970085470085</v>
      </c>
      <c r="J1190" s="66">
        <v>8462.63</v>
      </c>
      <c r="K1190" s="68">
        <v>2053.0</v>
      </c>
      <c r="L1190" s="66">
        <v>5.15071819841753</v>
      </c>
      <c r="M1190" s="66">
        <v>617190.64</v>
      </c>
      <c r="N1190" s="68">
        <v>82753.0</v>
      </c>
      <c r="O1190" s="66">
        <v>12.8442237575959</v>
      </c>
      <c r="P1190" s="66">
        <v>124121.34</v>
      </c>
      <c r="Q1190" s="68">
        <v>24836.0</v>
      </c>
      <c r="R1190" s="69">
        <v>8.46955578300921</v>
      </c>
      <c r="T1190" s="56">
        <f t="shared" si="1"/>
        <v>5.695508846</v>
      </c>
      <c r="U1190" s="56">
        <f t="shared" si="2"/>
        <v>3.550381944</v>
      </c>
      <c r="V1190" s="56">
        <f t="shared" si="3"/>
        <v>4.122079883</v>
      </c>
      <c r="W1190" s="56">
        <f t="shared" si="4"/>
        <v>7.458226771</v>
      </c>
      <c r="X1190" s="56">
        <f t="shared" si="5"/>
        <v>4.997638106</v>
      </c>
    </row>
    <row r="1191" ht="14.25" customHeight="1">
      <c r="A1191" s="63">
        <v>66157.0</v>
      </c>
      <c r="B1191" s="64" t="s">
        <v>1238</v>
      </c>
      <c r="C1191" s="65" t="s">
        <v>59</v>
      </c>
      <c r="D1191" s="66">
        <v>404886.64</v>
      </c>
      <c r="E1191" s="67">
        <v>74439.0</v>
      </c>
      <c r="F1191" s="66">
        <v>7.56755023082818</v>
      </c>
      <c r="G1191" s="66">
        <v>19026.04</v>
      </c>
      <c r="H1191" s="68">
        <v>5217.0</v>
      </c>
      <c r="I1191" s="66">
        <v>3.99538849223016</v>
      </c>
      <c r="J1191" s="66">
        <v>60525.11</v>
      </c>
      <c r="K1191" s="68">
        <v>12544.0</v>
      </c>
      <c r="L1191" s="66">
        <v>5.89396338494498</v>
      </c>
      <c r="M1191" s="66">
        <v>861073.88</v>
      </c>
      <c r="N1191" s="68">
        <v>97551.0</v>
      </c>
      <c r="O1191" s="66">
        <v>12.9599777245978</v>
      </c>
      <c r="P1191" s="66">
        <v>147848.01</v>
      </c>
      <c r="Q1191" s="68">
        <v>18627.0</v>
      </c>
      <c r="R1191" s="69">
        <v>10.3993817261026</v>
      </c>
      <c r="T1191" s="56">
        <f t="shared" si="1"/>
        <v>5.439173551</v>
      </c>
      <c r="U1191" s="56">
        <f t="shared" si="2"/>
        <v>3.646931187</v>
      </c>
      <c r="V1191" s="56">
        <f t="shared" si="3"/>
        <v>4.825024713</v>
      </c>
      <c r="W1191" s="56">
        <f t="shared" si="4"/>
        <v>8.826909822</v>
      </c>
      <c r="X1191" s="56">
        <f t="shared" si="5"/>
        <v>7.937295861</v>
      </c>
    </row>
    <row r="1192" ht="14.25" customHeight="1">
      <c r="A1192" s="63">
        <v>66159.0</v>
      </c>
      <c r="B1192" s="64" t="s">
        <v>1239</v>
      </c>
      <c r="C1192" s="65" t="s">
        <v>59</v>
      </c>
      <c r="D1192" s="66">
        <v>296306.3</v>
      </c>
      <c r="E1192" s="67">
        <v>59777.0</v>
      </c>
      <c r="F1192" s="66">
        <v>6.4331900388632</v>
      </c>
      <c r="G1192" s="66">
        <v>3320.37</v>
      </c>
      <c r="H1192" s="68">
        <v>1125.0</v>
      </c>
      <c r="I1192" s="66">
        <v>3.31043868394816</v>
      </c>
      <c r="J1192" s="66">
        <v>56561.01</v>
      </c>
      <c r="K1192" s="68">
        <v>9531.0</v>
      </c>
      <c r="L1192" s="66">
        <v>7.15509297912713</v>
      </c>
      <c r="M1192" s="66">
        <v>418.51</v>
      </c>
      <c r="N1192" s="68">
        <v>12.0</v>
      </c>
      <c r="O1192" s="66">
        <v>34.8758333333333</v>
      </c>
      <c r="P1192" s="66">
        <v>286603.47</v>
      </c>
      <c r="Q1192" s="68">
        <v>50123.0</v>
      </c>
      <c r="R1192" s="69">
        <v>8.45338219679094</v>
      </c>
      <c r="T1192" s="56">
        <f t="shared" si="1"/>
        <v>4.956861335</v>
      </c>
      <c r="U1192" s="56">
        <f t="shared" si="2"/>
        <v>2.95144</v>
      </c>
      <c r="V1192" s="56">
        <f t="shared" si="3"/>
        <v>5.934425559</v>
      </c>
      <c r="W1192" s="56">
        <f t="shared" si="4"/>
        <v>34.87583333</v>
      </c>
      <c r="X1192" s="56">
        <f t="shared" si="5"/>
        <v>5.718003112</v>
      </c>
    </row>
    <row r="1193" ht="14.25" customHeight="1">
      <c r="A1193" s="63">
        <v>66160.0</v>
      </c>
      <c r="B1193" s="64" t="s">
        <v>1240</v>
      </c>
      <c r="C1193" s="65" t="s">
        <v>59</v>
      </c>
      <c r="D1193" s="66">
        <v>140660.83</v>
      </c>
      <c r="E1193" s="67">
        <v>35618.0</v>
      </c>
      <c r="F1193" s="66">
        <v>5.43469708677846</v>
      </c>
      <c r="G1193" s="66">
        <v>5833.34</v>
      </c>
      <c r="H1193" s="68">
        <v>2304.0</v>
      </c>
      <c r="I1193" s="66">
        <v>3.04136600625652</v>
      </c>
      <c r="J1193" s="66">
        <v>18872.79</v>
      </c>
      <c r="K1193" s="68">
        <v>6567.0</v>
      </c>
      <c r="L1193" s="66">
        <v>3.73792632204397</v>
      </c>
      <c r="M1193" s="66">
        <v>392707.05</v>
      </c>
      <c r="N1193" s="68">
        <v>57607.0</v>
      </c>
      <c r="O1193" s="66">
        <v>9.11766733997353</v>
      </c>
      <c r="P1193" s="66">
        <v>175442.45</v>
      </c>
      <c r="Q1193" s="68">
        <v>26353.0</v>
      </c>
      <c r="R1193" s="69">
        <v>8.41208525124664</v>
      </c>
      <c r="T1193" s="56">
        <f t="shared" si="1"/>
        <v>3.949150149</v>
      </c>
      <c r="U1193" s="56">
        <f t="shared" si="2"/>
        <v>2.531831597</v>
      </c>
      <c r="V1193" s="56">
        <f t="shared" si="3"/>
        <v>2.873883052</v>
      </c>
      <c r="W1193" s="56">
        <f t="shared" si="4"/>
        <v>6.817002274</v>
      </c>
      <c r="X1193" s="56">
        <f t="shared" si="5"/>
        <v>6.657399537</v>
      </c>
    </row>
    <row r="1194" ht="14.25" customHeight="1">
      <c r="A1194" s="63">
        <v>66161.0</v>
      </c>
      <c r="B1194" s="64" t="s">
        <v>1241</v>
      </c>
      <c r="C1194" s="65" t="s">
        <v>59</v>
      </c>
      <c r="D1194" s="66">
        <v>130699.23</v>
      </c>
      <c r="E1194" s="67">
        <v>30055.0</v>
      </c>
      <c r="F1194" s="66">
        <v>5.45102514910122</v>
      </c>
      <c r="G1194" s="66">
        <v>2003.83</v>
      </c>
      <c r="H1194" s="68">
        <v>682.0</v>
      </c>
      <c r="I1194" s="66">
        <v>3.64332727272727</v>
      </c>
      <c r="J1194" s="66">
        <v>3143.59</v>
      </c>
      <c r="K1194" s="68">
        <v>1201.0</v>
      </c>
      <c r="L1194" s="66">
        <v>3.41694565217391</v>
      </c>
      <c r="M1194" s="66">
        <v>345577.31</v>
      </c>
      <c r="N1194" s="68">
        <v>52910.0</v>
      </c>
      <c r="O1194" s="66">
        <v>8.90410734070238</v>
      </c>
      <c r="P1194" s="66">
        <v>125067.42</v>
      </c>
      <c r="Q1194" s="68">
        <v>23413.0</v>
      </c>
      <c r="R1194" s="69">
        <v>7.15775310479025</v>
      </c>
      <c r="T1194" s="56">
        <f t="shared" si="1"/>
        <v>4.348668441</v>
      </c>
      <c r="U1194" s="56">
        <f t="shared" si="2"/>
        <v>2.938167155</v>
      </c>
      <c r="V1194" s="56">
        <f t="shared" si="3"/>
        <v>2.617477102</v>
      </c>
      <c r="W1194" s="56">
        <f t="shared" si="4"/>
        <v>6.53141769</v>
      </c>
      <c r="X1194" s="56">
        <f t="shared" si="5"/>
        <v>5.341793875</v>
      </c>
    </row>
    <row r="1195" ht="14.25" customHeight="1">
      <c r="A1195" s="63">
        <v>66162.0</v>
      </c>
      <c r="B1195" s="64" t="s">
        <v>1242</v>
      </c>
      <c r="C1195" s="65" t="s">
        <v>61</v>
      </c>
      <c r="D1195" s="66">
        <v>274744.62</v>
      </c>
      <c r="E1195" s="67">
        <v>62427.0</v>
      </c>
      <c r="F1195" s="66">
        <v>5.9359321594469</v>
      </c>
      <c r="G1195" s="66">
        <v>1930.82</v>
      </c>
      <c r="H1195" s="68">
        <v>530.0</v>
      </c>
      <c r="I1195" s="66">
        <v>3.83099206349206</v>
      </c>
      <c r="J1195" s="66">
        <v>116732.37</v>
      </c>
      <c r="K1195" s="68">
        <v>34050.0</v>
      </c>
      <c r="L1195" s="66">
        <v>4.4824656324399</v>
      </c>
      <c r="M1195" s="66">
        <v>15997.22</v>
      </c>
      <c r="N1195" s="68">
        <v>1918.0</v>
      </c>
      <c r="O1195" s="66">
        <v>9.59641271745651</v>
      </c>
      <c r="P1195" s="66">
        <v>73866.15</v>
      </c>
      <c r="Q1195" s="68">
        <v>13754.0</v>
      </c>
      <c r="R1195" s="69">
        <v>7.10251442307692</v>
      </c>
      <c r="T1195" s="56">
        <f t="shared" si="1"/>
        <v>4.401054351</v>
      </c>
      <c r="U1195" s="56">
        <f t="shared" si="2"/>
        <v>3.643056604</v>
      </c>
      <c r="V1195" s="56">
        <f t="shared" si="3"/>
        <v>3.428263436</v>
      </c>
      <c r="W1195" s="56">
        <f t="shared" si="4"/>
        <v>8.340573514</v>
      </c>
      <c r="X1195" s="56">
        <f t="shared" si="5"/>
        <v>5.370521303</v>
      </c>
    </row>
    <row r="1196" ht="14.25" customHeight="1">
      <c r="A1196" s="63">
        <v>66163.0</v>
      </c>
      <c r="B1196" s="64" t="s">
        <v>1243</v>
      </c>
      <c r="C1196" s="65" t="s">
        <v>61</v>
      </c>
      <c r="D1196" s="66">
        <v>78639.65</v>
      </c>
      <c r="E1196" s="67">
        <v>14142.0</v>
      </c>
      <c r="F1196" s="66">
        <v>7.14646037804435</v>
      </c>
      <c r="G1196" s="66">
        <v>2772.83</v>
      </c>
      <c r="H1196" s="68">
        <v>616.0</v>
      </c>
      <c r="I1196" s="66">
        <v>5.24164461247637</v>
      </c>
      <c r="J1196" s="66">
        <v>12343.06</v>
      </c>
      <c r="K1196" s="68">
        <v>1623.0</v>
      </c>
      <c r="L1196" s="66">
        <v>9.12948224852071</v>
      </c>
      <c r="M1196" s="66">
        <v>1478.48</v>
      </c>
      <c r="N1196" s="68">
        <v>635.0</v>
      </c>
      <c r="O1196" s="66">
        <v>2.58475524475524</v>
      </c>
      <c r="P1196" s="66">
        <v>15703.65</v>
      </c>
      <c r="Q1196" s="68">
        <v>3718.0</v>
      </c>
      <c r="R1196" s="69">
        <v>5.94609996213555</v>
      </c>
      <c r="T1196" s="56">
        <f t="shared" si="1"/>
        <v>5.560716306</v>
      </c>
      <c r="U1196" s="56">
        <f t="shared" si="2"/>
        <v>4.501347403</v>
      </c>
      <c r="V1196" s="56">
        <f t="shared" si="3"/>
        <v>7.605089341</v>
      </c>
      <c r="W1196" s="56">
        <f t="shared" si="4"/>
        <v>2.328314961</v>
      </c>
      <c r="X1196" s="56">
        <f t="shared" si="5"/>
        <v>4.223682087</v>
      </c>
    </row>
    <row r="1197" ht="14.25" customHeight="1">
      <c r="A1197" s="63">
        <v>66165.0</v>
      </c>
      <c r="B1197" s="64" t="s">
        <v>1244</v>
      </c>
      <c r="C1197" s="65" t="s">
        <v>59</v>
      </c>
      <c r="D1197" s="66">
        <v>402264.22</v>
      </c>
      <c r="E1197" s="67">
        <v>79888.0</v>
      </c>
      <c r="F1197" s="66">
        <v>7.16805752062581</v>
      </c>
      <c r="G1197" s="66">
        <v>16127.73</v>
      </c>
      <c r="H1197" s="68">
        <v>3957.0</v>
      </c>
      <c r="I1197" s="66">
        <v>4.49490802675585</v>
      </c>
      <c r="J1197" s="66">
        <v>129759.11</v>
      </c>
      <c r="K1197" s="68">
        <v>25950.0</v>
      </c>
      <c r="L1197" s="66">
        <v>6.74388597266254</v>
      </c>
      <c r="M1197" s="66">
        <v>1067522.59</v>
      </c>
      <c r="N1197" s="68">
        <v>150663.0</v>
      </c>
      <c r="O1197" s="66">
        <v>11.4293333119205</v>
      </c>
      <c r="P1197" s="66">
        <v>176537.7</v>
      </c>
      <c r="Q1197" s="68">
        <v>25805.0</v>
      </c>
      <c r="R1197" s="69">
        <v>9.12528171198181</v>
      </c>
      <c r="T1197" s="56">
        <f t="shared" si="1"/>
        <v>5.035352243</v>
      </c>
      <c r="U1197" s="56">
        <f t="shared" si="2"/>
        <v>4.075746778</v>
      </c>
      <c r="V1197" s="56">
        <f t="shared" si="3"/>
        <v>5.00035106</v>
      </c>
      <c r="W1197" s="56">
        <f t="shared" si="4"/>
        <v>7.085499359</v>
      </c>
      <c r="X1197" s="56">
        <f t="shared" si="5"/>
        <v>6.841220694</v>
      </c>
    </row>
    <row r="1198" ht="14.25" customHeight="1">
      <c r="A1198" s="63">
        <v>66166.0</v>
      </c>
      <c r="B1198" s="64" t="s">
        <v>1245</v>
      </c>
      <c r="C1198" s="65" t="s">
        <v>59</v>
      </c>
      <c r="D1198" s="66">
        <v>322932.17</v>
      </c>
      <c r="E1198" s="67">
        <v>70877.0</v>
      </c>
      <c r="F1198" s="66">
        <v>7.2824321215948</v>
      </c>
      <c r="G1198" s="66">
        <v>8554.48</v>
      </c>
      <c r="H1198" s="68">
        <v>2308.0</v>
      </c>
      <c r="I1198" s="66">
        <v>4.75513062812674</v>
      </c>
      <c r="J1198" s="66">
        <v>192406.31</v>
      </c>
      <c r="K1198" s="68">
        <v>42672.0</v>
      </c>
      <c r="L1198" s="66">
        <v>7.17960782118736</v>
      </c>
      <c r="M1198" s="66">
        <v>1090196.18</v>
      </c>
      <c r="N1198" s="68">
        <v>161559.0</v>
      </c>
      <c r="O1198" s="66">
        <v>12.4437413537267</v>
      </c>
      <c r="P1198" s="66">
        <v>50365.65</v>
      </c>
      <c r="Q1198" s="68">
        <v>12494.0</v>
      </c>
      <c r="R1198" s="69">
        <v>5.99662459816645</v>
      </c>
      <c r="T1198" s="56">
        <f t="shared" si="1"/>
        <v>4.556233616</v>
      </c>
      <c r="U1198" s="56">
        <f t="shared" si="2"/>
        <v>3.70644714</v>
      </c>
      <c r="V1198" s="56">
        <f t="shared" si="3"/>
        <v>4.508959271</v>
      </c>
      <c r="W1198" s="56">
        <f t="shared" si="4"/>
        <v>6.747975538</v>
      </c>
      <c r="X1198" s="56">
        <f t="shared" si="5"/>
        <v>4.03118697</v>
      </c>
    </row>
    <row r="1199" ht="14.25" customHeight="1">
      <c r="A1199" s="63">
        <v>66167.0</v>
      </c>
      <c r="B1199" s="64" t="s">
        <v>1246</v>
      </c>
      <c r="C1199" s="65" t="s">
        <v>59</v>
      </c>
      <c r="D1199" s="66">
        <v>253921.16</v>
      </c>
      <c r="E1199" s="67">
        <v>41039.0</v>
      </c>
      <c r="F1199" s="66">
        <v>8.04031411291599</v>
      </c>
      <c r="G1199" s="66">
        <v>5084.87</v>
      </c>
      <c r="H1199" s="68">
        <v>1442.0</v>
      </c>
      <c r="I1199" s="66">
        <v>3.94481768813033</v>
      </c>
      <c r="J1199" s="66">
        <v>12204.47</v>
      </c>
      <c r="K1199" s="68">
        <v>3057.0</v>
      </c>
      <c r="L1199" s="66">
        <v>5.19118247554232</v>
      </c>
      <c r="M1199" s="66">
        <v>202520.88</v>
      </c>
      <c r="N1199" s="68">
        <v>28992.0</v>
      </c>
      <c r="O1199" s="66">
        <v>9.89644644253323</v>
      </c>
      <c r="P1199" s="66">
        <v>142051.16</v>
      </c>
      <c r="Q1199" s="68">
        <v>23609.0</v>
      </c>
      <c r="R1199" s="69">
        <v>9.45998668087373</v>
      </c>
      <c r="T1199" s="56">
        <f t="shared" si="1"/>
        <v>6.187313531</v>
      </c>
      <c r="U1199" s="56">
        <f t="shared" si="2"/>
        <v>3.526262136</v>
      </c>
      <c r="V1199" s="56">
        <f t="shared" si="3"/>
        <v>3.992302911</v>
      </c>
      <c r="W1199" s="56">
        <f t="shared" si="4"/>
        <v>6.985405629</v>
      </c>
      <c r="X1199" s="56">
        <f t="shared" si="5"/>
        <v>6.016822398</v>
      </c>
    </row>
    <row r="1200" ht="14.25" customHeight="1">
      <c r="A1200" s="63">
        <v>66168.0</v>
      </c>
      <c r="B1200" s="64" t="s">
        <v>1247</v>
      </c>
      <c r="C1200" s="65" t="s">
        <v>59</v>
      </c>
      <c r="D1200" s="66">
        <v>152905.91</v>
      </c>
      <c r="E1200" s="67">
        <v>30744.0</v>
      </c>
      <c r="F1200" s="66">
        <v>6.87310244077853</v>
      </c>
      <c r="G1200" s="66">
        <v>1860.01</v>
      </c>
      <c r="H1200" s="68">
        <v>648.0</v>
      </c>
      <c r="I1200" s="66">
        <v>3.26891036906854</v>
      </c>
      <c r="J1200" s="66">
        <v>27692.14</v>
      </c>
      <c r="K1200" s="68">
        <v>5607.0</v>
      </c>
      <c r="L1200" s="66">
        <v>6.63443699089602</v>
      </c>
      <c r="M1200" s="66">
        <v>710946.67</v>
      </c>
      <c r="N1200" s="68">
        <v>101363.0</v>
      </c>
      <c r="O1200" s="66">
        <v>12.2353400681513</v>
      </c>
      <c r="P1200" s="66">
        <v>50936.23</v>
      </c>
      <c r="Q1200" s="68">
        <v>8204.0</v>
      </c>
      <c r="R1200" s="69">
        <v>8.20361249798679</v>
      </c>
      <c r="T1200" s="56">
        <f t="shared" si="1"/>
        <v>4.973520362</v>
      </c>
      <c r="U1200" s="56">
        <f t="shared" si="2"/>
        <v>2.870385802</v>
      </c>
      <c r="V1200" s="56">
        <f t="shared" si="3"/>
        <v>4.938851436</v>
      </c>
      <c r="W1200" s="56">
        <f t="shared" si="4"/>
        <v>7.013867683</v>
      </c>
      <c r="X1200" s="56">
        <f t="shared" si="5"/>
        <v>6.208706728</v>
      </c>
    </row>
    <row r="1201" ht="14.25" customHeight="1">
      <c r="A1201" s="63">
        <v>66172.0</v>
      </c>
      <c r="B1201" s="64" t="s">
        <v>1248</v>
      </c>
      <c r="C1201" s="65" t="s">
        <v>59</v>
      </c>
      <c r="D1201" s="66">
        <v>44082.69</v>
      </c>
      <c r="E1201" s="67">
        <v>10835.0</v>
      </c>
      <c r="F1201" s="66">
        <v>4.83627975863961</v>
      </c>
      <c r="G1201" s="66">
        <v>795.05</v>
      </c>
      <c r="H1201" s="68">
        <v>264.0</v>
      </c>
      <c r="I1201" s="66">
        <v>3.31270833333333</v>
      </c>
      <c r="J1201" s="66">
        <v>3255.68</v>
      </c>
      <c r="K1201" s="68">
        <v>846.0</v>
      </c>
      <c r="L1201" s="66">
        <v>4.61798581560284</v>
      </c>
      <c r="M1201" s="66">
        <v>111840.29</v>
      </c>
      <c r="N1201" s="68">
        <v>21179.0</v>
      </c>
      <c r="O1201" s="66">
        <v>7.04062259993705</v>
      </c>
      <c r="P1201" s="66">
        <v>28408.54</v>
      </c>
      <c r="Q1201" s="68">
        <v>8993.0</v>
      </c>
      <c r="R1201" s="69">
        <v>5.21640470069776</v>
      </c>
      <c r="T1201" s="56">
        <f t="shared" si="1"/>
        <v>4.068545455</v>
      </c>
      <c r="U1201" s="56">
        <f t="shared" si="2"/>
        <v>3.01155303</v>
      </c>
      <c r="V1201" s="56">
        <f t="shared" si="3"/>
        <v>3.848321513</v>
      </c>
      <c r="W1201" s="56">
        <f t="shared" si="4"/>
        <v>5.280716276</v>
      </c>
      <c r="X1201" s="56">
        <f t="shared" si="5"/>
        <v>3.158961414</v>
      </c>
    </row>
    <row r="1202" ht="14.25" customHeight="1">
      <c r="A1202" s="63">
        <v>66174.0</v>
      </c>
      <c r="B1202" s="64" t="s">
        <v>1249</v>
      </c>
      <c r="C1202" s="65" t="s">
        <v>59</v>
      </c>
      <c r="D1202" s="66">
        <v>42208.0</v>
      </c>
      <c r="E1202" s="67">
        <v>9309.0</v>
      </c>
      <c r="F1202" s="66">
        <v>6.7446468520294</v>
      </c>
      <c r="G1202" s="66">
        <v>7942.29</v>
      </c>
      <c r="H1202" s="68">
        <v>2047.0</v>
      </c>
      <c r="I1202" s="66">
        <v>4.93309937888199</v>
      </c>
      <c r="J1202" s="66">
        <v>5180.78</v>
      </c>
      <c r="K1202" s="68">
        <v>797.0</v>
      </c>
      <c r="L1202" s="66">
        <v>8.30253205128205</v>
      </c>
      <c r="M1202" s="66">
        <v>469577.88</v>
      </c>
      <c r="N1202" s="68">
        <v>61918.0</v>
      </c>
      <c r="O1202" s="66">
        <v>11.2681563602332</v>
      </c>
      <c r="P1202" s="66">
        <v>21255.41</v>
      </c>
      <c r="Q1202" s="68">
        <v>3009.0</v>
      </c>
      <c r="R1202" s="69">
        <v>8.97610219594595</v>
      </c>
      <c r="T1202" s="56">
        <f t="shared" si="1"/>
        <v>4.534106778</v>
      </c>
      <c r="U1202" s="56">
        <f t="shared" si="2"/>
        <v>3.879965804</v>
      </c>
      <c r="V1202" s="56">
        <f t="shared" si="3"/>
        <v>6.500351317</v>
      </c>
      <c r="W1202" s="56">
        <f t="shared" si="4"/>
        <v>7.58386705</v>
      </c>
      <c r="X1202" s="56">
        <f t="shared" si="5"/>
        <v>7.063944832</v>
      </c>
    </row>
    <row r="1203" ht="14.25" customHeight="1">
      <c r="A1203" s="63">
        <v>66176.0</v>
      </c>
      <c r="B1203" s="64" t="s">
        <v>1250</v>
      </c>
      <c r="C1203" s="65" t="s">
        <v>59</v>
      </c>
      <c r="D1203" s="66">
        <v>670120.44</v>
      </c>
      <c r="E1203" s="67">
        <v>132667.0</v>
      </c>
      <c r="F1203" s="66">
        <v>7.55499430658745</v>
      </c>
      <c r="G1203" s="66">
        <v>30334.48</v>
      </c>
      <c r="H1203" s="68">
        <v>4460.0</v>
      </c>
      <c r="I1203" s="66">
        <v>7.68545224220927</v>
      </c>
      <c r="J1203" s="66">
        <v>89011.07</v>
      </c>
      <c r="K1203" s="68">
        <v>17954.0</v>
      </c>
      <c r="L1203" s="66">
        <v>6.70971430725162</v>
      </c>
      <c r="M1203" s="66">
        <v>1224662.42</v>
      </c>
      <c r="N1203" s="68">
        <v>148948.0</v>
      </c>
      <c r="O1203" s="66">
        <v>13.0939325770617</v>
      </c>
      <c r="P1203" s="66">
        <v>170477.87</v>
      </c>
      <c r="Q1203" s="68">
        <v>24027.0</v>
      </c>
      <c r="R1203" s="69">
        <v>11.1664288989323</v>
      </c>
      <c r="T1203" s="56">
        <f t="shared" si="1"/>
        <v>5.051146404</v>
      </c>
      <c r="U1203" s="56">
        <f t="shared" si="2"/>
        <v>6.801452915</v>
      </c>
      <c r="V1203" s="56">
        <f t="shared" si="3"/>
        <v>4.957729197</v>
      </c>
      <c r="W1203" s="56">
        <f t="shared" si="4"/>
        <v>8.222080323</v>
      </c>
      <c r="X1203" s="56">
        <f t="shared" si="5"/>
        <v>7.095262413</v>
      </c>
    </row>
    <row r="1204" ht="14.25" customHeight="1">
      <c r="A1204" s="63">
        <v>66177.0</v>
      </c>
      <c r="B1204" s="64" t="s">
        <v>1251</v>
      </c>
      <c r="C1204" s="65" t="s">
        <v>59</v>
      </c>
      <c r="D1204" s="66">
        <v>173292.86</v>
      </c>
      <c r="E1204" s="67">
        <v>46778.0</v>
      </c>
      <c r="F1204" s="66">
        <v>5.05654518397479</v>
      </c>
      <c r="G1204" s="66">
        <v>2598.18</v>
      </c>
      <c r="H1204" s="68">
        <v>478.0</v>
      </c>
      <c r="I1204" s="66">
        <v>6.96563002680965</v>
      </c>
      <c r="J1204" s="66">
        <v>34256.76</v>
      </c>
      <c r="K1204" s="68">
        <v>7752.0</v>
      </c>
      <c r="L1204" s="66">
        <v>5.5711107497154</v>
      </c>
      <c r="M1204" s="66">
        <v>852045.89</v>
      </c>
      <c r="N1204" s="68">
        <v>111433.0</v>
      </c>
      <c r="O1204" s="66">
        <v>11.95451202402</v>
      </c>
      <c r="P1204" s="66">
        <v>98440.24</v>
      </c>
      <c r="Q1204" s="68">
        <v>20117.0</v>
      </c>
      <c r="R1204" s="69">
        <v>7.7426647789838</v>
      </c>
      <c r="T1204" s="56">
        <f t="shared" si="1"/>
        <v>3.704580358</v>
      </c>
      <c r="U1204" s="56">
        <f t="shared" si="2"/>
        <v>5.435523013</v>
      </c>
      <c r="V1204" s="56">
        <f t="shared" si="3"/>
        <v>4.419086687</v>
      </c>
      <c r="W1204" s="56">
        <f t="shared" si="4"/>
        <v>7.64626179</v>
      </c>
      <c r="X1204" s="56">
        <f t="shared" si="5"/>
        <v>4.893385694</v>
      </c>
    </row>
    <row r="1205" ht="14.25" customHeight="1">
      <c r="A1205" s="63">
        <v>66179.0</v>
      </c>
      <c r="B1205" s="64" t="s">
        <v>1252</v>
      </c>
      <c r="C1205" s="65" t="s">
        <v>59</v>
      </c>
      <c r="D1205" s="66">
        <v>115465.23</v>
      </c>
      <c r="E1205" s="67">
        <v>23334.0</v>
      </c>
      <c r="F1205" s="66">
        <v>6.79607004120071</v>
      </c>
      <c r="G1205" s="66">
        <v>1079.19</v>
      </c>
      <c r="H1205" s="68">
        <v>252.0</v>
      </c>
      <c r="I1205" s="66">
        <v>4.73328947368421</v>
      </c>
      <c r="J1205" s="66">
        <v>2601.89</v>
      </c>
      <c r="K1205" s="68">
        <v>422.0</v>
      </c>
      <c r="L1205" s="66">
        <v>8.36620578778135</v>
      </c>
      <c r="M1205" s="66">
        <v>274152.98</v>
      </c>
      <c r="N1205" s="68">
        <v>46098.0</v>
      </c>
      <c r="O1205" s="66">
        <v>9.33954418477891</v>
      </c>
      <c r="P1205" s="66">
        <v>23389.38</v>
      </c>
      <c r="Q1205" s="68">
        <v>4483.0</v>
      </c>
      <c r="R1205" s="69">
        <v>7.16586397058824</v>
      </c>
      <c r="T1205" s="56">
        <f t="shared" si="1"/>
        <v>4.948368475</v>
      </c>
      <c r="U1205" s="56">
        <f t="shared" si="2"/>
        <v>4.2825</v>
      </c>
      <c r="V1205" s="56">
        <f t="shared" si="3"/>
        <v>6.165616114</v>
      </c>
      <c r="W1205" s="56">
        <f t="shared" si="4"/>
        <v>5.947177318</v>
      </c>
      <c r="X1205" s="56">
        <f t="shared" si="5"/>
        <v>5.217349989</v>
      </c>
    </row>
    <row r="1206" ht="14.25" customHeight="1">
      <c r="A1206" s="63">
        <v>66182.0</v>
      </c>
      <c r="B1206" s="64" t="s">
        <v>1253</v>
      </c>
      <c r="C1206" s="65" t="s">
        <v>59</v>
      </c>
      <c r="D1206" s="66" t="s">
        <v>66</v>
      </c>
      <c r="E1206" s="67" t="s">
        <v>66</v>
      </c>
      <c r="F1206" s="66" t="s">
        <v>66</v>
      </c>
      <c r="G1206" s="66" t="s">
        <v>66</v>
      </c>
      <c r="H1206" s="68" t="s">
        <v>66</v>
      </c>
      <c r="I1206" s="66" t="s">
        <v>66</v>
      </c>
      <c r="J1206" s="66" t="s">
        <v>66</v>
      </c>
      <c r="K1206" s="68" t="s">
        <v>66</v>
      </c>
      <c r="L1206" s="66" t="s">
        <v>66</v>
      </c>
      <c r="M1206" s="66" t="s">
        <v>66</v>
      </c>
      <c r="N1206" s="68" t="s">
        <v>66</v>
      </c>
      <c r="O1206" s="66" t="s">
        <v>66</v>
      </c>
      <c r="P1206" s="66" t="s">
        <v>66</v>
      </c>
      <c r="Q1206" s="68" t="s">
        <v>66</v>
      </c>
      <c r="R1206" s="69" t="s">
        <v>66</v>
      </c>
      <c r="T1206" s="56" t="str">
        <f t="shared" si="1"/>
        <v/>
      </c>
      <c r="U1206" s="56" t="str">
        <f t="shared" si="2"/>
        <v/>
      </c>
      <c r="V1206" s="56" t="str">
        <f t="shared" si="3"/>
        <v/>
      </c>
      <c r="W1206" s="56" t="str">
        <f t="shared" si="4"/>
        <v/>
      </c>
      <c r="X1206" s="56" t="str">
        <f t="shared" si="5"/>
        <v/>
      </c>
    </row>
    <row r="1207" ht="14.25" customHeight="1">
      <c r="A1207" s="63">
        <v>66183.0</v>
      </c>
      <c r="B1207" s="64" t="s">
        <v>1254</v>
      </c>
      <c r="C1207" s="65" t="s">
        <v>59</v>
      </c>
      <c r="D1207" s="66">
        <v>167624.35</v>
      </c>
      <c r="E1207" s="67">
        <v>31950.0</v>
      </c>
      <c r="F1207" s="66">
        <v>7.16864174827866</v>
      </c>
      <c r="G1207" s="66">
        <v>5206.74</v>
      </c>
      <c r="H1207" s="68">
        <v>1234.0</v>
      </c>
      <c r="I1207" s="66">
        <v>5.1911665004985</v>
      </c>
      <c r="J1207" s="66">
        <v>9517.76</v>
      </c>
      <c r="K1207" s="68">
        <v>1969.0</v>
      </c>
      <c r="L1207" s="66">
        <v>5.93376558603491</v>
      </c>
      <c r="M1207" s="66">
        <v>320390.9</v>
      </c>
      <c r="N1207" s="68">
        <v>37035.0</v>
      </c>
      <c r="O1207" s="66">
        <v>12.2792771730799</v>
      </c>
      <c r="P1207" s="66">
        <v>35946.76</v>
      </c>
      <c r="Q1207" s="68">
        <v>8405.0</v>
      </c>
      <c r="R1207" s="69">
        <v>6.81196892173584</v>
      </c>
      <c r="T1207" s="56">
        <f t="shared" si="1"/>
        <v>5.246458529</v>
      </c>
      <c r="U1207" s="56">
        <f t="shared" si="2"/>
        <v>4.219400324</v>
      </c>
      <c r="V1207" s="56">
        <f t="shared" si="3"/>
        <v>4.833803961</v>
      </c>
      <c r="W1207" s="56">
        <f t="shared" si="4"/>
        <v>8.651030107</v>
      </c>
      <c r="X1207" s="56">
        <f t="shared" si="5"/>
        <v>4.276830458</v>
      </c>
    </row>
    <row r="1208" ht="14.25" customHeight="1">
      <c r="A1208" s="63">
        <v>66184.0</v>
      </c>
      <c r="B1208" s="64" t="s">
        <v>1255</v>
      </c>
      <c r="C1208" s="65" t="s">
        <v>59</v>
      </c>
      <c r="D1208" s="66">
        <v>127573.29</v>
      </c>
      <c r="E1208" s="67">
        <v>33704.0</v>
      </c>
      <c r="F1208" s="66">
        <v>5.08604592752063</v>
      </c>
      <c r="G1208" s="66">
        <v>3336.03</v>
      </c>
      <c r="H1208" s="68">
        <v>1076.0</v>
      </c>
      <c r="I1208" s="66">
        <v>3.67</v>
      </c>
      <c r="J1208" s="66">
        <v>72407.09</v>
      </c>
      <c r="K1208" s="68">
        <v>14676.0</v>
      </c>
      <c r="L1208" s="66">
        <v>6.21947174025082</v>
      </c>
      <c r="M1208" s="66">
        <v>33.7</v>
      </c>
      <c r="N1208" s="68">
        <v>9.0</v>
      </c>
      <c r="O1208" s="66">
        <v>4.81428571428572</v>
      </c>
      <c r="P1208" s="66">
        <v>197904.1</v>
      </c>
      <c r="Q1208" s="68">
        <v>39180.0</v>
      </c>
      <c r="R1208" s="69">
        <v>7.08216790724306</v>
      </c>
      <c r="T1208" s="56">
        <f t="shared" si="1"/>
        <v>3.785108296</v>
      </c>
      <c r="U1208" s="56">
        <f t="shared" si="2"/>
        <v>3.100399628</v>
      </c>
      <c r="V1208" s="56">
        <f t="shared" si="3"/>
        <v>4.933707413</v>
      </c>
      <c r="W1208" s="56">
        <f t="shared" si="4"/>
        <v>3.744444444</v>
      </c>
      <c r="X1208" s="56">
        <f t="shared" si="5"/>
        <v>5.051151097</v>
      </c>
    </row>
    <row r="1209" ht="14.25" customHeight="1">
      <c r="A1209" s="63">
        <v>66190.0</v>
      </c>
      <c r="B1209" s="64" t="s">
        <v>1256</v>
      </c>
      <c r="C1209" s="65" t="s">
        <v>61</v>
      </c>
      <c r="D1209" s="66">
        <v>465.93</v>
      </c>
      <c r="E1209" s="67">
        <v>136.0</v>
      </c>
      <c r="F1209" s="66">
        <v>3.50323308270677</v>
      </c>
      <c r="G1209" s="66">
        <v>558.7</v>
      </c>
      <c r="H1209" s="68">
        <v>180.0</v>
      </c>
      <c r="I1209" s="66">
        <v>3.42760736196319</v>
      </c>
      <c r="J1209" s="66">
        <v>328.17</v>
      </c>
      <c r="K1209" s="68">
        <v>110.0</v>
      </c>
      <c r="L1209" s="66">
        <v>3.45442105263158</v>
      </c>
      <c r="M1209" s="66">
        <v>0.0</v>
      </c>
      <c r="N1209" s="68">
        <v>0.0</v>
      </c>
      <c r="O1209" s="66">
        <v>0.0</v>
      </c>
      <c r="P1209" s="66">
        <v>5524.1</v>
      </c>
      <c r="Q1209" s="68">
        <v>1160.0</v>
      </c>
      <c r="R1209" s="69">
        <v>6.59988052568698</v>
      </c>
      <c r="T1209" s="56">
        <f t="shared" si="1"/>
        <v>3.425955882</v>
      </c>
      <c r="U1209" s="56">
        <f t="shared" si="2"/>
        <v>3.103888889</v>
      </c>
      <c r="V1209" s="56">
        <f t="shared" si="3"/>
        <v>2.983363636</v>
      </c>
      <c r="W1209" s="56" t="str">
        <f t="shared" si="4"/>
        <v/>
      </c>
      <c r="X1209" s="56">
        <f t="shared" si="5"/>
        <v>4.762155172</v>
      </c>
    </row>
    <row r="1210" ht="14.25" customHeight="1">
      <c r="A1210" s="63">
        <v>66195.0</v>
      </c>
      <c r="B1210" s="64" t="s">
        <v>1257</v>
      </c>
      <c r="C1210" s="65" t="s">
        <v>61</v>
      </c>
      <c r="D1210" s="66">
        <v>37538.45</v>
      </c>
      <c r="E1210" s="67">
        <v>8854.0</v>
      </c>
      <c r="F1210" s="66">
        <v>5.52523550191345</v>
      </c>
      <c r="G1210" s="66">
        <v>4224.16</v>
      </c>
      <c r="H1210" s="68">
        <v>1413.0</v>
      </c>
      <c r="I1210" s="66">
        <v>3.51720233139051</v>
      </c>
      <c r="J1210" s="66">
        <v>12156.94</v>
      </c>
      <c r="K1210" s="68">
        <v>3798.0</v>
      </c>
      <c r="L1210" s="66">
        <v>4.29270480225989</v>
      </c>
      <c r="M1210" s="66">
        <v>4091.33</v>
      </c>
      <c r="N1210" s="68">
        <v>895.0</v>
      </c>
      <c r="O1210" s="66">
        <v>5.45510666666667</v>
      </c>
      <c r="P1210" s="66">
        <v>25050.64</v>
      </c>
      <c r="Q1210" s="68">
        <v>4303.0</v>
      </c>
      <c r="R1210" s="69">
        <v>8.38094345935095</v>
      </c>
      <c r="T1210" s="56">
        <f t="shared" si="1"/>
        <v>4.239716512</v>
      </c>
      <c r="U1210" s="56">
        <f t="shared" si="2"/>
        <v>2.989497523</v>
      </c>
      <c r="V1210" s="56">
        <f t="shared" si="3"/>
        <v>3.20087941</v>
      </c>
      <c r="W1210" s="56">
        <f t="shared" si="4"/>
        <v>4.571318436</v>
      </c>
      <c r="X1210" s="56">
        <f t="shared" si="5"/>
        <v>5.821668603</v>
      </c>
    </row>
    <row r="1211" ht="14.25" customHeight="1">
      <c r="A1211" s="63">
        <v>66197.0</v>
      </c>
      <c r="B1211" s="64" t="s">
        <v>1258</v>
      </c>
      <c r="C1211" s="65" t="s">
        <v>59</v>
      </c>
      <c r="D1211" s="66">
        <v>61981.51</v>
      </c>
      <c r="E1211" s="67">
        <v>11342.0</v>
      </c>
      <c r="F1211" s="66">
        <v>6.68768990073371</v>
      </c>
      <c r="G1211" s="66">
        <v>70.8</v>
      </c>
      <c r="H1211" s="68">
        <v>9.0</v>
      </c>
      <c r="I1211" s="66">
        <v>7.86666666666667</v>
      </c>
      <c r="J1211" s="66">
        <v>0.0</v>
      </c>
      <c r="K1211" s="68">
        <v>0.0</v>
      </c>
      <c r="L1211" s="66">
        <v>0.0</v>
      </c>
      <c r="M1211" s="66">
        <v>115005.82</v>
      </c>
      <c r="N1211" s="68">
        <v>14510.0</v>
      </c>
      <c r="O1211" s="66">
        <v>11.4479215608202</v>
      </c>
      <c r="P1211" s="66">
        <v>63000.66</v>
      </c>
      <c r="Q1211" s="68">
        <v>10421.0</v>
      </c>
      <c r="R1211" s="69">
        <v>8.23430401254738</v>
      </c>
      <c r="T1211" s="56">
        <f t="shared" si="1"/>
        <v>5.464777817</v>
      </c>
      <c r="U1211" s="56">
        <f t="shared" si="2"/>
        <v>7.866666667</v>
      </c>
      <c r="V1211" s="56" t="str">
        <f t="shared" si="3"/>
        <v/>
      </c>
      <c r="W1211" s="56">
        <f t="shared" si="4"/>
        <v>7.925969676</v>
      </c>
      <c r="X1211" s="56">
        <f t="shared" si="5"/>
        <v>6.045548412</v>
      </c>
    </row>
    <row r="1212" ht="14.25" customHeight="1">
      <c r="A1212" s="63">
        <v>66201.0</v>
      </c>
      <c r="B1212" s="64" t="s">
        <v>1259</v>
      </c>
      <c r="C1212" s="65" t="s">
        <v>61</v>
      </c>
      <c r="D1212" s="66">
        <v>1869.55</v>
      </c>
      <c r="E1212" s="67">
        <v>541.0</v>
      </c>
      <c r="F1212" s="66">
        <v>3.77686868686869</v>
      </c>
      <c r="G1212" s="66">
        <v>1491.81</v>
      </c>
      <c r="H1212" s="68">
        <v>372.0</v>
      </c>
      <c r="I1212" s="66">
        <v>4.23809659090909</v>
      </c>
      <c r="J1212" s="66">
        <v>2871.55</v>
      </c>
      <c r="K1212" s="68">
        <v>811.0</v>
      </c>
      <c r="L1212" s="66">
        <v>4.01615384615385</v>
      </c>
      <c r="M1212" s="66">
        <v>159805.74</v>
      </c>
      <c r="N1212" s="68">
        <v>24744.0</v>
      </c>
      <c r="O1212" s="66">
        <v>8.71778626370629</v>
      </c>
      <c r="P1212" s="66">
        <v>40490.86</v>
      </c>
      <c r="Q1212" s="68">
        <v>8284.0</v>
      </c>
      <c r="R1212" s="69">
        <v>7.72873830883756</v>
      </c>
      <c r="T1212" s="56">
        <f t="shared" si="1"/>
        <v>3.455730129</v>
      </c>
      <c r="U1212" s="56">
        <f t="shared" si="2"/>
        <v>4.010241935</v>
      </c>
      <c r="V1212" s="56">
        <f t="shared" si="3"/>
        <v>3.540752158</v>
      </c>
      <c r="W1212" s="56">
        <f t="shared" si="4"/>
        <v>6.45836324</v>
      </c>
      <c r="X1212" s="56">
        <f t="shared" si="5"/>
        <v>4.887839208</v>
      </c>
    </row>
    <row r="1213" ht="14.25" customHeight="1">
      <c r="A1213" s="63">
        <v>66203.0</v>
      </c>
      <c r="B1213" s="64" t="s">
        <v>1260</v>
      </c>
      <c r="C1213" s="65" t="s">
        <v>61</v>
      </c>
      <c r="D1213" s="66" t="s">
        <v>66</v>
      </c>
      <c r="E1213" s="67" t="s">
        <v>66</v>
      </c>
      <c r="F1213" s="66" t="s">
        <v>66</v>
      </c>
      <c r="G1213" s="66" t="s">
        <v>66</v>
      </c>
      <c r="H1213" s="68" t="s">
        <v>66</v>
      </c>
      <c r="I1213" s="66" t="s">
        <v>66</v>
      </c>
      <c r="J1213" s="66" t="s">
        <v>66</v>
      </c>
      <c r="K1213" s="68" t="s">
        <v>66</v>
      </c>
      <c r="L1213" s="66" t="s">
        <v>66</v>
      </c>
      <c r="M1213" s="66" t="s">
        <v>66</v>
      </c>
      <c r="N1213" s="68" t="s">
        <v>66</v>
      </c>
      <c r="O1213" s="66" t="s">
        <v>66</v>
      </c>
      <c r="P1213" s="66" t="s">
        <v>66</v>
      </c>
      <c r="Q1213" s="68" t="s">
        <v>66</v>
      </c>
      <c r="R1213" s="69" t="s">
        <v>66</v>
      </c>
      <c r="T1213" s="56" t="str">
        <f t="shared" si="1"/>
        <v/>
      </c>
      <c r="U1213" s="56" t="str">
        <f t="shared" si="2"/>
        <v/>
      </c>
      <c r="V1213" s="56" t="str">
        <f t="shared" si="3"/>
        <v/>
      </c>
      <c r="W1213" s="56" t="str">
        <f t="shared" si="4"/>
        <v/>
      </c>
      <c r="X1213" s="56" t="str">
        <f t="shared" si="5"/>
        <v/>
      </c>
    </row>
    <row r="1214" ht="14.25" customHeight="1">
      <c r="A1214" s="63">
        <v>66204.0</v>
      </c>
      <c r="B1214" s="64" t="s">
        <v>1261</v>
      </c>
      <c r="C1214" s="65" t="s">
        <v>61</v>
      </c>
      <c r="D1214" s="66">
        <v>43.98</v>
      </c>
      <c r="E1214" s="67">
        <v>12.0</v>
      </c>
      <c r="F1214" s="66">
        <v>3.665</v>
      </c>
      <c r="G1214" s="66">
        <v>0.0</v>
      </c>
      <c r="H1214" s="68">
        <v>0.0</v>
      </c>
      <c r="I1214" s="66">
        <v>0.0</v>
      </c>
      <c r="J1214" s="66">
        <v>71.25</v>
      </c>
      <c r="K1214" s="68">
        <v>7.0</v>
      </c>
      <c r="L1214" s="66">
        <v>10.1785714285714</v>
      </c>
      <c r="M1214" s="66">
        <v>68524.89</v>
      </c>
      <c r="N1214" s="68">
        <v>12502.0</v>
      </c>
      <c r="O1214" s="66">
        <v>6.87448735955056</v>
      </c>
      <c r="P1214" s="66">
        <v>387.75</v>
      </c>
      <c r="Q1214" s="68">
        <v>78.0</v>
      </c>
      <c r="R1214" s="69">
        <v>5.875</v>
      </c>
      <c r="T1214" s="56">
        <f t="shared" si="1"/>
        <v>3.665</v>
      </c>
      <c r="U1214" s="56" t="str">
        <f t="shared" si="2"/>
        <v/>
      </c>
      <c r="V1214" s="56">
        <f t="shared" si="3"/>
        <v>10.17857143</v>
      </c>
      <c r="W1214" s="56">
        <f t="shared" si="4"/>
        <v>5.481114222</v>
      </c>
      <c r="X1214" s="56">
        <f t="shared" si="5"/>
        <v>4.971153846</v>
      </c>
    </row>
    <row r="1215" ht="14.25" customHeight="1">
      <c r="A1215" s="63">
        <v>66209.0</v>
      </c>
      <c r="B1215" s="64" t="s">
        <v>1262</v>
      </c>
      <c r="C1215" s="65" t="s">
        <v>59</v>
      </c>
      <c r="D1215" s="66">
        <v>55403.93</v>
      </c>
      <c r="E1215" s="67">
        <v>15466.0</v>
      </c>
      <c r="F1215" s="66">
        <v>4.40202844430319</v>
      </c>
      <c r="G1215" s="66">
        <v>458.38</v>
      </c>
      <c r="H1215" s="68">
        <v>125.0</v>
      </c>
      <c r="I1215" s="66">
        <v>3.91777777777778</v>
      </c>
      <c r="J1215" s="66">
        <v>917.41</v>
      </c>
      <c r="K1215" s="68">
        <v>224.0</v>
      </c>
      <c r="L1215" s="66">
        <v>4.34791469194313</v>
      </c>
      <c r="M1215" s="66">
        <v>5783.0</v>
      </c>
      <c r="N1215" s="68">
        <v>1142.0</v>
      </c>
      <c r="O1215" s="66">
        <v>6.01768990634756</v>
      </c>
      <c r="P1215" s="66">
        <v>63200.1</v>
      </c>
      <c r="Q1215" s="68">
        <v>13446.0</v>
      </c>
      <c r="R1215" s="69">
        <v>6.76805525808524</v>
      </c>
      <c r="T1215" s="56">
        <f t="shared" si="1"/>
        <v>3.582305056</v>
      </c>
      <c r="U1215" s="56">
        <f t="shared" si="2"/>
        <v>3.66704</v>
      </c>
      <c r="V1215" s="56">
        <f t="shared" si="3"/>
        <v>4.095580357</v>
      </c>
      <c r="W1215" s="56">
        <f t="shared" si="4"/>
        <v>5.063922942</v>
      </c>
      <c r="X1215" s="56">
        <f t="shared" si="5"/>
        <v>4.700290049</v>
      </c>
    </row>
    <row r="1216" ht="14.25" customHeight="1">
      <c r="A1216" s="63">
        <v>66211.0</v>
      </c>
      <c r="B1216" s="64" t="s">
        <v>1263</v>
      </c>
      <c r="C1216" s="65" t="s">
        <v>61</v>
      </c>
      <c r="D1216" s="66">
        <v>163347.35</v>
      </c>
      <c r="E1216" s="67">
        <v>36621.0</v>
      </c>
      <c r="F1216" s="66">
        <v>5.51755953386252</v>
      </c>
      <c r="G1216" s="66">
        <v>42813.92</v>
      </c>
      <c r="H1216" s="68">
        <v>17469.0</v>
      </c>
      <c r="I1216" s="66">
        <v>3.61604054054054</v>
      </c>
      <c r="J1216" s="66">
        <v>22396.01</v>
      </c>
      <c r="K1216" s="68">
        <v>9455.0</v>
      </c>
      <c r="L1216" s="66">
        <v>3.34718427738754</v>
      </c>
      <c r="M1216" s="66">
        <v>608.57</v>
      </c>
      <c r="N1216" s="68">
        <v>107.0</v>
      </c>
      <c r="O1216" s="66">
        <v>6.0857</v>
      </c>
      <c r="P1216" s="66">
        <v>145180.94</v>
      </c>
      <c r="Q1216" s="68">
        <v>30753.0</v>
      </c>
      <c r="R1216" s="69">
        <v>7.05343924597969</v>
      </c>
      <c r="T1216" s="56">
        <f t="shared" si="1"/>
        <v>4.460483056</v>
      </c>
      <c r="U1216" s="56">
        <f t="shared" si="2"/>
        <v>2.450851222</v>
      </c>
      <c r="V1216" s="56">
        <f t="shared" si="3"/>
        <v>2.36869487</v>
      </c>
      <c r="W1216" s="56">
        <f t="shared" si="4"/>
        <v>5.687570093</v>
      </c>
      <c r="X1216" s="56">
        <f t="shared" si="5"/>
        <v>4.720870809</v>
      </c>
    </row>
    <row r="1217" ht="14.25" customHeight="1">
      <c r="A1217" s="63">
        <v>66215.0</v>
      </c>
      <c r="B1217" s="64" t="s">
        <v>1264</v>
      </c>
      <c r="C1217" s="65" t="s">
        <v>61</v>
      </c>
      <c r="D1217" s="66">
        <v>140709.35</v>
      </c>
      <c r="E1217" s="67">
        <v>29133.0</v>
      </c>
      <c r="F1217" s="66">
        <v>6.77986653175292</v>
      </c>
      <c r="G1217" s="66">
        <v>28111.46</v>
      </c>
      <c r="H1217" s="68">
        <v>7643.0</v>
      </c>
      <c r="I1217" s="66">
        <v>5.02438963360143</v>
      </c>
      <c r="J1217" s="66">
        <v>60484.78</v>
      </c>
      <c r="K1217" s="68">
        <v>19298.0</v>
      </c>
      <c r="L1217" s="66">
        <v>4.36997182284517</v>
      </c>
      <c r="M1217" s="66">
        <v>148972.06</v>
      </c>
      <c r="N1217" s="68">
        <v>21168.0</v>
      </c>
      <c r="O1217" s="66">
        <v>10.5586547593735</v>
      </c>
      <c r="P1217" s="66">
        <v>54442.5</v>
      </c>
      <c r="Q1217" s="68">
        <v>11437.0</v>
      </c>
      <c r="R1217" s="69">
        <v>7.66579836665728</v>
      </c>
      <c r="T1217" s="56">
        <f t="shared" si="1"/>
        <v>4.829895651</v>
      </c>
      <c r="U1217" s="56">
        <f t="shared" si="2"/>
        <v>3.678066204</v>
      </c>
      <c r="V1217" s="56">
        <f t="shared" si="3"/>
        <v>3.134251218</v>
      </c>
      <c r="W1217" s="56">
        <f t="shared" si="4"/>
        <v>7.037606765</v>
      </c>
      <c r="X1217" s="56">
        <f t="shared" si="5"/>
        <v>4.760208097</v>
      </c>
    </row>
    <row r="1218" ht="14.25" customHeight="1">
      <c r="A1218" s="63">
        <v>66217.0</v>
      </c>
      <c r="B1218" s="64" t="s">
        <v>1265</v>
      </c>
      <c r="C1218" s="65" t="s">
        <v>61</v>
      </c>
      <c r="D1218" s="66">
        <v>67676.84</v>
      </c>
      <c r="E1218" s="67">
        <v>13990.0</v>
      </c>
      <c r="F1218" s="66">
        <v>6.34093881757706</v>
      </c>
      <c r="G1218" s="66">
        <v>853.4</v>
      </c>
      <c r="H1218" s="68">
        <v>318.0</v>
      </c>
      <c r="I1218" s="66">
        <v>3.05878136200717</v>
      </c>
      <c r="J1218" s="66">
        <v>36329.55</v>
      </c>
      <c r="K1218" s="68">
        <v>5104.0</v>
      </c>
      <c r="L1218" s="66">
        <v>8.16027628032345</v>
      </c>
      <c r="M1218" s="66">
        <v>224376.04</v>
      </c>
      <c r="N1218" s="68">
        <v>40814.0</v>
      </c>
      <c r="O1218" s="66">
        <v>8.29241037770715</v>
      </c>
      <c r="P1218" s="66">
        <v>81.88</v>
      </c>
      <c r="Q1218" s="68">
        <v>12.0</v>
      </c>
      <c r="R1218" s="69">
        <v>6.82333333333333</v>
      </c>
      <c r="T1218" s="56">
        <f t="shared" si="1"/>
        <v>4.837515368</v>
      </c>
      <c r="U1218" s="56">
        <f t="shared" si="2"/>
        <v>2.683647799</v>
      </c>
      <c r="V1218" s="56">
        <f t="shared" si="3"/>
        <v>7.117858542</v>
      </c>
      <c r="W1218" s="56">
        <f t="shared" si="4"/>
        <v>5.497526339</v>
      </c>
      <c r="X1218" s="56">
        <f t="shared" si="5"/>
        <v>6.823333333</v>
      </c>
    </row>
    <row r="1219" ht="14.25" customHeight="1">
      <c r="A1219" s="63">
        <v>66218.0</v>
      </c>
      <c r="B1219" s="64" t="s">
        <v>1266</v>
      </c>
      <c r="C1219" s="65" t="s">
        <v>59</v>
      </c>
      <c r="D1219" s="66" t="s">
        <v>66</v>
      </c>
      <c r="E1219" s="67" t="s">
        <v>66</v>
      </c>
      <c r="F1219" s="66" t="s">
        <v>66</v>
      </c>
      <c r="G1219" s="66" t="s">
        <v>66</v>
      </c>
      <c r="H1219" s="68" t="s">
        <v>66</v>
      </c>
      <c r="I1219" s="66" t="s">
        <v>66</v>
      </c>
      <c r="J1219" s="66" t="s">
        <v>66</v>
      </c>
      <c r="K1219" s="68" t="s">
        <v>66</v>
      </c>
      <c r="L1219" s="66" t="s">
        <v>66</v>
      </c>
      <c r="M1219" s="66" t="s">
        <v>66</v>
      </c>
      <c r="N1219" s="68" t="s">
        <v>66</v>
      </c>
      <c r="O1219" s="66" t="s">
        <v>66</v>
      </c>
      <c r="P1219" s="66" t="s">
        <v>66</v>
      </c>
      <c r="Q1219" s="68" t="s">
        <v>66</v>
      </c>
      <c r="R1219" s="69" t="s">
        <v>66</v>
      </c>
      <c r="T1219" s="56" t="str">
        <f t="shared" si="1"/>
        <v/>
      </c>
      <c r="U1219" s="56" t="str">
        <f t="shared" si="2"/>
        <v/>
      </c>
      <c r="V1219" s="56" t="str">
        <f t="shared" si="3"/>
        <v/>
      </c>
      <c r="W1219" s="56" t="str">
        <f t="shared" si="4"/>
        <v/>
      </c>
      <c r="X1219" s="56" t="str">
        <f t="shared" si="5"/>
        <v/>
      </c>
    </row>
    <row r="1220" ht="14.25" customHeight="1">
      <c r="A1220" s="63">
        <v>66219.0</v>
      </c>
      <c r="B1220" s="64" t="s">
        <v>1267</v>
      </c>
      <c r="C1220" s="65" t="s">
        <v>59</v>
      </c>
      <c r="D1220" s="66" t="s">
        <v>66</v>
      </c>
      <c r="E1220" s="67" t="s">
        <v>66</v>
      </c>
      <c r="F1220" s="66" t="s">
        <v>66</v>
      </c>
      <c r="G1220" s="66" t="s">
        <v>66</v>
      </c>
      <c r="H1220" s="68" t="s">
        <v>66</v>
      </c>
      <c r="I1220" s="66" t="s">
        <v>66</v>
      </c>
      <c r="J1220" s="66" t="s">
        <v>66</v>
      </c>
      <c r="K1220" s="68" t="s">
        <v>66</v>
      </c>
      <c r="L1220" s="66" t="s">
        <v>66</v>
      </c>
      <c r="M1220" s="66" t="s">
        <v>66</v>
      </c>
      <c r="N1220" s="68" t="s">
        <v>66</v>
      </c>
      <c r="O1220" s="66" t="s">
        <v>66</v>
      </c>
      <c r="P1220" s="66" t="s">
        <v>66</v>
      </c>
      <c r="Q1220" s="68" t="s">
        <v>66</v>
      </c>
      <c r="R1220" s="69" t="s">
        <v>66</v>
      </c>
      <c r="T1220" s="56" t="str">
        <f t="shared" si="1"/>
        <v/>
      </c>
      <c r="U1220" s="56" t="str">
        <f t="shared" si="2"/>
        <v/>
      </c>
      <c r="V1220" s="56" t="str">
        <f t="shared" si="3"/>
        <v/>
      </c>
      <c r="W1220" s="56" t="str">
        <f t="shared" si="4"/>
        <v/>
      </c>
      <c r="X1220" s="56" t="str">
        <f t="shared" si="5"/>
        <v/>
      </c>
    </row>
    <row r="1221" ht="14.25" customHeight="1">
      <c r="A1221" s="63">
        <v>66220.0</v>
      </c>
      <c r="B1221" s="64" t="s">
        <v>1268</v>
      </c>
      <c r="C1221" s="65" t="s">
        <v>59</v>
      </c>
      <c r="D1221" s="66">
        <v>77794.72</v>
      </c>
      <c r="E1221" s="67">
        <v>17854.0</v>
      </c>
      <c r="F1221" s="66">
        <v>6.14152680192626</v>
      </c>
      <c r="G1221" s="66">
        <v>2280.07</v>
      </c>
      <c r="H1221" s="68">
        <v>808.0</v>
      </c>
      <c r="I1221" s="66">
        <v>3.49703987730061</v>
      </c>
      <c r="J1221" s="66">
        <v>2977.74</v>
      </c>
      <c r="K1221" s="68">
        <v>969.0</v>
      </c>
      <c r="L1221" s="66">
        <v>4.00772543741588</v>
      </c>
      <c r="M1221" s="66">
        <v>260292.99</v>
      </c>
      <c r="N1221" s="68">
        <v>29791.0</v>
      </c>
      <c r="O1221" s="66">
        <v>12.0830466066289</v>
      </c>
      <c r="P1221" s="66">
        <v>55612.38</v>
      </c>
      <c r="Q1221" s="68">
        <v>12263.0</v>
      </c>
      <c r="R1221" s="69">
        <v>7.61396221248631</v>
      </c>
      <c r="T1221" s="56">
        <f t="shared" si="1"/>
        <v>4.3572712</v>
      </c>
      <c r="U1221" s="56">
        <f t="shared" si="2"/>
        <v>2.821868812</v>
      </c>
      <c r="V1221" s="56">
        <f t="shared" si="3"/>
        <v>3.073003096</v>
      </c>
      <c r="W1221" s="56">
        <f t="shared" si="4"/>
        <v>8.737302877</v>
      </c>
      <c r="X1221" s="56">
        <f t="shared" si="5"/>
        <v>4.534973498</v>
      </c>
    </row>
    <row r="1222" ht="14.25" customHeight="1">
      <c r="A1222" s="63">
        <v>66222.0</v>
      </c>
      <c r="B1222" s="64" t="s">
        <v>1269</v>
      </c>
      <c r="C1222" s="65" t="s">
        <v>61</v>
      </c>
      <c r="D1222" s="66">
        <v>53289.65</v>
      </c>
      <c r="E1222" s="67">
        <v>10863.0</v>
      </c>
      <c r="F1222" s="66">
        <v>5.77477785002167</v>
      </c>
      <c r="G1222" s="66">
        <v>1136.99</v>
      </c>
      <c r="H1222" s="68">
        <v>323.0</v>
      </c>
      <c r="I1222" s="66">
        <v>3.96163763066202</v>
      </c>
      <c r="J1222" s="66">
        <v>11561.8</v>
      </c>
      <c r="K1222" s="68">
        <v>2760.0</v>
      </c>
      <c r="L1222" s="66">
        <v>4.93672075149445</v>
      </c>
      <c r="M1222" s="66">
        <v>194085.9</v>
      </c>
      <c r="N1222" s="68">
        <v>28587.0</v>
      </c>
      <c r="O1222" s="66">
        <v>8.90588262286055</v>
      </c>
      <c r="P1222" s="66">
        <v>141276.63</v>
      </c>
      <c r="Q1222" s="68">
        <v>19468.0</v>
      </c>
      <c r="R1222" s="69">
        <v>10.1049016522423</v>
      </c>
      <c r="T1222" s="56">
        <f t="shared" si="1"/>
        <v>4.905610789</v>
      </c>
      <c r="U1222" s="56">
        <f t="shared" si="2"/>
        <v>3.520092879</v>
      </c>
      <c r="V1222" s="56">
        <f t="shared" si="3"/>
        <v>4.189057971</v>
      </c>
      <c r="W1222" s="56">
        <f t="shared" si="4"/>
        <v>6.789306328</v>
      </c>
      <c r="X1222" s="56">
        <f t="shared" si="5"/>
        <v>7.256864085</v>
      </c>
    </row>
    <row r="1223" ht="14.25" customHeight="1">
      <c r="A1223" s="63">
        <v>66223.0</v>
      </c>
      <c r="B1223" s="64" t="s">
        <v>1270</v>
      </c>
      <c r="C1223" s="65" t="s">
        <v>61</v>
      </c>
      <c r="D1223" s="66">
        <v>625.6</v>
      </c>
      <c r="E1223" s="67">
        <v>242.0</v>
      </c>
      <c r="F1223" s="66">
        <v>2.72</v>
      </c>
      <c r="G1223" s="66">
        <v>165.35</v>
      </c>
      <c r="H1223" s="68">
        <v>66.0</v>
      </c>
      <c r="I1223" s="66">
        <v>2.62460317460317</v>
      </c>
      <c r="J1223" s="66">
        <v>836.8</v>
      </c>
      <c r="K1223" s="68">
        <v>207.0</v>
      </c>
      <c r="L1223" s="66">
        <v>4.40421052631579</v>
      </c>
      <c r="M1223" s="66">
        <v>1093.8</v>
      </c>
      <c r="N1223" s="68">
        <v>272.0</v>
      </c>
      <c r="O1223" s="66">
        <v>4.25603112840467</v>
      </c>
      <c r="P1223" s="66">
        <v>1220.26</v>
      </c>
      <c r="Q1223" s="68">
        <v>413.0</v>
      </c>
      <c r="R1223" s="69">
        <v>3.21968337730871</v>
      </c>
      <c r="T1223" s="56">
        <f t="shared" si="1"/>
        <v>2.585123967</v>
      </c>
      <c r="U1223" s="56">
        <f t="shared" si="2"/>
        <v>2.50530303</v>
      </c>
      <c r="V1223" s="56">
        <f t="shared" si="3"/>
        <v>4.042512077</v>
      </c>
      <c r="W1223" s="56">
        <f t="shared" si="4"/>
        <v>4.021323529</v>
      </c>
      <c r="X1223" s="56">
        <f t="shared" si="5"/>
        <v>2.954624697</v>
      </c>
    </row>
    <row r="1224" ht="14.25" customHeight="1">
      <c r="A1224" s="63">
        <v>66224.0</v>
      </c>
      <c r="B1224" s="64" t="s">
        <v>1271</v>
      </c>
      <c r="C1224" s="65" t="s">
        <v>61</v>
      </c>
      <c r="D1224" s="66">
        <v>1046.62</v>
      </c>
      <c r="E1224" s="67">
        <v>449.0</v>
      </c>
      <c r="F1224" s="66">
        <v>2.6429797979798</v>
      </c>
      <c r="G1224" s="66">
        <v>617.9</v>
      </c>
      <c r="H1224" s="68">
        <v>255.0</v>
      </c>
      <c r="I1224" s="66">
        <v>2.98502415458937</v>
      </c>
      <c r="J1224" s="66">
        <v>4330.67</v>
      </c>
      <c r="K1224" s="68">
        <v>1369.0</v>
      </c>
      <c r="L1224" s="66">
        <v>3.9015045045045</v>
      </c>
      <c r="M1224" s="66">
        <v>890.68</v>
      </c>
      <c r="N1224" s="68">
        <v>212.0</v>
      </c>
      <c r="O1224" s="66">
        <v>4.63895833333333</v>
      </c>
      <c r="P1224" s="66">
        <v>34516.09</v>
      </c>
      <c r="Q1224" s="68">
        <v>5111.0</v>
      </c>
      <c r="R1224" s="69">
        <v>8.51408238776517</v>
      </c>
      <c r="T1224" s="56">
        <f t="shared" si="1"/>
        <v>2.331002227</v>
      </c>
      <c r="U1224" s="56">
        <f t="shared" si="2"/>
        <v>2.423137255</v>
      </c>
      <c r="V1224" s="56">
        <f t="shared" si="3"/>
        <v>3.163382031</v>
      </c>
      <c r="W1224" s="56">
        <f t="shared" si="4"/>
        <v>4.201320755</v>
      </c>
      <c r="X1224" s="56">
        <f t="shared" si="5"/>
        <v>6.753294854</v>
      </c>
    </row>
    <row r="1225" ht="14.25" customHeight="1">
      <c r="A1225" s="63">
        <v>66225.0</v>
      </c>
      <c r="B1225" s="64" t="s">
        <v>1272</v>
      </c>
      <c r="C1225" s="65" t="s">
        <v>61</v>
      </c>
      <c r="D1225" s="66">
        <v>110298.9</v>
      </c>
      <c r="E1225" s="67">
        <v>23216.0</v>
      </c>
      <c r="F1225" s="66">
        <v>6.65373107317367</v>
      </c>
      <c r="G1225" s="66">
        <v>1407.99</v>
      </c>
      <c r="H1225" s="68">
        <v>362.0</v>
      </c>
      <c r="I1225" s="66">
        <v>4.46980952380952</v>
      </c>
      <c r="J1225" s="66">
        <v>3488.56</v>
      </c>
      <c r="K1225" s="68">
        <v>832.0</v>
      </c>
      <c r="L1225" s="66">
        <v>4.81180689655172</v>
      </c>
      <c r="M1225" s="66">
        <v>421130.85</v>
      </c>
      <c r="N1225" s="68">
        <v>40740.0</v>
      </c>
      <c r="O1225" s="66">
        <v>13.7095790741585</v>
      </c>
      <c r="P1225" s="66">
        <v>149146.02</v>
      </c>
      <c r="Q1225" s="68">
        <v>20289.0</v>
      </c>
      <c r="R1225" s="69">
        <v>10.7006758501937</v>
      </c>
      <c r="T1225" s="56">
        <f t="shared" si="1"/>
        <v>4.750986389</v>
      </c>
      <c r="U1225" s="56">
        <f t="shared" si="2"/>
        <v>3.889475138</v>
      </c>
      <c r="V1225" s="56">
        <f t="shared" si="3"/>
        <v>4.192980769</v>
      </c>
      <c r="W1225" s="56">
        <f t="shared" si="4"/>
        <v>10.33703608</v>
      </c>
      <c r="X1225" s="56">
        <f t="shared" si="5"/>
        <v>7.351077924</v>
      </c>
    </row>
    <row r="1226" ht="14.25" customHeight="1">
      <c r="A1226" s="63">
        <v>66226.0</v>
      </c>
      <c r="B1226" s="64" t="s">
        <v>1273</v>
      </c>
      <c r="C1226" s="65" t="s">
        <v>61</v>
      </c>
      <c r="D1226" s="66">
        <v>1588.11</v>
      </c>
      <c r="E1226" s="67">
        <v>477.0</v>
      </c>
      <c r="F1226" s="66">
        <v>3.89242647058824</v>
      </c>
      <c r="G1226" s="66">
        <v>681.89</v>
      </c>
      <c r="H1226" s="68">
        <v>208.0</v>
      </c>
      <c r="I1226" s="66">
        <v>3.94156069364162</v>
      </c>
      <c r="J1226" s="66">
        <v>4154.26</v>
      </c>
      <c r="K1226" s="68">
        <v>1138.0</v>
      </c>
      <c r="L1226" s="66">
        <v>4.56512087912088</v>
      </c>
      <c r="M1226" s="66">
        <v>48.89</v>
      </c>
      <c r="N1226" s="68">
        <v>11.0</v>
      </c>
      <c r="O1226" s="66">
        <v>4.44454545454545</v>
      </c>
      <c r="P1226" s="66">
        <v>15479.06</v>
      </c>
      <c r="Q1226" s="68">
        <v>2075.0</v>
      </c>
      <c r="R1226" s="69">
        <v>9.60239454094293</v>
      </c>
      <c r="T1226" s="56">
        <f t="shared" si="1"/>
        <v>3.329371069</v>
      </c>
      <c r="U1226" s="56">
        <f t="shared" si="2"/>
        <v>3.278317308</v>
      </c>
      <c r="V1226" s="56">
        <f t="shared" si="3"/>
        <v>3.650492091</v>
      </c>
      <c r="W1226" s="56">
        <f t="shared" si="4"/>
        <v>4.444545455</v>
      </c>
      <c r="X1226" s="56">
        <f t="shared" si="5"/>
        <v>7.459787952</v>
      </c>
    </row>
    <row r="1227" ht="14.25" customHeight="1">
      <c r="A1227" s="63">
        <v>66227.0</v>
      </c>
      <c r="B1227" s="64" t="s">
        <v>1274</v>
      </c>
      <c r="C1227" s="65" t="s">
        <v>61</v>
      </c>
      <c r="D1227" s="66">
        <v>42930.45</v>
      </c>
      <c r="E1227" s="67">
        <v>8090.0</v>
      </c>
      <c r="F1227" s="66">
        <v>6.26082105877206</v>
      </c>
      <c r="G1227" s="66">
        <v>3614.86</v>
      </c>
      <c r="H1227" s="68">
        <v>996.0</v>
      </c>
      <c r="I1227" s="66">
        <v>4.24279342723005</v>
      </c>
      <c r="J1227" s="66">
        <v>11135.52</v>
      </c>
      <c r="K1227" s="68">
        <v>2753.0</v>
      </c>
      <c r="L1227" s="66">
        <v>5.08007299270073</v>
      </c>
      <c r="M1227" s="66">
        <v>118258.26</v>
      </c>
      <c r="N1227" s="68">
        <v>14842.0</v>
      </c>
      <c r="O1227" s="66">
        <v>9.78554075299959</v>
      </c>
      <c r="P1227" s="66">
        <v>60159.43</v>
      </c>
      <c r="Q1227" s="68">
        <v>9050.0</v>
      </c>
      <c r="R1227" s="69">
        <v>10.0837127053302</v>
      </c>
      <c r="T1227" s="56">
        <f t="shared" si="1"/>
        <v>5.306606922</v>
      </c>
      <c r="U1227" s="56">
        <f t="shared" si="2"/>
        <v>3.62937751</v>
      </c>
      <c r="V1227" s="56">
        <f t="shared" si="3"/>
        <v>4.044867417</v>
      </c>
      <c r="W1227" s="56">
        <f t="shared" si="4"/>
        <v>7.967811616</v>
      </c>
      <c r="X1227" s="56">
        <f t="shared" si="5"/>
        <v>6.647450829</v>
      </c>
    </row>
    <row r="1228" ht="14.25" customHeight="1">
      <c r="A1228" s="63">
        <v>66250.0</v>
      </c>
      <c r="B1228" s="64" t="s">
        <v>1275</v>
      </c>
      <c r="C1228" s="65" t="s">
        <v>61</v>
      </c>
      <c r="D1228" s="66">
        <v>217.59</v>
      </c>
      <c r="E1228" s="67">
        <v>18.0</v>
      </c>
      <c r="F1228" s="66">
        <v>12.0883333333333</v>
      </c>
      <c r="G1228" s="66">
        <v>0.0</v>
      </c>
      <c r="H1228" s="68">
        <v>0.0</v>
      </c>
      <c r="I1228" s="66">
        <v>0.0</v>
      </c>
      <c r="J1228" s="66">
        <v>0.0</v>
      </c>
      <c r="K1228" s="68">
        <v>0.0</v>
      </c>
      <c r="L1228" s="66">
        <v>0.0</v>
      </c>
      <c r="M1228" s="66">
        <v>12.22</v>
      </c>
      <c r="N1228" s="68">
        <v>2.0</v>
      </c>
      <c r="O1228" s="66">
        <v>6.11</v>
      </c>
      <c r="P1228" s="66">
        <v>140.27</v>
      </c>
      <c r="Q1228" s="68">
        <v>25.0</v>
      </c>
      <c r="R1228" s="69">
        <v>8.25117647058824</v>
      </c>
      <c r="T1228" s="56">
        <f t="shared" si="1"/>
        <v>12.08833333</v>
      </c>
      <c r="U1228" s="56" t="str">
        <f t="shared" si="2"/>
        <v/>
      </c>
      <c r="V1228" s="56" t="str">
        <f t="shared" si="3"/>
        <v/>
      </c>
      <c r="W1228" s="56">
        <f t="shared" si="4"/>
        <v>6.11</v>
      </c>
      <c r="X1228" s="56">
        <f t="shared" si="5"/>
        <v>5.6108</v>
      </c>
    </row>
    <row r="1229" ht="14.25" customHeight="1">
      <c r="A1229" s="63">
        <v>66507.0</v>
      </c>
      <c r="B1229" s="64" t="s">
        <v>1276</v>
      </c>
      <c r="C1229" s="65" t="s">
        <v>59</v>
      </c>
      <c r="D1229" s="66">
        <v>187774.87</v>
      </c>
      <c r="E1229" s="67">
        <v>28501.0</v>
      </c>
      <c r="F1229" s="66">
        <v>8.82774058577406</v>
      </c>
      <c r="G1229" s="66">
        <v>7208.65</v>
      </c>
      <c r="H1229" s="68">
        <v>2202.0</v>
      </c>
      <c r="I1229" s="66">
        <v>3.89025903939557</v>
      </c>
      <c r="J1229" s="66">
        <v>29090.06</v>
      </c>
      <c r="K1229" s="68">
        <v>4499.0</v>
      </c>
      <c r="L1229" s="66">
        <v>8.26422159090909</v>
      </c>
      <c r="M1229" s="66">
        <v>354846.42</v>
      </c>
      <c r="N1229" s="68">
        <v>47133.0</v>
      </c>
      <c r="O1229" s="66">
        <v>11.8077472381206</v>
      </c>
      <c r="P1229" s="66">
        <v>28339.28</v>
      </c>
      <c r="Q1229" s="68">
        <v>4464.0</v>
      </c>
      <c r="R1229" s="69">
        <v>7.90495955369595</v>
      </c>
      <c r="T1229" s="56">
        <f t="shared" si="1"/>
        <v>6.588360759</v>
      </c>
      <c r="U1229" s="56">
        <f t="shared" si="2"/>
        <v>3.273683015</v>
      </c>
      <c r="V1229" s="56">
        <f t="shared" si="3"/>
        <v>6.465894643</v>
      </c>
      <c r="W1229" s="56">
        <f t="shared" si="4"/>
        <v>7.528619439</v>
      </c>
      <c r="X1229" s="56">
        <f t="shared" si="5"/>
        <v>6.348405018</v>
      </c>
    </row>
    <row r="1230" ht="14.25" customHeight="1">
      <c r="A1230" s="63">
        <v>66551.0</v>
      </c>
      <c r="B1230" s="64" t="s">
        <v>1277</v>
      </c>
      <c r="C1230" s="65" t="s">
        <v>59</v>
      </c>
      <c r="D1230" s="66">
        <v>167464.17</v>
      </c>
      <c r="E1230" s="67">
        <v>34861.0</v>
      </c>
      <c r="F1230" s="66">
        <v>5.94202781818827</v>
      </c>
      <c r="G1230" s="66">
        <v>3866.53</v>
      </c>
      <c r="H1230" s="68">
        <v>1223.0</v>
      </c>
      <c r="I1230" s="66">
        <v>3.75027158098933</v>
      </c>
      <c r="J1230" s="66">
        <v>8528.19</v>
      </c>
      <c r="K1230" s="68">
        <v>1814.0</v>
      </c>
      <c r="L1230" s="66">
        <v>5.79360733695652</v>
      </c>
      <c r="M1230" s="66">
        <v>425403.81</v>
      </c>
      <c r="N1230" s="68">
        <v>69200.0</v>
      </c>
      <c r="O1230" s="66">
        <v>9.29316257427473</v>
      </c>
      <c r="P1230" s="66">
        <v>29776.34</v>
      </c>
      <c r="Q1230" s="68">
        <v>8502.0</v>
      </c>
      <c r="R1230" s="69">
        <v>5.45654022356606</v>
      </c>
      <c r="T1230" s="56">
        <f t="shared" si="1"/>
        <v>4.803768394</v>
      </c>
      <c r="U1230" s="56">
        <f t="shared" si="2"/>
        <v>3.161512674</v>
      </c>
      <c r="V1230" s="56">
        <f t="shared" si="3"/>
        <v>4.70131753</v>
      </c>
      <c r="W1230" s="56">
        <f t="shared" si="4"/>
        <v>6.147453902</v>
      </c>
      <c r="X1230" s="56">
        <f t="shared" si="5"/>
        <v>3.502274759</v>
      </c>
    </row>
    <row r="1231" ht="14.25" customHeight="1">
      <c r="A1231" s="63">
        <v>66564.0</v>
      </c>
      <c r="B1231" s="64" t="s">
        <v>1278</v>
      </c>
      <c r="C1231" s="65" t="s">
        <v>59</v>
      </c>
      <c r="D1231" s="66">
        <v>504846.79</v>
      </c>
      <c r="E1231" s="67">
        <v>84646.0</v>
      </c>
      <c r="F1231" s="66">
        <v>8.51401089449541</v>
      </c>
      <c r="G1231" s="66">
        <v>169212.58</v>
      </c>
      <c r="H1231" s="68">
        <v>39617.0</v>
      </c>
      <c r="I1231" s="66">
        <v>7.18860529334296</v>
      </c>
      <c r="J1231" s="66">
        <v>111850.72</v>
      </c>
      <c r="K1231" s="68">
        <v>23831.0</v>
      </c>
      <c r="L1231" s="66">
        <v>6.33141175138684</v>
      </c>
      <c r="M1231" s="66">
        <v>993632.94</v>
      </c>
      <c r="N1231" s="68">
        <v>143332.0</v>
      </c>
      <c r="O1231" s="66">
        <v>11.9060695456288</v>
      </c>
      <c r="P1231" s="66">
        <v>168620.63</v>
      </c>
      <c r="Q1231" s="68">
        <v>31789.0</v>
      </c>
      <c r="R1231" s="69">
        <v>7.71224981705086</v>
      </c>
      <c r="T1231" s="56">
        <f t="shared" si="1"/>
        <v>5.964213194</v>
      </c>
      <c r="U1231" s="56">
        <f t="shared" si="2"/>
        <v>4.271211349</v>
      </c>
      <c r="V1231" s="56">
        <f t="shared" si="3"/>
        <v>4.693496706</v>
      </c>
      <c r="W1231" s="56">
        <f t="shared" si="4"/>
        <v>6.932387325</v>
      </c>
      <c r="X1231" s="56">
        <f t="shared" si="5"/>
        <v>5.30437038</v>
      </c>
    </row>
    <row r="1232" ht="14.25" customHeight="1">
      <c r="A1232" s="63">
        <v>66572.0</v>
      </c>
      <c r="B1232" s="64" t="s">
        <v>1279</v>
      </c>
      <c r="C1232" s="65" t="s">
        <v>59</v>
      </c>
      <c r="D1232" s="66">
        <v>325323.59</v>
      </c>
      <c r="E1232" s="67">
        <v>52852.0</v>
      </c>
      <c r="F1232" s="66">
        <v>7.99654868126736</v>
      </c>
      <c r="G1232" s="66">
        <v>5406.22</v>
      </c>
      <c r="H1232" s="68">
        <v>1398.0</v>
      </c>
      <c r="I1232" s="66">
        <v>4.40604726976365</v>
      </c>
      <c r="J1232" s="66">
        <v>13469.37</v>
      </c>
      <c r="K1232" s="68">
        <v>3757.0</v>
      </c>
      <c r="L1232" s="66">
        <v>4.68662839248434</v>
      </c>
      <c r="M1232" s="66">
        <v>501779.64</v>
      </c>
      <c r="N1232" s="68">
        <v>68996.0</v>
      </c>
      <c r="O1232" s="66">
        <v>11.2944749814302</v>
      </c>
      <c r="P1232" s="66">
        <v>139650.48</v>
      </c>
      <c r="Q1232" s="68">
        <v>26062.0</v>
      </c>
      <c r="R1232" s="69">
        <v>9.64970149253731</v>
      </c>
      <c r="T1232" s="56">
        <f t="shared" si="1"/>
        <v>6.155369522</v>
      </c>
      <c r="U1232" s="56">
        <f t="shared" si="2"/>
        <v>3.867110157</v>
      </c>
      <c r="V1232" s="56">
        <f t="shared" si="3"/>
        <v>3.585139739</v>
      </c>
      <c r="W1232" s="56">
        <f t="shared" si="4"/>
        <v>7.272590295</v>
      </c>
      <c r="X1232" s="56">
        <f t="shared" si="5"/>
        <v>5.358394597</v>
      </c>
    </row>
    <row r="1233" ht="14.25" customHeight="1">
      <c r="A1233" s="63">
        <v>66595.0</v>
      </c>
      <c r="B1233" s="64" t="s">
        <v>1280</v>
      </c>
      <c r="C1233" s="65" t="s">
        <v>61</v>
      </c>
      <c r="D1233" s="66" t="s">
        <v>66</v>
      </c>
      <c r="E1233" s="67" t="s">
        <v>66</v>
      </c>
      <c r="F1233" s="66" t="s">
        <v>66</v>
      </c>
      <c r="G1233" s="66" t="s">
        <v>66</v>
      </c>
      <c r="H1233" s="68" t="s">
        <v>66</v>
      </c>
      <c r="I1233" s="66" t="s">
        <v>66</v>
      </c>
      <c r="J1233" s="66" t="s">
        <v>66</v>
      </c>
      <c r="K1233" s="68" t="s">
        <v>66</v>
      </c>
      <c r="L1233" s="66" t="s">
        <v>66</v>
      </c>
      <c r="M1233" s="66" t="s">
        <v>66</v>
      </c>
      <c r="N1233" s="68" t="s">
        <v>66</v>
      </c>
      <c r="O1233" s="66" t="s">
        <v>66</v>
      </c>
      <c r="P1233" s="66" t="s">
        <v>66</v>
      </c>
      <c r="Q1233" s="68" t="s">
        <v>66</v>
      </c>
      <c r="R1233" s="69" t="s">
        <v>66</v>
      </c>
      <c r="T1233" s="56" t="str">
        <f t="shared" si="1"/>
        <v/>
      </c>
      <c r="U1233" s="56" t="str">
        <f t="shared" si="2"/>
        <v/>
      </c>
      <c r="V1233" s="56" t="str">
        <f t="shared" si="3"/>
        <v/>
      </c>
      <c r="W1233" s="56" t="str">
        <f t="shared" si="4"/>
        <v/>
      </c>
      <c r="X1233" s="56" t="str">
        <f t="shared" si="5"/>
        <v/>
      </c>
    </row>
    <row r="1234" ht="14.25" customHeight="1">
      <c r="A1234" s="63">
        <v>66597.0</v>
      </c>
      <c r="B1234" s="64" t="s">
        <v>1281</v>
      </c>
      <c r="C1234" s="65" t="s">
        <v>61</v>
      </c>
      <c r="D1234" s="66">
        <v>48688.54</v>
      </c>
      <c r="E1234" s="67">
        <v>10392.0</v>
      </c>
      <c r="F1234" s="66">
        <v>5.5114942268508</v>
      </c>
      <c r="G1234" s="66">
        <v>2068.05</v>
      </c>
      <c r="H1234" s="68">
        <v>705.0</v>
      </c>
      <c r="I1234" s="66">
        <v>3.26190851735016</v>
      </c>
      <c r="J1234" s="66">
        <v>7335.99</v>
      </c>
      <c r="K1234" s="68">
        <v>2658.0</v>
      </c>
      <c r="L1234" s="66">
        <v>3.37597330878969</v>
      </c>
      <c r="M1234" s="66">
        <v>14249.52</v>
      </c>
      <c r="N1234" s="68">
        <v>2462.0</v>
      </c>
      <c r="O1234" s="66">
        <v>7.75695155144257</v>
      </c>
      <c r="P1234" s="66">
        <v>31737.5</v>
      </c>
      <c r="Q1234" s="68">
        <v>5195.0</v>
      </c>
      <c r="R1234" s="69">
        <v>8.06338922764228</v>
      </c>
      <c r="T1234" s="56">
        <f t="shared" si="1"/>
        <v>4.68519438</v>
      </c>
      <c r="U1234" s="56">
        <f t="shared" si="2"/>
        <v>2.933404255</v>
      </c>
      <c r="V1234" s="56">
        <f t="shared" si="3"/>
        <v>2.75996614</v>
      </c>
      <c r="W1234" s="56">
        <f t="shared" si="4"/>
        <v>5.787782291</v>
      </c>
      <c r="X1234" s="56">
        <f t="shared" si="5"/>
        <v>6.109239654</v>
      </c>
    </row>
    <row r="1235" ht="14.25" customHeight="1">
      <c r="A1235" s="63">
        <v>66961.0</v>
      </c>
      <c r="B1235" s="64" t="s">
        <v>1282</v>
      </c>
      <c r="C1235" s="65" t="s">
        <v>59</v>
      </c>
      <c r="D1235" s="66">
        <v>428036.54</v>
      </c>
      <c r="E1235" s="67">
        <v>92769.0</v>
      </c>
      <c r="F1235" s="66">
        <v>7.69379408275515</v>
      </c>
      <c r="G1235" s="66">
        <v>4130.23</v>
      </c>
      <c r="H1235" s="68">
        <v>1031.0</v>
      </c>
      <c r="I1235" s="66">
        <v>5.14991271820449</v>
      </c>
      <c r="J1235" s="66">
        <v>12115.32</v>
      </c>
      <c r="K1235" s="68">
        <v>2647.0</v>
      </c>
      <c r="L1235" s="66">
        <v>5.78849498327759</v>
      </c>
      <c r="M1235" s="66">
        <v>1461328.95</v>
      </c>
      <c r="N1235" s="68">
        <v>185410.0</v>
      </c>
      <c r="O1235" s="66">
        <v>14.1751360448536</v>
      </c>
      <c r="P1235" s="66">
        <v>119041.72</v>
      </c>
      <c r="Q1235" s="68">
        <v>15715.0</v>
      </c>
      <c r="R1235" s="69">
        <v>10.4734928734823</v>
      </c>
      <c r="T1235" s="56">
        <f t="shared" si="1"/>
        <v>4.614004032</v>
      </c>
      <c r="U1235" s="56">
        <f t="shared" si="2"/>
        <v>4.006042677</v>
      </c>
      <c r="V1235" s="56">
        <f t="shared" si="3"/>
        <v>4.577000378</v>
      </c>
      <c r="W1235" s="56">
        <f t="shared" si="4"/>
        <v>7.881608058</v>
      </c>
      <c r="X1235" s="56">
        <f t="shared" si="5"/>
        <v>7.575037862</v>
      </c>
    </row>
    <row r="1236" ht="14.25" customHeight="1">
      <c r="A1236" s="63">
        <v>66962.0</v>
      </c>
      <c r="B1236" s="64" t="s">
        <v>1283</v>
      </c>
      <c r="C1236" s="65" t="s">
        <v>59</v>
      </c>
      <c r="D1236" s="66" t="s">
        <v>66</v>
      </c>
      <c r="E1236" s="67" t="s">
        <v>66</v>
      </c>
      <c r="F1236" s="66" t="s">
        <v>66</v>
      </c>
      <c r="G1236" s="66" t="s">
        <v>66</v>
      </c>
      <c r="H1236" s="68" t="s">
        <v>66</v>
      </c>
      <c r="I1236" s="66" t="s">
        <v>66</v>
      </c>
      <c r="J1236" s="66" t="s">
        <v>66</v>
      </c>
      <c r="K1236" s="68" t="s">
        <v>66</v>
      </c>
      <c r="L1236" s="66" t="s">
        <v>66</v>
      </c>
      <c r="M1236" s="66" t="s">
        <v>66</v>
      </c>
      <c r="N1236" s="68" t="s">
        <v>66</v>
      </c>
      <c r="O1236" s="66" t="s">
        <v>66</v>
      </c>
      <c r="P1236" s="66" t="s">
        <v>66</v>
      </c>
      <c r="Q1236" s="68" t="s">
        <v>66</v>
      </c>
      <c r="R1236" s="69" t="s">
        <v>66</v>
      </c>
      <c r="T1236" s="56" t="str">
        <f t="shared" si="1"/>
        <v/>
      </c>
      <c r="U1236" s="56" t="str">
        <f t="shared" si="2"/>
        <v/>
      </c>
      <c r="V1236" s="56" t="str">
        <f t="shared" si="3"/>
        <v/>
      </c>
      <c r="W1236" s="56" t="str">
        <f t="shared" si="4"/>
        <v/>
      </c>
      <c r="X1236" s="56" t="str">
        <f t="shared" si="5"/>
        <v/>
      </c>
    </row>
    <row r="1237" ht="14.25" customHeight="1">
      <c r="A1237" s="63">
        <v>66980.0</v>
      </c>
      <c r="B1237" s="64" t="s">
        <v>1284</v>
      </c>
      <c r="C1237" s="65" t="s">
        <v>59</v>
      </c>
      <c r="D1237" s="66">
        <v>103174.24</v>
      </c>
      <c r="E1237" s="67">
        <v>22076.0</v>
      </c>
      <c r="F1237" s="66">
        <v>5.70054920161335</v>
      </c>
      <c r="G1237" s="66">
        <v>4640.48</v>
      </c>
      <c r="H1237" s="68">
        <v>2127.0</v>
      </c>
      <c r="I1237" s="66">
        <v>2.71850029291154</v>
      </c>
      <c r="J1237" s="66">
        <v>13334.94</v>
      </c>
      <c r="K1237" s="68">
        <v>4730.0</v>
      </c>
      <c r="L1237" s="66">
        <v>3.67151431718062</v>
      </c>
      <c r="M1237" s="66">
        <v>186828.85</v>
      </c>
      <c r="N1237" s="68">
        <v>27403.0</v>
      </c>
      <c r="O1237" s="66">
        <v>9.2402616350957</v>
      </c>
      <c r="P1237" s="66">
        <v>2063.82</v>
      </c>
      <c r="Q1237" s="68">
        <v>257.0</v>
      </c>
      <c r="R1237" s="69">
        <v>8.85759656652361</v>
      </c>
      <c r="T1237" s="56">
        <f t="shared" si="1"/>
        <v>4.673593042</v>
      </c>
      <c r="U1237" s="56">
        <f t="shared" si="2"/>
        <v>2.181701928</v>
      </c>
      <c r="V1237" s="56">
        <f t="shared" si="3"/>
        <v>2.819226216</v>
      </c>
      <c r="W1237" s="56">
        <f t="shared" si="4"/>
        <v>6.817824691</v>
      </c>
      <c r="X1237" s="56">
        <f t="shared" si="5"/>
        <v>8.030428016</v>
      </c>
    </row>
    <row r="1238" ht="14.25" customHeight="1">
      <c r="A1238" s="63">
        <v>68505.0</v>
      </c>
      <c r="B1238" s="64" t="s">
        <v>1285</v>
      </c>
      <c r="C1238" s="65" t="s">
        <v>59</v>
      </c>
      <c r="D1238" s="66">
        <v>180700.66</v>
      </c>
      <c r="E1238" s="67">
        <v>46992.0</v>
      </c>
      <c r="F1238" s="66">
        <v>5.71620460584588</v>
      </c>
      <c r="G1238" s="66">
        <v>2022.08</v>
      </c>
      <c r="H1238" s="68">
        <v>809.0</v>
      </c>
      <c r="I1238" s="66">
        <v>3.06375757575758</v>
      </c>
      <c r="J1238" s="66">
        <v>4218.25</v>
      </c>
      <c r="K1238" s="68">
        <v>1581.0</v>
      </c>
      <c r="L1238" s="66">
        <v>3.49482187241094</v>
      </c>
      <c r="M1238" s="66">
        <v>972333.97</v>
      </c>
      <c r="N1238" s="68">
        <v>148744.0</v>
      </c>
      <c r="O1238" s="66">
        <v>12.1131413586476</v>
      </c>
      <c r="P1238" s="66">
        <v>100247.23</v>
      </c>
      <c r="Q1238" s="68">
        <v>24015.0</v>
      </c>
      <c r="R1238" s="69">
        <v>6.52736228675609</v>
      </c>
      <c r="T1238" s="56">
        <f t="shared" si="1"/>
        <v>3.845349421</v>
      </c>
      <c r="U1238" s="56">
        <f t="shared" si="2"/>
        <v>2.499480841</v>
      </c>
      <c r="V1238" s="56">
        <f t="shared" si="3"/>
        <v>2.668089817</v>
      </c>
      <c r="W1238" s="56">
        <f t="shared" si="4"/>
        <v>6.536962634</v>
      </c>
      <c r="X1238" s="56">
        <f t="shared" si="5"/>
        <v>4.174358942</v>
      </c>
    </row>
    <row r="1239" ht="14.25" customHeight="1">
      <c r="A1239" s="63">
        <v>68506.0</v>
      </c>
      <c r="B1239" s="64" t="s">
        <v>1286</v>
      </c>
      <c r="C1239" s="65" t="s">
        <v>59</v>
      </c>
      <c r="D1239" s="66">
        <v>30020.06</v>
      </c>
      <c r="E1239" s="67">
        <v>8000.0</v>
      </c>
      <c r="F1239" s="66">
        <v>4.78331102613129</v>
      </c>
      <c r="G1239" s="66">
        <v>4565.49</v>
      </c>
      <c r="H1239" s="68">
        <v>1565.0</v>
      </c>
      <c r="I1239" s="66">
        <v>3.16827897293546</v>
      </c>
      <c r="J1239" s="66">
        <v>3559.69</v>
      </c>
      <c r="K1239" s="68">
        <v>956.0</v>
      </c>
      <c r="L1239" s="66">
        <v>4.97163407821229</v>
      </c>
      <c r="M1239" s="66">
        <v>298250.79</v>
      </c>
      <c r="N1239" s="68">
        <v>47825.0</v>
      </c>
      <c r="O1239" s="66">
        <v>9.79992081224946</v>
      </c>
      <c r="P1239" s="66">
        <v>23804.35</v>
      </c>
      <c r="Q1239" s="68">
        <v>3756.0</v>
      </c>
      <c r="R1239" s="69">
        <v>8.66558063341827</v>
      </c>
      <c r="T1239" s="56">
        <f t="shared" si="1"/>
        <v>3.7525075</v>
      </c>
      <c r="U1239" s="56">
        <f t="shared" si="2"/>
        <v>2.917246006</v>
      </c>
      <c r="V1239" s="56">
        <f t="shared" si="3"/>
        <v>3.723525105</v>
      </c>
      <c r="W1239" s="56">
        <f t="shared" si="4"/>
        <v>6.236294616</v>
      </c>
      <c r="X1239" s="56">
        <f t="shared" si="5"/>
        <v>6.337686368</v>
      </c>
    </row>
    <row r="1240" ht="14.25" customHeight="1">
      <c r="A1240" s="63">
        <v>68508.0</v>
      </c>
      <c r="B1240" s="64" t="s">
        <v>1287</v>
      </c>
      <c r="C1240" s="65" t="s">
        <v>59</v>
      </c>
      <c r="D1240" s="66">
        <v>161699.3</v>
      </c>
      <c r="E1240" s="67">
        <v>34219.0</v>
      </c>
      <c r="F1240" s="66">
        <v>6.41944102584461</v>
      </c>
      <c r="G1240" s="66">
        <v>1862.96</v>
      </c>
      <c r="H1240" s="68">
        <v>461.0</v>
      </c>
      <c r="I1240" s="66">
        <v>4.29253456221198</v>
      </c>
      <c r="J1240" s="66">
        <v>37507.9</v>
      </c>
      <c r="K1240" s="68">
        <v>5702.0</v>
      </c>
      <c r="L1240" s="66">
        <v>8.21820771253287</v>
      </c>
      <c r="M1240" s="66">
        <v>369392.4</v>
      </c>
      <c r="N1240" s="68">
        <v>60693.0</v>
      </c>
      <c r="O1240" s="66">
        <v>9.48863087593116</v>
      </c>
      <c r="P1240" s="66">
        <v>158769.64</v>
      </c>
      <c r="Q1240" s="68">
        <v>27338.0</v>
      </c>
      <c r="R1240" s="69">
        <v>8.52088445231579</v>
      </c>
      <c r="T1240" s="56">
        <f t="shared" si="1"/>
        <v>4.725424472</v>
      </c>
      <c r="U1240" s="56">
        <f t="shared" si="2"/>
        <v>4.041127983</v>
      </c>
      <c r="V1240" s="56">
        <f t="shared" si="3"/>
        <v>6.578025254</v>
      </c>
      <c r="W1240" s="56">
        <f t="shared" si="4"/>
        <v>6.086243883</v>
      </c>
      <c r="X1240" s="56">
        <f t="shared" si="5"/>
        <v>5.807653815</v>
      </c>
    </row>
    <row r="1241" ht="14.25" customHeight="1">
      <c r="A1241" s="63">
        <v>68509.0</v>
      </c>
      <c r="B1241" s="64" t="s">
        <v>1288</v>
      </c>
      <c r="C1241" s="65" t="s">
        <v>59</v>
      </c>
      <c r="D1241" s="66">
        <v>140966.06</v>
      </c>
      <c r="E1241" s="67">
        <v>38905.0</v>
      </c>
      <c r="F1241" s="66">
        <v>5.4761114132546</v>
      </c>
      <c r="G1241" s="66">
        <v>2719.17</v>
      </c>
      <c r="H1241" s="68">
        <v>1290.0</v>
      </c>
      <c r="I1241" s="66">
        <v>2.74663636363636</v>
      </c>
      <c r="J1241" s="66">
        <v>4947.04</v>
      </c>
      <c r="K1241" s="68">
        <v>1769.0</v>
      </c>
      <c r="L1241" s="66">
        <v>3.62952311078503</v>
      </c>
      <c r="M1241" s="66">
        <v>374735.32</v>
      </c>
      <c r="N1241" s="68">
        <v>43607.0</v>
      </c>
      <c r="O1241" s="66">
        <v>12.2997118193455</v>
      </c>
      <c r="P1241" s="66">
        <v>122700.3</v>
      </c>
      <c r="Q1241" s="68">
        <v>23107.0</v>
      </c>
      <c r="R1241" s="69">
        <v>8.28328495240667</v>
      </c>
      <c r="T1241" s="56">
        <f t="shared" si="1"/>
        <v>3.623340445</v>
      </c>
      <c r="U1241" s="56">
        <f t="shared" si="2"/>
        <v>2.107883721</v>
      </c>
      <c r="V1241" s="56">
        <f t="shared" si="3"/>
        <v>2.796517807</v>
      </c>
      <c r="W1241" s="56">
        <f t="shared" si="4"/>
        <v>8.593467104</v>
      </c>
      <c r="X1241" s="56">
        <f t="shared" si="5"/>
        <v>5.31009218</v>
      </c>
    </row>
    <row r="1242" ht="14.25" customHeight="1">
      <c r="A1242" s="63">
        <v>68515.0</v>
      </c>
      <c r="B1242" s="64" t="s">
        <v>1289</v>
      </c>
      <c r="C1242" s="65" t="s">
        <v>61</v>
      </c>
      <c r="D1242" s="66">
        <v>129833.9</v>
      </c>
      <c r="E1242" s="67">
        <v>25699.0</v>
      </c>
      <c r="F1242" s="66">
        <v>7.51875723882326</v>
      </c>
      <c r="G1242" s="66">
        <v>2538.68</v>
      </c>
      <c r="H1242" s="68">
        <v>774.0</v>
      </c>
      <c r="I1242" s="66">
        <v>3.78907462686567</v>
      </c>
      <c r="J1242" s="66">
        <v>31276.56</v>
      </c>
      <c r="K1242" s="68">
        <v>5711.0</v>
      </c>
      <c r="L1242" s="66">
        <v>8.23500789889416</v>
      </c>
      <c r="M1242" s="66">
        <v>251040.56</v>
      </c>
      <c r="N1242" s="68">
        <v>39108.0</v>
      </c>
      <c r="O1242" s="66">
        <v>10.1492039619972</v>
      </c>
      <c r="P1242" s="66">
        <v>106822.34</v>
      </c>
      <c r="Q1242" s="68">
        <v>22750.0</v>
      </c>
      <c r="R1242" s="69">
        <v>7.47375218638494</v>
      </c>
      <c r="T1242" s="56">
        <f t="shared" si="1"/>
        <v>5.052099303</v>
      </c>
      <c r="U1242" s="56">
        <f t="shared" si="2"/>
        <v>3.27994832</v>
      </c>
      <c r="V1242" s="56">
        <f t="shared" si="3"/>
        <v>5.476547015</v>
      </c>
      <c r="W1242" s="56">
        <f t="shared" si="4"/>
        <v>6.419161297</v>
      </c>
      <c r="X1242" s="56">
        <f t="shared" si="5"/>
        <v>4.695487473</v>
      </c>
    </row>
    <row r="1243" ht="14.25" customHeight="1">
      <c r="A1243" s="63">
        <v>68517.0</v>
      </c>
      <c r="B1243" s="64" t="s">
        <v>1290</v>
      </c>
      <c r="C1243" s="65" t="s">
        <v>61</v>
      </c>
      <c r="D1243" s="66">
        <v>1550.39</v>
      </c>
      <c r="E1243" s="67">
        <v>536.0</v>
      </c>
      <c r="F1243" s="66">
        <v>3.33417204301075</v>
      </c>
      <c r="G1243" s="66">
        <v>405.77</v>
      </c>
      <c r="H1243" s="68">
        <v>157.0</v>
      </c>
      <c r="I1243" s="66">
        <v>2.96182481751825</v>
      </c>
      <c r="J1243" s="66">
        <v>2234.94</v>
      </c>
      <c r="K1243" s="68">
        <v>567.0</v>
      </c>
      <c r="L1243" s="66">
        <v>4.52417004048583</v>
      </c>
      <c r="M1243" s="66">
        <v>35555.72</v>
      </c>
      <c r="N1243" s="68">
        <v>6168.0</v>
      </c>
      <c r="O1243" s="66">
        <v>7.21504058441558</v>
      </c>
      <c r="P1243" s="66">
        <v>177.65</v>
      </c>
      <c r="Q1243" s="68">
        <v>54.0</v>
      </c>
      <c r="R1243" s="69">
        <v>3.48333333333333</v>
      </c>
      <c r="T1243" s="56">
        <f t="shared" si="1"/>
        <v>2.892518657</v>
      </c>
      <c r="U1243" s="56">
        <f t="shared" si="2"/>
        <v>2.584522293</v>
      </c>
      <c r="V1243" s="56">
        <f t="shared" si="3"/>
        <v>3.941693122</v>
      </c>
      <c r="W1243" s="56">
        <f t="shared" si="4"/>
        <v>5.764546044</v>
      </c>
      <c r="X1243" s="56">
        <f t="shared" si="5"/>
        <v>3.289814815</v>
      </c>
    </row>
    <row r="1244" ht="14.25" customHeight="1">
      <c r="A1244" s="63">
        <v>68522.0</v>
      </c>
      <c r="B1244" s="64" t="s">
        <v>1291</v>
      </c>
      <c r="C1244" s="65" t="s">
        <v>61</v>
      </c>
      <c r="D1244" s="66">
        <v>59407.95</v>
      </c>
      <c r="E1244" s="67">
        <v>14128.0</v>
      </c>
      <c r="F1244" s="66">
        <v>4.97512352399297</v>
      </c>
      <c r="G1244" s="66">
        <v>156.61</v>
      </c>
      <c r="H1244" s="68">
        <v>18.0</v>
      </c>
      <c r="I1244" s="66">
        <v>8.24263157894737</v>
      </c>
      <c r="J1244" s="66">
        <v>624.64</v>
      </c>
      <c r="K1244" s="68">
        <v>192.0</v>
      </c>
      <c r="L1244" s="66">
        <v>3.63162790697674</v>
      </c>
      <c r="M1244" s="66">
        <v>21.59</v>
      </c>
      <c r="N1244" s="68">
        <v>4.0</v>
      </c>
      <c r="O1244" s="66">
        <v>5.3975</v>
      </c>
      <c r="P1244" s="66">
        <v>384.26</v>
      </c>
      <c r="Q1244" s="68">
        <v>46.0</v>
      </c>
      <c r="R1244" s="69">
        <v>9.14904761904762</v>
      </c>
      <c r="T1244" s="56">
        <f t="shared" si="1"/>
        <v>4.204979473</v>
      </c>
      <c r="U1244" s="56">
        <f t="shared" si="2"/>
        <v>8.700555556</v>
      </c>
      <c r="V1244" s="56">
        <f t="shared" si="3"/>
        <v>3.253333333</v>
      </c>
      <c r="W1244" s="56">
        <f t="shared" si="4"/>
        <v>5.3975</v>
      </c>
      <c r="X1244" s="56">
        <f t="shared" si="5"/>
        <v>8.353478261</v>
      </c>
    </row>
    <row r="1245" ht="14.25" customHeight="1">
      <c r="A1245" s="63">
        <v>68524.0</v>
      </c>
      <c r="B1245" s="64" t="s">
        <v>1292</v>
      </c>
      <c r="C1245" s="65" t="s">
        <v>59</v>
      </c>
      <c r="D1245" s="66">
        <v>196409.23</v>
      </c>
      <c r="E1245" s="67">
        <v>34717.0</v>
      </c>
      <c r="F1245" s="66">
        <v>8.55031256802055</v>
      </c>
      <c r="G1245" s="66">
        <v>4524.33</v>
      </c>
      <c r="H1245" s="68">
        <v>1365.0</v>
      </c>
      <c r="I1245" s="66">
        <v>4.17373616236162</v>
      </c>
      <c r="J1245" s="66">
        <v>19327.47</v>
      </c>
      <c r="K1245" s="68">
        <v>3909.0</v>
      </c>
      <c r="L1245" s="66">
        <v>6.38713483146067</v>
      </c>
      <c r="M1245" s="66">
        <v>558216.87</v>
      </c>
      <c r="N1245" s="68">
        <v>68480.0</v>
      </c>
      <c r="O1245" s="66">
        <v>13.81861743737</v>
      </c>
      <c r="P1245" s="66">
        <v>94724.74</v>
      </c>
      <c r="Q1245" s="68">
        <v>16173.0</v>
      </c>
      <c r="R1245" s="69">
        <v>8.8519521540043</v>
      </c>
      <c r="T1245" s="56">
        <f t="shared" si="1"/>
        <v>5.657436702</v>
      </c>
      <c r="U1245" s="56">
        <f t="shared" si="2"/>
        <v>3.314527473</v>
      </c>
      <c r="V1245" s="56">
        <f t="shared" si="3"/>
        <v>4.944351497</v>
      </c>
      <c r="W1245" s="56">
        <f t="shared" si="4"/>
        <v>8.151531396</v>
      </c>
      <c r="X1245" s="56">
        <f t="shared" si="5"/>
        <v>5.856967786</v>
      </c>
    </row>
    <row r="1246" ht="14.25" customHeight="1">
      <c r="A1246" s="63">
        <v>68527.0</v>
      </c>
      <c r="B1246" s="64" t="s">
        <v>1293</v>
      </c>
      <c r="C1246" s="65" t="s">
        <v>59</v>
      </c>
      <c r="D1246" s="66">
        <v>44852.03</v>
      </c>
      <c r="E1246" s="67">
        <v>10840.0</v>
      </c>
      <c r="F1246" s="66">
        <v>5.41494989738018</v>
      </c>
      <c r="G1246" s="66">
        <v>9822.65</v>
      </c>
      <c r="H1246" s="68">
        <v>3218.0</v>
      </c>
      <c r="I1246" s="66">
        <v>4.55173772011121</v>
      </c>
      <c r="J1246" s="66">
        <v>26927.23</v>
      </c>
      <c r="K1246" s="68">
        <v>5506.0</v>
      </c>
      <c r="L1246" s="66">
        <v>6.27235732587934</v>
      </c>
      <c r="M1246" s="66">
        <v>384872.97</v>
      </c>
      <c r="N1246" s="68">
        <v>60814.0</v>
      </c>
      <c r="O1246" s="66">
        <v>10.4770102082483</v>
      </c>
      <c r="P1246" s="66">
        <v>27287.9</v>
      </c>
      <c r="Q1246" s="68">
        <v>6959.0</v>
      </c>
      <c r="R1246" s="69">
        <v>6.19475595913734</v>
      </c>
      <c r="T1246" s="56">
        <f t="shared" si="1"/>
        <v>4.137641144</v>
      </c>
      <c r="U1246" s="56">
        <f t="shared" si="2"/>
        <v>3.052408328</v>
      </c>
      <c r="V1246" s="56">
        <f t="shared" si="3"/>
        <v>4.890524882</v>
      </c>
      <c r="W1246" s="56">
        <f t="shared" si="4"/>
        <v>6.328690269</v>
      </c>
      <c r="X1246" s="56">
        <f t="shared" si="5"/>
        <v>3.921238684</v>
      </c>
    </row>
    <row r="1247" ht="14.25" customHeight="1">
      <c r="A1247" s="63">
        <v>68531.0</v>
      </c>
      <c r="B1247" s="64" t="s">
        <v>1294</v>
      </c>
      <c r="C1247" s="65" t="s">
        <v>61</v>
      </c>
      <c r="D1247" s="66">
        <v>110069.33</v>
      </c>
      <c r="E1247" s="67">
        <v>27111.0</v>
      </c>
      <c r="F1247" s="66">
        <v>5.01340605784559</v>
      </c>
      <c r="G1247" s="66">
        <v>2319.46</v>
      </c>
      <c r="H1247" s="68">
        <v>933.0</v>
      </c>
      <c r="I1247" s="66">
        <v>2.87417596034696</v>
      </c>
      <c r="J1247" s="66">
        <v>4971.75</v>
      </c>
      <c r="K1247" s="68">
        <v>1633.0</v>
      </c>
      <c r="L1247" s="66">
        <v>3.49630801687764</v>
      </c>
      <c r="M1247" s="66">
        <v>5.99</v>
      </c>
      <c r="N1247" s="68">
        <v>1.0</v>
      </c>
      <c r="O1247" s="66">
        <v>5.99</v>
      </c>
      <c r="P1247" s="66">
        <v>89266.25</v>
      </c>
      <c r="Q1247" s="68">
        <v>23616.0</v>
      </c>
      <c r="R1247" s="69">
        <v>6.13935694635488</v>
      </c>
      <c r="T1247" s="56">
        <f t="shared" si="1"/>
        <v>4.059950942</v>
      </c>
      <c r="U1247" s="56">
        <f t="shared" si="2"/>
        <v>2.48602358</v>
      </c>
      <c r="V1247" s="56">
        <f t="shared" si="3"/>
        <v>3.044549908</v>
      </c>
      <c r="W1247" s="56">
        <f t="shared" si="4"/>
        <v>5.99</v>
      </c>
      <c r="X1247" s="56">
        <f t="shared" si="5"/>
        <v>3.779905572</v>
      </c>
    </row>
    <row r="1248" ht="14.25" customHeight="1">
      <c r="A1248" s="63">
        <v>68532.0</v>
      </c>
      <c r="B1248" s="64" t="s">
        <v>1295</v>
      </c>
      <c r="C1248" s="65" t="s">
        <v>59</v>
      </c>
      <c r="D1248" s="66" t="s">
        <v>66</v>
      </c>
      <c r="E1248" s="67" t="s">
        <v>66</v>
      </c>
      <c r="F1248" s="66" t="s">
        <v>66</v>
      </c>
      <c r="G1248" s="66" t="s">
        <v>66</v>
      </c>
      <c r="H1248" s="68" t="s">
        <v>66</v>
      </c>
      <c r="I1248" s="66" t="s">
        <v>66</v>
      </c>
      <c r="J1248" s="66" t="s">
        <v>66</v>
      </c>
      <c r="K1248" s="68" t="s">
        <v>66</v>
      </c>
      <c r="L1248" s="66" t="s">
        <v>66</v>
      </c>
      <c r="M1248" s="66" t="s">
        <v>66</v>
      </c>
      <c r="N1248" s="68" t="s">
        <v>66</v>
      </c>
      <c r="O1248" s="66" t="s">
        <v>66</v>
      </c>
      <c r="P1248" s="66" t="s">
        <v>66</v>
      </c>
      <c r="Q1248" s="68" t="s">
        <v>66</v>
      </c>
      <c r="R1248" s="69" t="s">
        <v>66</v>
      </c>
      <c r="T1248" s="56" t="str">
        <f t="shared" si="1"/>
        <v/>
      </c>
      <c r="U1248" s="56" t="str">
        <f t="shared" si="2"/>
        <v/>
      </c>
      <c r="V1248" s="56" t="str">
        <f t="shared" si="3"/>
        <v/>
      </c>
      <c r="W1248" s="56" t="str">
        <f t="shared" si="4"/>
        <v/>
      </c>
      <c r="X1248" s="56" t="str">
        <f t="shared" si="5"/>
        <v/>
      </c>
    </row>
    <row r="1249" ht="14.25" customHeight="1">
      <c r="A1249" s="63">
        <v>68533.0</v>
      </c>
      <c r="B1249" s="64" t="s">
        <v>1296</v>
      </c>
      <c r="C1249" s="65" t="s">
        <v>94</v>
      </c>
      <c r="D1249" s="66">
        <v>331254.43</v>
      </c>
      <c r="E1249" s="67">
        <v>78669.0</v>
      </c>
      <c r="F1249" s="66">
        <v>7.16938858107523</v>
      </c>
      <c r="G1249" s="66">
        <v>8218.24</v>
      </c>
      <c r="H1249" s="68">
        <v>1915.0</v>
      </c>
      <c r="I1249" s="66">
        <v>5.20471184293857</v>
      </c>
      <c r="J1249" s="66">
        <v>138198.18</v>
      </c>
      <c r="K1249" s="68">
        <v>24926.0</v>
      </c>
      <c r="L1249" s="66">
        <v>6.69921857579136</v>
      </c>
      <c r="M1249" s="66">
        <v>912944.32</v>
      </c>
      <c r="N1249" s="68">
        <v>123493.0</v>
      </c>
      <c r="O1249" s="66">
        <v>13.1449680354777</v>
      </c>
      <c r="P1249" s="66">
        <v>310380.87</v>
      </c>
      <c r="Q1249" s="68">
        <v>44013.0</v>
      </c>
      <c r="R1249" s="69">
        <v>11.7827374534963</v>
      </c>
      <c r="T1249" s="56">
        <f t="shared" si="1"/>
        <v>4.210736504</v>
      </c>
      <c r="U1249" s="56">
        <f t="shared" si="2"/>
        <v>4.291509138</v>
      </c>
      <c r="V1249" s="56">
        <f t="shared" si="3"/>
        <v>5.544338442</v>
      </c>
      <c r="W1249" s="56">
        <f t="shared" si="4"/>
        <v>7.392680719</v>
      </c>
      <c r="X1249" s="56">
        <f t="shared" si="5"/>
        <v>7.052027128</v>
      </c>
    </row>
    <row r="1250" ht="14.25" customHeight="1">
      <c r="A1250" s="63">
        <v>68534.0</v>
      </c>
      <c r="B1250" s="64" t="s">
        <v>1297</v>
      </c>
      <c r="C1250" s="65" t="s">
        <v>61</v>
      </c>
      <c r="D1250" s="66">
        <v>3970.52</v>
      </c>
      <c r="E1250" s="67">
        <v>1466.0</v>
      </c>
      <c r="F1250" s="66">
        <v>3.18405773857257</v>
      </c>
      <c r="G1250" s="66">
        <v>2102.85</v>
      </c>
      <c r="H1250" s="68">
        <v>744.0</v>
      </c>
      <c r="I1250" s="66">
        <v>3.25518575851393</v>
      </c>
      <c r="J1250" s="66">
        <v>11247.73</v>
      </c>
      <c r="K1250" s="68">
        <v>4332.0</v>
      </c>
      <c r="L1250" s="66">
        <v>3.27254291533314</v>
      </c>
      <c r="M1250" s="66">
        <v>18.8</v>
      </c>
      <c r="N1250" s="68">
        <v>1.0</v>
      </c>
      <c r="O1250" s="66">
        <v>18.8</v>
      </c>
      <c r="P1250" s="66">
        <v>26.02</v>
      </c>
      <c r="Q1250" s="68">
        <v>5.0</v>
      </c>
      <c r="R1250" s="69">
        <v>5.204</v>
      </c>
      <c r="T1250" s="56">
        <f t="shared" si="1"/>
        <v>2.70840382</v>
      </c>
      <c r="U1250" s="56">
        <f t="shared" si="2"/>
        <v>2.82641129</v>
      </c>
      <c r="V1250" s="56">
        <f t="shared" si="3"/>
        <v>2.596428901</v>
      </c>
      <c r="W1250" s="56">
        <f t="shared" si="4"/>
        <v>18.8</v>
      </c>
      <c r="X1250" s="56">
        <f t="shared" si="5"/>
        <v>5.204</v>
      </c>
    </row>
    <row r="1251" ht="14.25" customHeight="1">
      <c r="A1251" s="63">
        <v>68536.0</v>
      </c>
      <c r="B1251" s="64" t="s">
        <v>1298</v>
      </c>
      <c r="C1251" s="65" t="s">
        <v>59</v>
      </c>
      <c r="D1251" s="66">
        <v>342155.99</v>
      </c>
      <c r="E1251" s="67">
        <v>81797.0</v>
      </c>
      <c r="F1251" s="66">
        <v>6.89149811677979</v>
      </c>
      <c r="G1251" s="66">
        <v>7247.63</v>
      </c>
      <c r="H1251" s="68">
        <v>1665.0</v>
      </c>
      <c r="I1251" s="66">
        <v>4.89043859649123</v>
      </c>
      <c r="J1251" s="66">
        <v>4758.45</v>
      </c>
      <c r="K1251" s="68">
        <v>989.0</v>
      </c>
      <c r="L1251" s="66">
        <v>6.0386421319797</v>
      </c>
      <c r="M1251" s="66">
        <v>758050.41</v>
      </c>
      <c r="N1251" s="68">
        <v>81389.0</v>
      </c>
      <c r="O1251" s="66">
        <v>14.3848041671411</v>
      </c>
      <c r="P1251" s="66">
        <v>32030.93</v>
      </c>
      <c r="Q1251" s="68">
        <v>4776.0</v>
      </c>
      <c r="R1251" s="69">
        <v>9.16216533180778</v>
      </c>
      <c r="T1251" s="56">
        <f t="shared" si="1"/>
        <v>4.182989474</v>
      </c>
      <c r="U1251" s="56">
        <f t="shared" si="2"/>
        <v>4.352930931</v>
      </c>
      <c r="V1251" s="56">
        <f t="shared" si="3"/>
        <v>4.811375126</v>
      </c>
      <c r="W1251" s="56">
        <f t="shared" si="4"/>
        <v>9.313917237</v>
      </c>
      <c r="X1251" s="56">
        <f t="shared" si="5"/>
        <v>6.706643635</v>
      </c>
    </row>
    <row r="1252" ht="14.25" customHeight="1">
      <c r="A1252" s="63">
        <v>68537.0</v>
      </c>
      <c r="B1252" s="64" t="s">
        <v>1299</v>
      </c>
      <c r="C1252" s="65" t="s">
        <v>59</v>
      </c>
      <c r="D1252" s="66">
        <v>194945.35</v>
      </c>
      <c r="E1252" s="67">
        <v>39375.0</v>
      </c>
      <c r="F1252" s="66">
        <v>6.47766572520352</v>
      </c>
      <c r="G1252" s="66">
        <v>8015.26</v>
      </c>
      <c r="H1252" s="68">
        <v>2188.0</v>
      </c>
      <c r="I1252" s="66">
        <v>4.5054862282181</v>
      </c>
      <c r="J1252" s="66">
        <v>8649.35</v>
      </c>
      <c r="K1252" s="68">
        <v>2176.0</v>
      </c>
      <c r="L1252" s="66">
        <v>5.13010083036773</v>
      </c>
      <c r="M1252" s="66">
        <v>754272.39</v>
      </c>
      <c r="N1252" s="68">
        <v>80947.0</v>
      </c>
      <c r="O1252" s="66">
        <v>14.4101864623732</v>
      </c>
      <c r="P1252" s="66">
        <v>87866.47</v>
      </c>
      <c r="Q1252" s="68">
        <v>21733.0</v>
      </c>
      <c r="R1252" s="69">
        <v>6.50910956367138</v>
      </c>
      <c r="T1252" s="56">
        <f t="shared" si="1"/>
        <v>4.950993016</v>
      </c>
      <c r="U1252" s="56">
        <f t="shared" si="2"/>
        <v>3.663281536</v>
      </c>
      <c r="V1252" s="56">
        <f t="shared" si="3"/>
        <v>3.97488511</v>
      </c>
      <c r="W1252" s="56">
        <f t="shared" si="4"/>
        <v>9.318101844</v>
      </c>
      <c r="X1252" s="56">
        <f t="shared" si="5"/>
        <v>4.042997745</v>
      </c>
    </row>
    <row r="1253" ht="14.25" customHeight="1">
      <c r="A1253" s="63">
        <v>68539.0</v>
      </c>
      <c r="B1253" s="64" t="s">
        <v>1300</v>
      </c>
      <c r="C1253" s="65" t="s">
        <v>59</v>
      </c>
      <c r="D1253" s="66">
        <v>116877.79</v>
      </c>
      <c r="E1253" s="67">
        <v>27478.0</v>
      </c>
      <c r="F1253" s="66">
        <v>6.12278223060401</v>
      </c>
      <c r="G1253" s="66">
        <v>69.57</v>
      </c>
      <c r="H1253" s="68">
        <v>9.0</v>
      </c>
      <c r="I1253" s="66">
        <v>7.73</v>
      </c>
      <c r="J1253" s="66">
        <v>54.23</v>
      </c>
      <c r="K1253" s="68">
        <v>1.0</v>
      </c>
      <c r="L1253" s="66">
        <v>54.23</v>
      </c>
      <c r="M1253" s="66">
        <v>423668.6</v>
      </c>
      <c r="N1253" s="68">
        <v>61993.0</v>
      </c>
      <c r="O1253" s="66">
        <v>11.440299192612</v>
      </c>
      <c r="P1253" s="66">
        <v>49992.39</v>
      </c>
      <c r="Q1253" s="68">
        <v>10611.0</v>
      </c>
      <c r="R1253" s="69">
        <v>6.8945510964005</v>
      </c>
      <c r="T1253" s="56">
        <f t="shared" si="1"/>
        <v>4.253504258</v>
      </c>
      <c r="U1253" s="56">
        <f t="shared" si="2"/>
        <v>7.73</v>
      </c>
      <c r="V1253" s="56">
        <f t="shared" si="3"/>
        <v>54.23</v>
      </c>
      <c r="W1253" s="56">
        <f t="shared" si="4"/>
        <v>6.834136112</v>
      </c>
      <c r="X1253" s="56">
        <f t="shared" si="5"/>
        <v>4.711374046</v>
      </c>
    </row>
    <row r="1254" ht="14.25" customHeight="1">
      <c r="A1254" s="63">
        <v>68540.0</v>
      </c>
      <c r="B1254" s="64" t="s">
        <v>1301</v>
      </c>
      <c r="C1254" s="65" t="s">
        <v>61</v>
      </c>
      <c r="D1254" s="66">
        <v>19625.25</v>
      </c>
      <c r="E1254" s="67">
        <v>4376.0</v>
      </c>
      <c r="F1254" s="66">
        <v>5.75858274647887</v>
      </c>
      <c r="G1254" s="66">
        <v>1242.39</v>
      </c>
      <c r="H1254" s="68">
        <v>262.0</v>
      </c>
      <c r="I1254" s="66">
        <v>5.64722727272727</v>
      </c>
      <c r="J1254" s="66">
        <v>7933.35</v>
      </c>
      <c r="K1254" s="68">
        <v>1164.0</v>
      </c>
      <c r="L1254" s="66">
        <v>9.68663003663004</v>
      </c>
      <c r="M1254" s="66">
        <v>133898.65</v>
      </c>
      <c r="N1254" s="68">
        <v>19206.0</v>
      </c>
      <c r="O1254" s="66">
        <v>10.6150824480736</v>
      </c>
      <c r="P1254" s="66">
        <v>13373.16</v>
      </c>
      <c r="Q1254" s="68">
        <v>3405.0</v>
      </c>
      <c r="R1254" s="69">
        <v>6.34400379506641</v>
      </c>
      <c r="T1254" s="56">
        <f t="shared" si="1"/>
        <v>4.484746344</v>
      </c>
      <c r="U1254" s="56">
        <f t="shared" si="2"/>
        <v>4.741946565</v>
      </c>
      <c r="V1254" s="56">
        <f t="shared" si="3"/>
        <v>6.815592784</v>
      </c>
      <c r="W1254" s="56">
        <f t="shared" si="4"/>
        <v>6.971709362</v>
      </c>
      <c r="X1254" s="56">
        <f t="shared" si="5"/>
        <v>3.927506608</v>
      </c>
    </row>
    <row r="1255" ht="14.25" customHeight="1">
      <c r="A1255" s="63">
        <v>68541.0</v>
      </c>
      <c r="B1255" s="64" t="s">
        <v>1302</v>
      </c>
      <c r="C1255" s="65" t="s">
        <v>59</v>
      </c>
      <c r="D1255" s="66">
        <v>260310.68</v>
      </c>
      <c r="E1255" s="67">
        <v>51663.0</v>
      </c>
      <c r="F1255" s="66">
        <v>7.54217650808368</v>
      </c>
      <c r="G1255" s="66">
        <v>2967.52</v>
      </c>
      <c r="H1255" s="68">
        <v>766.0</v>
      </c>
      <c r="I1255" s="66">
        <v>4.30699564586357</v>
      </c>
      <c r="J1255" s="66">
        <v>109177.49</v>
      </c>
      <c r="K1255" s="68">
        <v>21428.0</v>
      </c>
      <c r="L1255" s="66">
        <v>6.86089926475209</v>
      </c>
      <c r="M1255" s="66">
        <v>553058.47</v>
      </c>
      <c r="N1255" s="68">
        <v>74740.0</v>
      </c>
      <c r="O1255" s="66">
        <v>11.606927112846</v>
      </c>
      <c r="P1255" s="66">
        <v>114790.81</v>
      </c>
      <c r="Q1255" s="68">
        <v>23882.0</v>
      </c>
      <c r="R1255" s="69">
        <v>7.96826391781202</v>
      </c>
      <c r="T1255" s="56">
        <f t="shared" si="1"/>
        <v>5.038628806</v>
      </c>
      <c r="U1255" s="56">
        <f t="shared" si="2"/>
        <v>3.874046997</v>
      </c>
      <c r="V1255" s="56">
        <f t="shared" si="3"/>
        <v>5.095085402</v>
      </c>
      <c r="W1255" s="56">
        <f t="shared" si="4"/>
        <v>7.399765454</v>
      </c>
      <c r="X1255" s="56">
        <f t="shared" si="5"/>
        <v>4.806582782</v>
      </c>
    </row>
    <row r="1256" ht="14.25" customHeight="1">
      <c r="A1256" s="63">
        <v>68543.0</v>
      </c>
      <c r="B1256" s="64" t="s">
        <v>1303</v>
      </c>
      <c r="C1256" s="65" t="s">
        <v>59</v>
      </c>
      <c r="D1256" s="66">
        <v>85009.06</v>
      </c>
      <c r="E1256" s="67">
        <v>20829.0</v>
      </c>
      <c r="F1256" s="66">
        <v>5.62452428212254</v>
      </c>
      <c r="G1256" s="66">
        <v>10572.85</v>
      </c>
      <c r="H1256" s="68">
        <v>2772.0</v>
      </c>
      <c r="I1256" s="66">
        <v>6.0312892184826</v>
      </c>
      <c r="J1256" s="66">
        <v>32822.6</v>
      </c>
      <c r="K1256" s="68">
        <v>6327.0</v>
      </c>
      <c r="L1256" s="66">
        <v>7.21851770398065</v>
      </c>
      <c r="M1256" s="66">
        <v>575760.63</v>
      </c>
      <c r="N1256" s="68">
        <v>93804.0</v>
      </c>
      <c r="O1256" s="66">
        <v>11.2172816006858</v>
      </c>
      <c r="P1256" s="66">
        <v>146222.11</v>
      </c>
      <c r="Q1256" s="68">
        <v>29739.0</v>
      </c>
      <c r="R1256" s="69">
        <v>7.68780809674027</v>
      </c>
      <c r="T1256" s="56">
        <f t="shared" si="1"/>
        <v>4.081283787</v>
      </c>
      <c r="U1256" s="56">
        <f t="shared" si="2"/>
        <v>3.814159452</v>
      </c>
      <c r="V1256" s="56">
        <f t="shared" si="3"/>
        <v>5.187703493</v>
      </c>
      <c r="W1256" s="56">
        <f t="shared" si="4"/>
        <v>6.137911283</v>
      </c>
      <c r="X1256" s="56">
        <f t="shared" si="5"/>
        <v>4.916846901</v>
      </c>
    </row>
    <row r="1257" ht="14.25" customHeight="1">
      <c r="A1257" s="63">
        <v>68544.0</v>
      </c>
      <c r="B1257" s="64" t="s">
        <v>1304</v>
      </c>
      <c r="C1257" s="65" t="s">
        <v>61</v>
      </c>
      <c r="D1257" s="66" t="s">
        <v>66</v>
      </c>
      <c r="E1257" s="67" t="s">
        <v>66</v>
      </c>
      <c r="F1257" s="66" t="s">
        <v>66</v>
      </c>
      <c r="G1257" s="66" t="s">
        <v>66</v>
      </c>
      <c r="H1257" s="68" t="s">
        <v>66</v>
      </c>
      <c r="I1257" s="66" t="s">
        <v>66</v>
      </c>
      <c r="J1257" s="66" t="s">
        <v>66</v>
      </c>
      <c r="K1257" s="68" t="s">
        <v>66</v>
      </c>
      <c r="L1257" s="66" t="s">
        <v>66</v>
      </c>
      <c r="M1257" s="66" t="s">
        <v>66</v>
      </c>
      <c r="N1257" s="68" t="s">
        <v>66</v>
      </c>
      <c r="O1257" s="66" t="s">
        <v>66</v>
      </c>
      <c r="P1257" s="66" t="s">
        <v>66</v>
      </c>
      <c r="Q1257" s="68" t="s">
        <v>66</v>
      </c>
      <c r="R1257" s="69" t="s">
        <v>66</v>
      </c>
      <c r="T1257" s="56" t="str">
        <f t="shared" si="1"/>
        <v/>
      </c>
      <c r="U1257" s="56" t="str">
        <f t="shared" si="2"/>
        <v/>
      </c>
      <c r="V1257" s="56" t="str">
        <f t="shared" si="3"/>
        <v/>
      </c>
      <c r="W1257" s="56" t="str">
        <f t="shared" si="4"/>
        <v/>
      </c>
      <c r="X1257" s="56" t="str">
        <f t="shared" si="5"/>
        <v/>
      </c>
    </row>
    <row r="1258" ht="14.25" customHeight="1">
      <c r="A1258" s="63">
        <v>68553.0</v>
      </c>
      <c r="B1258" s="64" t="s">
        <v>1305</v>
      </c>
      <c r="C1258" s="65" t="s">
        <v>59</v>
      </c>
      <c r="D1258" s="66">
        <v>55797.79</v>
      </c>
      <c r="E1258" s="67">
        <v>10502.0</v>
      </c>
      <c r="F1258" s="66">
        <v>6.49869438621011</v>
      </c>
      <c r="G1258" s="66">
        <v>4862.21</v>
      </c>
      <c r="H1258" s="68">
        <v>770.0</v>
      </c>
      <c r="I1258" s="66">
        <v>7.68121642969984</v>
      </c>
      <c r="J1258" s="66">
        <v>8496.93</v>
      </c>
      <c r="K1258" s="68">
        <v>2118.0</v>
      </c>
      <c r="L1258" s="66">
        <v>5.46075192802057</v>
      </c>
      <c r="M1258" s="66">
        <v>405464.32</v>
      </c>
      <c r="N1258" s="68">
        <v>56040.0</v>
      </c>
      <c r="O1258" s="66">
        <v>11.944743555752</v>
      </c>
      <c r="P1258" s="66">
        <v>29030.66</v>
      </c>
      <c r="Q1258" s="68">
        <v>4097.0</v>
      </c>
      <c r="R1258" s="69">
        <v>9.08912335629305</v>
      </c>
      <c r="T1258" s="56">
        <f t="shared" si="1"/>
        <v>5.313063226</v>
      </c>
      <c r="U1258" s="56">
        <f t="shared" si="2"/>
        <v>6.314558442</v>
      </c>
      <c r="V1258" s="56">
        <f t="shared" si="3"/>
        <v>4.011770538</v>
      </c>
      <c r="W1258" s="56">
        <f t="shared" si="4"/>
        <v>7.235266238</v>
      </c>
      <c r="X1258" s="56">
        <f t="shared" si="5"/>
        <v>7.085833537</v>
      </c>
    </row>
    <row r="1259" ht="14.25" customHeight="1">
      <c r="A1259" s="63">
        <v>68557.0</v>
      </c>
      <c r="B1259" s="64" t="s">
        <v>1306</v>
      </c>
      <c r="C1259" s="65" t="s">
        <v>61</v>
      </c>
      <c r="D1259" s="66">
        <v>116619.73</v>
      </c>
      <c r="E1259" s="67">
        <v>17329.0</v>
      </c>
      <c r="F1259" s="66">
        <v>8.33117088155451</v>
      </c>
      <c r="G1259" s="66">
        <v>4859.59</v>
      </c>
      <c r="H1259" s="68">
        <v>1621.0</v>
      </c>
      <c r="I1259" s="66">
        <v>3.78472741433022</v>
      </c>
      <c r="J1259" s="66">
        <v>19767.09</v>
      </c>
      <c r="K1259" s="68">
        <v>4628.0</v>
      </c>
      <c r="L1259" s="66">
        <v>5.49391050583658</v>
      </c>
      <c r="M1259" s="66">
        <v>99862.03</v>
      </c>
      <c r="N1259" s="68">
        <v>14612.0</v>
      </c>
      <c r="O1259" s="66">
        <v>10.1558049425404</v>
      </c>
      <c r="P1259" s="66">
        <v>43930.27</v>
      </c>
      <c r="Q1259" s="68">
        <v>9084.0</v>
      </c>
      <c r="R1259" s="69">
        <v>7.23132016460905</v>
      </c>
      <c r="T1259" s="56">
        <f t="shared" si="1"/>
        <v>6.729743782</v>
      </c>
      <c r="U1259" s="56">
        <f t="shared" si="2"/>
        <v>2.99789636</v>
      </c>
      <c r="V1259" s="56">
        <f t="shared" si="3"/>
        <v>4.271194901</v>
      </c>
      <c r="W1259" s="56">
        <f t="shared" si="4"/>
        <v>6.834247878</v>
      </c>
      <c r="X1259" s="56">
        <f t="shared" si="5"/>
        <v>4.836005064</v>
      </c>
    </row>
    <row r="1260" ht="14.25" customHeight="1">
      <c r="A1260" s="63">
        <v>68558.0</v>
      </c>
      <c r="B1260" s="64" t="s">
        <v>1307</v>
      </c>
      <c r="C1260" s="65" t="s">
        <v>61</v>
      </c>
      <c r="D1260" s="66">
        <v>103134.37</v>
      </c>
      <c r="E1260" s="67">
        <v>20130.0</v>
      </c>
      <c r="F1260" s="66">
        <v>6.7166636274829</v>
      </c>
      <c r="G1260" s="66">
        <v>29767.03</v>
      </c>
      <c r="H1260" s="68">
        <v>8970.0</v>
      </c>
      <c r="I1260" s="66">
        <v>4.04223655621945</v>
      </c>
      <c r="J1260" s="66">
        <v>22311.66</v>
      </c>
      <c r="K1260" s="68">
        <v>5291.0</v>
      </c>
      <c r="L1260" s="66">
        <v>5.01160377358491</v>
      </c>
      <c r="M1260" s="66">
        <v>51871.77</v>
      </c>
      <c r="N1260" s="68">
        <v>7921.0</v>
      </c>
      <c r="O1260" s="66">
        <v>8.38263897866839</v>
      </c>
      <c r="P1260" s="66">
        <v>58031.06</v>
      </c>
      <c r="Q1260" s="68">
        <v>10194.0</v>
      </c>
      <c r="R1260" s="69">
        <v>8.06883481646274</v>
      </c>
      <c r="T1260" s="56">
        <f t="shared" si="1"/>
        <v>5.123416294</v>
      </c>
      <c r="U1260" s="56">
        <f t="shared" si="2"/>
        <v>3.318509476</v>
      </c>
      <c r="V1260" s="56">
        <f t="shared" si="3"/>
        <v>4.216907957</v>
      </c>
      <c r="W1260" s="56">
        <f t="shared" si="4"/>
        <v>6.548639061</v>
      </c>
      <c r="X1260" s="56">
        <f t="shared" si="5"/>
        <v>5.692668236</v>
      </c>
    </row>
    <row r="1261" ht="14.25" customHeight="1">
      <c r="A1261" s="63">
        <v>68561.0</v>
      </c>
      <c r="B1261" s="64" t="s">
        <v>1308</v>
      </c>
      <c r="C1261" s="65" t="s">
        <v>61</v>
      </c>
      <c r="D1261" s="66">
        <v>110506.42</v>
      </c>
      <c r="E1261" s="67">
        <v>17834.0</v>
      </c>
      <c r="F1261" s="66">
        <v>8.58435640487843</v>
      </c>
      <c r="G1261" s="66">
        <v>1922.0</v>
      </c>
      <c r="H1261" s="68">
        <v>562.0</v>
      </c>
      <c r="I1261" s="66">
        <v>3.89068825910931</v>
      </c>
      <c r="J1261" s="66">
        <v>17530.46</v>
      </c>
      <c r="K1261" s="68">
        <v>3964.0</v>
      </c>
      <c r="L1261" s="66">
        <v>5.55112729575681</v>
      </c>
      <c r="M1261" s="66">
        <v>11.18</v>
      </c>
      <c r="N1261" s="68">
        <v>2.0</v>
      </c>
      <c r="O1261" s="66">
        <v>11.18</v>
      </c>
      <c r="P1261" s="66">
        <v>62.3</v>
      </c>
      <c r="Q1261" s="68">
        <v>4.0</v>
      </c>
      <c r="R1261" s="69">
        <v>15.575</v>
      </c>
      <c r="T1261" s="56">
        <f t="shared" si="1"/>
        <v>6.196390041</v>
      </c>
      <c r="U1261" s="56">
        <f t="shared" si="2"/>
        <v>3.419928826</v>
      </c>
      <c r="V1261" s="56">
        <f t="shared" si="3"/>
        <v>4.422416751</v>
      </c>
      <c r="W1261" s="56">
        <f t="shared" si="4"/>
        <v>5.59</v>
      </c>
      <c r="X1261" s="56">
        <f t="shared" si="5"/>
        <v>15.575</v>
      </c>
    </row>
    <row r="1262" ht="14.25" customHeight="1">
      <c r="A1262" s="63">
        <v>68566.0</v>
      </c>
      <c r="B1262" s="64" t="s">
        <v>1309</v>
      </c>
      <c r="C1262" s="65" t="s">
        <v>59</v>
      </c>
      <c r="D1262" s="66">
        <v>41463.11</v>
      </c>
      <c r="E1262" s="67">
        <v>9454.0</v>
      </c>
      <c r="F1262" s="66">
        <v>5.85719875688657</v>
      </c>
      <c r="G1262" s="66">
        <v>4354.33</v>
      </c>
      <c r="H1262" s="68">
        <v>852.0</v>
      </c>
      <c r="I1262" s="66">
        <v>5.64763942931258</v>
      </c>
      <c r="J1262" s="66">
        <v>12657.81</v>
      </c>
      <c r="K1262" s="68">
        <v>2783.0</v>
      </c>
      <c r="L1262" s="66">
        <v>5.65333184457347</v>
      </c>
      <c r="M1262" s="66">
        <v>367034.88</v>
      </c>
      <c r="N1262" s="68">
        <v>52822.0</v>
      </c>
      <c r="O1262" s="66">
        <v>11.6656034071767</v>
      </c>
      <c r="P1262" s="66">
        <v>26560.07</v>
      </c>
      <c r="Q1262" s="68">
        <v>5603.0</v>
      </c>
      <c r="R1262" s="69">
        <v>6.59549788924758</v>
      </c>
      <c r="T1262" s="56">
        <f t="shared" si="1"/>
        <v>4.385774275</v>
      </c>
      <c r="U1262" s="56">
        <f t="shared" si="2"/>
        <v>5.110715962</v>
      </c>
      <c r="V1262" s="56">
        <f t="shared" si="3"/>
        <v>4.54826087</v>
      </c>
      <c r="W1262" s="56">
        <f t="shared" si="4"/>
        <v>6.948522964</v>
      </c>
      <c r="X1262" s="56">
        <f t="shared" si="5"/>
        <v>4.74033018</v>
      </c>
    </row>
    <row r="1263" ht="14.25" customHeight="1">
      <c r="A1263" s="63">
        <v>69004.0</v>
      </c>
      <c r="B1263" s="64" t="s">
        <v>1310</v>
      </c>
      <c r="C1263" s="65" t="s">
        <v>59</v>
      </c>
      <c r="D1263" s="66">
        <v>40459.09</v>
      </c>
      <c r="E1263" s="67">
        <v>7513.0</v>
      </c>
      <c r="F1263" s="66">
        <v>6.0233869286884</v>
      </c>
      <c r="G1263" s="66">
        <v>3129.19</v>
      </c>
      <c r="H1263" s="68">
        <v>959.0</v>
      </c>
      <c r="I1263" s="66">
        <v>3.89202736318408</v>
      </c>
      <c r="J1263" s="66">
        <v>9294.13</v>
      </c>
      <c r="K1263" s="68">
        <v>2548.0</v>
      </c>
      <c r="L1263" s="66">
        <v>4.91233086680761</v>
      </c>
      <c r="M1263" s="66">
        <v>499525.9</v>
      </c>
      <c r="N1263" s="68">
        <v>70892.0</v>
      </c>
      <c r="O1263" s="66">
        <v>11.2114442823477</v>
      </c>
      <c r="P1263" s="66">
        <v>98112.11</v>
      </c>
      <c r="Q1263" s="68">
        <v>22044.0</v>
      </c>
      <c r="R1263" s="69">
        <v>6.80341931904861</v>
      </c>
      <c r="T1263" s="56">
        <f t="shared" si="1"/>
        <v>5.385210968</v>
      </c>
      <c r="U1263" s="56">
        <f t="shared" si="2"/>
        <v>3.262971846</v>
      </c>
      <c r="V1263" s="56">
        <f t="shared" si="3"/>
        <v>3.647617739</v>
      </c>
      <c r="W1263" s="56">
        <f t="shared" si="4"/>
        <v>7.046294363</v>
      </c>
      <c r="X1263" s="56">
        <f t="shared" si="5"/>
        <v>4.450739884</v>
      </c>
    </row>
    <row r="1264" ht="14.25" customHeight="1">
      <c r="A1264" s="63">
        <v>69005.0</v>
      </c>
      <c r="B1264" s="64" t="s">
        <v>1311</v>
      </c>
      <c r="C1264" s="65" t="s">
        <v>61</v>
      </c>
      <c r="D1264" s="66">
        <v>23067.54</v>
      </c>
      <c r="E1264" s="67">
        <v>5482.0</v>
      </c>
      <c r="F1264" s="66">
        <v>4.998383531961</v>
      </c>
      <c r="G1264" s="66">
        <v>8914.07</v>
      </c>
      <c r="H1264" s="68">
        <v>1634.0</v>
      </c>
      <c r="I1264" s="66">
        <v>5.7808495460441</v>
      </c>
      <c r="J1264" s="66">
        <v>1973.25</v>
      </c>
      <c r="K1264" s="68">
        <v>522.0</v>
      </c>
      <c r="L1264" s="66">
        <v>4.50513698630137</v>
      </c>
      <c r="M1264" s="66">
        <v>26451.36</v>
      </c>
      <c r="N1264" s="68">
        <v>4818.0</v>
      </c>
      <c r="O1264" s="66">
        <v>7.38040178571429</v>
      </c>
      <c r="P1264" s="66">
        <v>225.83</v>
      </c>
      <c r="Q1264" s="68">
        <v>36.0</v>
      </c>
      <c r="R1264" s="69">
        <v>7.28483870967742</v>
      </c>
      <c r="T1264" s="56">
        <f t="shared" si="1"/>
        <v>4.207869391</v>
      </c>
      <c r="U1264" s="56">
        <f t="shared" si="2"/>
        <v>5.455367197</v>
      </c>
      <c r="V1264" s="56">
        <f t="shared" si="3"/>
        <v>3.780172414</v>
      </c>
      <c r="W1264" s="56">
        <f t="shared" si="4"/>
        <v>5.49011208</v>
      </c>
      <c r="X1264" s="56">
        <f t="shared" si="5"/>
        <v>6.273055556</v>
      </c>
    </row>
    <row r="1265" ht="14.25" customHeight="1">
      <c r="A1265" s="63">
        <v>69006.0</v>
      </c>
      <c r="B1265" s="64" t="s">
        <v>1312</v>
      </c>
      <c r="C1265" s="65" t="s">
        <v>59</v>
      </c>
      <c r="D1265" s="66" t="s">
        <v>66</v>
      </c>
      <c r="E1265" s="67" t="s">
        <v>66</v>
      </c>
      <c r="F1265" s="66" t="s">
        <v>66</v>
      </c>
      <c r="G1265" s="66" t="s">
        <v>66</v>
      </c>
      <c r="H1265" s="68" t="s">
        <v>66</v>
      </c>
      <c r="I1265" s="66" t="s">
        <v>66</v>
      </c>
      <c r="J1265" s="66" t="s">
        <v>66</v>
      </c>
      <c r="K1265" s="68" t="s">
        <v>66</v>
      </c>
      <c r="L1265" s="66" t="s">
        <v>66</v>
      </c>
      <c r="M1265" s="66" t="s">
        <v>66</v>
      </c>
      <c r="N1265" s="68" t="s">
        <v>66</v>
      </c>
      <c r="O1265" s="66" t="s">
        <v>66</v>
      </c>
      <c r="P1265" s="66" t="s">
        <v>66</v>
      </c>
      <c r="Q1265" s="68" t="s">
        <v>66</v>
      </c>
      <c r="R1265" s="69" t="s">
        <v>66</v>
      </c>
      <c r="T1265" s="56" t="str">
        <f t="shared" si="1"/>
        <v/>
      </c>
      <c r="U1265" s="56" t="str">
        <f t="shared" si="2"/>
        <v/>
      </c>
      <c r="V1265" s="56" t="str">
        <f t="shared" si="3"/>
        <v/>
      </c>
      <c r="W1265" s="56" t="str">
        <f t="shared" si="4"/>
        <v/>
      </c>
      <c r="X1265" s="56" t="str">
        <f t="shared" si="5"/>
        <v/>
      </c>
    </row>
    <row r="1266" ht="14.25" customHeight="1">
      <c r="A1266" s="63">
        <v>69010.0</v>
      </c>
      <c r="B1266" s="64" t="s">
        <v>1313</v>
      </c>
      <c r="C1266" s="65" t="s">
        <v>59</v>
      </c>
      <c r="D1266" s="66">
        <v>303719.06</v>
      </c>
      <c r="E1266" s="67">
        <v>50546.0</v>
      </c>
      <c r="F1266" s="66">
        <v>9.04598838421444</v>
      </c>
      <c r="G1266" s="66">
        <v>2862.9</v>
      </c>
      <c r="H1266" s="68">
        <v>390.0</v>
      </c>
      <c r="I1266" s="66">
        <v>10.6033333333333</v>
      </c>
      <c r="J1266" s="66">
        <v>21995.21</v>
      </c>
      <c r="K1266" s="68">
        <v>1928.0</v>
      </c>
      <c r="L1266" s="66">
        <v>11.9150650054171</v>
      </c>
      <c r="M1266" s="66">
        <v>427907.05</v>
      </c>
      <c r="N1266" s="68">
        <v>55681.0</v>
      </c>
      <c r="O1266" s="66">
        <v>11.8592941078654</v>
      </c>
      <c r="P1266" s="66">
        <v>4351.15</v>
      </c>
      <c r="Q1266" s="68">
        <v>658.0</v>
      </c>
      <c r="R1266" s="69">
        <v>9.75594170403587</v>
      </c>
      <c r="T1266" s="56">
        <f t="shared" si="1"/>
        <v>6.008765481</v>
      </c>
      <c r="U1266" s="56">
        <f t="shared" si="2"/>
        <v>7.340769231</v>
      </c>
      <c r="V1266" s="56">
        <f t="shared" si="3"/>
        <v>11.40830394</v>
      </c>
      <c r="W1266" s="56">
        <f t="shared" si="4"/>
        <v>7.684974228</v>
      </c>
      <c r="X1266" s="56">
        <f t="shared" si="5"/>
        <v>6.61268997</v>
      </c>
    </row>
    <row r="1267" ht="14.25" customHeight="1">
      <c r="A1267" s="63">
        <v>69011.0</v>
      </c>
      <c r="B1267" s="64" t="s">
        <v>1314</v>
      </c>
      <c r="C1267" s="65" t="s">
        <v>59</v>
      </c>
      <c r="D1267" s="66" t="s">
        <v>66</v>
      </c>
      <c r="E1267" s="67" t="s">
        <v>66</v>
      </c>
      <c r="F1267" s="66" t="s">
        <v>66</v>
      </c>
      <c r="G1267" s="66" t="s">
        <v>66</v>
      </c>
      <c r="H1267" s="68" t="s">
        <v>66</v>
      </c>
      <c r="I1267" s="66" t="s">
        <v>66</v>
      </c>
      <c r="J1267" s="66" t="s">
        <v>66</v>
      </c>
      <c r="K1267" s="68" t="s">
        <v>66</v>
      </c>
      <c r="L1267" s="66" t="s">
        <v>66</v>
      </c>
      <c r="M1267" s="66" t="s">
        <v>66</v>
      </c>
      <c r="N1267" s="68" t="s">
        <v>66</v>
      </c>
      <c r="O1267" s="66" t="s">
        <v>66</v>
      </c>
      <c r="P1267" s="66" t="s">
        <v>66</v>
      </c>
      <c r="Q1267" s="68" t="s">
        <v>66</v>
      </c>
      <c r="R1267" s="69" t="s">
        <v>66</v>
      </c>
      <c r="T1267" s="56" t="str">
        <f t="shared" si="1"/>
        <v/>
      </c>
      <c r="U1267" s="56" t="str">
        <f t="shared" si="2"/>
        <v/>
      </c>
      <c r="V1267" s="56" t="str">
        <f t="shared" si="3"/>
        <v/>
      </c>
      <c r="W1267" s="56" t="str">
        <f t="shared" si="4"/>
        <v/>
      </c>
      <c r="X1267" s="56" t="str">
        <f t="shared" si="5"/>
        <v/>
      </c>
    </row>
    <row r="1268" ht="14.25" customHeight="1">
      <c r="A1268" s="63">
        <v>69150.0</v>
      </c>
      <c r="B1268" s="64" t="s">
        <v>1315</v>
      </c>
      <c r="C1268" s="65" t="s">
        <v>59</v>
      </c>
      <c r="D1268" s="66">
        <v>213932.25</v>
      </c>
      <c r="E1268" s="67">
        <v>43844.0</v>
      </c>
      <c r="F1268" s="66">
        <v>6.86538461538462</v>
      </c>
      <c r="G1268" s="66">
        <v>1967.83</v>
      </c>
      <c r="H1268" s="68">
        <v>813.0</v>
      </c>
      <c r="I1268" s="66">
        <v>3.55846292947559</v>
      </c>
      <c r="J1268" s="66">
        <v>9611.65</v>
      </c>
      <c r="K1268" s="68">
        <v>1763.0</v>
      </c>
      <c r="L1268" s="66">
        <v>6.47685309973046</v>
      </c>
      <c r="M1268" s="66">
        <v>345968.31</v>
      </c>
      <c r="N1268" s="68">
        <v>59264.0</v>
      </c>
      <c r="O1268" s="66">
        <v>8.80035382697835</v>
      </c>
      <c r="P1268" s="66">
        <v>6414.39</v>
      </c>
      <c r="Q1268" s="68">
        <v>1089.0</v>
      </c>
      <c r="R1268" s="69">
        <v>8.03808270676692</v>
      </c>
      <c r="T1268" s="56">
        <f t="shared" si="1"/>
        <v>4.879396269</v>
      </c>
      <c r="U1268" s="56">
        <f t="shared" si="2"/>
        <v>2.420455105</v>
      </c>
      <c r="V1268" s="56">
        <f t="shared" si="3"/>
        <v>5.451871809</v>
      </c>
      <c r="W1268" s="56">
        <f t="shared" si="4"/>
        <v>5.837748211</v>
      </c>
      <c r="X1268" s="56">
        <f t="shared" si="5"/>
        <v>5.890165289</v>
      </c>
    </row>
    <row r="1269" ht="14.25" customHeight="1">
      <c r="A1269" s="63">
        <v>69178.0</v>
      </c>
      <c r="B1269" s="64" t="s">
        <v>1316</v>
      </c>
      <c r="C1269" s="65" t="s">
        <v>61</v>
      </c>
      <c r="D1269" s="66">
        <v>44532.57</v>
      </c>
      <c r="E1269" s="67">
        <v>9360.0</v>
      </c>
      <c r="F1269" s="66">
        <v>6.22833146853147</v>
      </c>
      <c r="G1269" s="66">
        <v>17601.58</v>
      </c>
      <c r="H1269" s="68">
        <v>4371.0</v>
      </c>
      <c r="I1269" s="66">
        <v>5.02758640388461</v>
      </c>
      <c r="J1269" s="66">
        <v>8355.8</v>
      </c>
      <c r="K1269" s="68">
        <v>1895.0</v>
      </c>
      <c r="L1269" s="66">
        <v>4.97073170731707</v>
      </c>
      <c r="M1269" s="66">
        <v>75907.6</v>
      </c>
      <c r="N1269" s="68">
        <v>11082.0</v>
      </c>
      <c r="O1269" s="66">
        <v>9.83513863695258</v>
      </c>
      <c r="P1269" s="66">
        <v>19859.96</v>
      </c>
      <c r="Q1269" s="68">
        <v>4768.0</v>
      </c>
      <c r="R1269" s="69">
        <v>6.58486737400531</v>
      </c>
      <c r="T1269" s="56">
        <f t="shared" si="1"/>
        <v>4.757753205</v>
      </c>
      <c r="U1269" s="56">
        <f t="shared" si="2"/>
        <v>4.026900023</v>
      </c>
      <c r="V1269" s="56">
        <f t="shared" si="3"/>
        <v>4.40939314</v>
      </c>
      <c r="W1269" s="56">
        <f t="shared" si="4"/>
        <v>6.849630031</v>
      </c>
      <c r="X1269" s="56">
        <f t="shared" si="5"/>
        <v>4.165260067</v>
      </c>
    </row>
    <row r="1270" ht="14.25" customHeight="1">
      <c r="A1270" s="63">
        <v>69180.0</v>
      </c>
      <c r="B1270" s="64" t="s">
        <v>1317</v>
      </c>
      <c r="C1270" s="65" t="s">
        <v>59</v>
      </c>
      <c r="D1270" s="66">
        <v>45363.13</v>
      </c>
      <c r="E1270" s="67">
        <v>7671.0</v>
      </c>
      <c r="F1270" s="66">
        <v>7.0879890625</v>
      </c>
      <c r="G1270" s="66">
        <v>33179.2</v>
      </c>
      <c r="H1270" s="68">
        <v>7577.0</v>
      </c>
      <c r="I1270" s="66">
        <v>6.01617407071623</v>
      </c>
      <c r="J1270" s="66">
        <v>40380.8</v>
      </c>
      <c r="K1270" s="68">
        <v>8080.0</v>
      </c>
      <c r="L1270" s="66">
        <v>8.01047411227931</v>
      </c>
      <c r="M1270" s="66">
        <v>80137.62</v>
      </c>
      <c r="N1270" s="68">
        <v>8785.0</v>
      </c>
      <c r="O1270" s="66">
        <v>11.5755626173624</v>
      </c>
      <c r="P1270" s="66">
        <v>24258.6</v>
      </c>
      <c r="Q1270" s="68">
        <v>3205.0</v>
      </c>
      <c r="R1270" s="69">
        <v>9.22731076454926</v>
      </c>
      <c r="T1270" s="56">
        <f t="shared" si="1"/>
        <v>5.913587537</v>
      </c>
      <c r="U1270" s="56">
        <f t="shared" si="2"/>
        <v>4.378936254</v>
      </c>
      <c r="V1270" s="56">
        <f t="shared" si="3"/>
        <v>4.997623762</v>
      </c>
      <c r="W1270" s="56">
        <f t="shared" si="4"/>
        <v>9.122096756</v>
      </c>
      <c r="X1270" s="56">
        <f t="shared" si="5"/>
        <v>7.568985959</v>
      </c>
    </row>
    <row r="1271" ht="14.25" customHeight="1">
      <c r="A1271" s="63">
        <v>90005.0</v>
      </c>
      <c r="B1271" s="64" t="s">
        <v>1318</v>
      </c>
      <c r="C1271" s="65" t="s">
        <v>59</v>
      </c>
      <c r="D1271" s="66">
        <v>65157.93</v>
      </c>
      <c r="E1271" s="67">
        <v>18162.0</v>
      </c>
      <c r="F1271" s="66">
        <v>4.89577954767451</v>
      </c>
      <c r="G1271" s="66">
        <v>1102.08</v>
      </c>
      <c r="H1271" s="68">
        <v>322.0</v>
      </c>
      <c r="I1271" s="66">
        <v>3.74857142857143</v>
      </c>
      <c r="J1271" s="66">
        <v>3153.06</v>
      </c>
      <c r="K1271" s="68">
        <v>805.0</v>
      </c>
      <c r="L1271" s="66">
        <v>4.69904619970194</v>
      </c>
      <c r="M1271" s="66">
        <v>135712.09</v>
      </c>
      <c r="N1271" s="68">
        <v>19706.0</v>
      </c>
      <c r="O1271" s="66">
        <v>8.98458060244952</v>
      </c>
      <c r="P1271" s="66">
        <v>81333.53</v>
      </c>
      <c r="Q1271" s="68">
        <v>16742.0</v>
      </c>
      <c r="R1271" s="69">
        <v>7.41823513316308</v>
      </c>
      <c r="T1271" s="56">
        <f t="shared" si="1"/>
        <v>3.58759663</v>
      </c>
      <c r="U1271" s="56">
        <f t="shared" si="2"/>
        <v>3.422608696</v>
      </c>
      <c r="V1271" s="56">
        <f t="shared" si="3"/>
        <v>3.91684472</v>
      </c>
      <c r="W1271" s="56">
        <f t="shared" si="4"/>
        <v>6.886841064</v>
      </c>
      <c r="X1271" s="56">
        <f t="shared" si="5"/>
        <v>4.858053399</v>
      </c>
    </row>
    <row r="1272" ht="14.25" customHeight="1">
      <c r="A1272" s="63">
        <v>90008.0</v>
      </c>
      <c r="B1272" s="64" t="s">
        <v>1319</v>
      </c>
      <c r="C1272" s="65" t="s">
        <v>61</v>
      </c>
      <c r="D1272" s="66">
        <v>2382.78</v>
      </c>
      <c r="E1272" s="67">
        <v>888.0</v>
      </c>
      <c r="F1272" s="66">
        <v>3.25516393442623</v>
      </c>
      <c r="G1272" s="66">
        <v>776.79</v>
      </c>
      <c r="H1272" s="68">
        <v>184.0</v>
      </c>
      <c r="I1272" s="66">
        <v>4.6514371257485</v>
      </c>
      <c r="J1272" s="66">
        <v>3261.78</v>
      </c>
      <c r="K1272" s="68">
        <v>822.0</v>
      </c>
      <c r="L1272" s="66">
        <v>4.65968571428571</v>
      </c>
      <c r="M1272" s="66">
        <v>17.64</v>
      </c>
      <c r="N1272" s="68">
        <v>2.0</v>
      </c>
      <c r="O1272" s="66">
        <v>8.82</v>
      </c>
      <c r="P1272" s="66">
        <v>28.52</v>
      </c>
      <c r="Q1272" s="68">
        <v>4.0</v>
      </c>
      <c r="R1272" s="69">
        <v>7.13</v>
      </c>
      <c r="T1272" s="56">
        <f t="shared" si="1"/>
        <v>2.683310811</v>
      </c>
      <c r="U1272" s="56">
        <f t="shared" si="2"/>
        <v>4.221684783</v>
      </c>
      <c r="V1272" s="56">
        <f t="shared" si="3"/>
        <v>3.96810219</v>
      </c>
      <c r="W1272" s="56">
        <f t="shared" si="4"/>
        <v>8.82</v>
      </c>
      <c r="X1272" s="56">
        <f t="shared" si="5"/>
        <v>7.13</v>
      </c>
    </row>
    <row r="1273" ht="14.25" customHeight="1">
      <c r="A1273" s="63">
        <v>90012.0</v>
      </c>
      <c r="B1273" s="64" t="s">
        <v>1320</v>
      </c>
      <c r="C1273" s="65" t="s">
        <v>61</v>
      </c>
      <c r="D1273" s="66">
        <v>59929.83</v>
      </c>
      <c r="E1273" s="67">
        <v>14883.0</v>
      </c>
      <c r="F1273" s="66">
        <v>5.22446430128149</v>
      </c>
      <c r="G1273" s="66">
        <v>2209.46</v>
      </c>
      <c r="H1273" s="68">
        <v>644.0</v>
      </c>
      <c r="I1273" s="66">
        <v>4.92084632516704</v>
      </c>
      <c r="J1273" s="66">
        <v>877.93</v>
      </c>
      <c r="K1273" s="68">
        <v>333.0</v>
      </c>
      <c r="L1273" s="66">
        <v>3.45641732283465</v>
      </c>
      <c r="M1273" s="66">
        <v>81011.8</v>
      </c>
      <c r="N1273" s="68">
        <v>12874.0</v>
      </c>
      <c r="O1273" s="66">
        <v>7.99879541864139</v>
      </c>
      <c r="P1273" s="66">
        <v>0.0</v>
      </c>
      <c r="Q1273" s="68">
        <v>0.0</v>
      </c>
      <c r="R1273" s="69">
        <v>0.0</v>
      </c>
      <c r="T1273" s="56">
        <f t="shared" si="1"/>
        <v>4.026730498</v>
      </c>
      <c r="U1273" s="56">
        <f t="shared" si="2"/>
        <v>3.430838509</v>
      </c>
      <c r="V1273" s="56">
        <f t="shared" si="3"/>
        <v>2.636426426</v>
      </c>
      <c r="W1273" s="56">
        <f t="shared" si="4"/>
        <v>6.292667392</v>
      </c>
      <c r="X1273" s="56" t="str">
        <f t="shared" si="5"/>
        <v/>
      </c>
    </row>
    <row r="1274" ht="14.25" customHeight="1">
      <c r="A1274" s="63">
        <v>90015.0</v>
      </c>
      <c r="B1274" s="64" t="s">
        <v>1321</v>
      </c>
      <c r="C1274" s="65" t="s">
        <v>61</v>
      </c>
      <c r="D1274" s="66" t="s">
        <v>66</v>
      </c>
      <c r="E1274" s="67" t="s">
        <v>66</v>
      </c>
      <c r="F1274" s="66" t="s">
        <v>66</v>
      </c>
      <c r="G1274" s="66" t="s">
        <v>66</v>
      </c>
      <c r="H1274" s="68" t="s">
        <v>66</v>
      </c>
      <c r="I1274" s="66" t="s">
        <v>66</v>
      </c>
      <c r="J1274" s="66" t="s">
        <v>66</v>
      </c>
      <c r="K1274" s="68" t="s">
        <v>66</v>
      </c>
      <c r="L1274" s="66" t="s">
        <v>66</v>
      </c>
      <c r="M1274" s="66" t="s">
        <v>66</v>
      </c>
      <c r="N1274" s="68" t="s">
        <v>66</v>
      </c>
      <c r="O1274" s="66" t="s">
        <v>66</v>
      </c>
      <c r="P1274" s="66" t="s">
        <v>66</v>
      </c>
      <c r="Q1274" s="68" t="s">
        <v>66</v>
      </c>
      <c r="R1274" s="69" t="s">
        <v>66</v>
      </c>
      <c r="T1274" s="56" t="str">
        <f t="shared" si="1"/>
        <v/>
      </c>
      <c r="U1274" s="56" t="str">
        <f t="shared" si="2"/>
        <v/>
      </c>
      <c r="V1274" s="56" t="str">
        <f t="shared" si="3"/>
        <v/>
      </c>
      <c r="W1274" s="56" t="str">
        <f t="shared" si="4"/>
        <v/>
      </c>
      <c r="X1274" s="56" t="str">
        <f t="shared" si="5"/>
        <v/>
      </c>
    </row>
    <row r="1275" ht="14.25" customHeight="1">
      <c r="A1275" s="63">
        <v>90017.0</v>
      </c>
      <c r="B1275" s="64" t="s">
        <v>1322</v>
      </c>
      <c r="C1275" s="65" t="s">
        <v>59</v>
      </c>
      <c r="D1275" s="66">
        <v>244064.4</v>
      </c>
      <c r="E1275" s="67">
        <v>50826.0</v>
      </c>
      <c r="F1275" s="66">
        <v>6.99525365434222</v>
      </c>
      <c r="G1275" s="66">
        <v>1720.69</v>
      </c>
      <c r="H1275" s="68">
        <v>464.0</v>
      </c>
      <c r="I1275" s="66">
        <v>4.61310991957105</v>
      </c>
      <c r="J1275" s="66">
        <v>15936.27</v>
      </c>
      <c r="K1275" s="68">
        <v>3270.0</v>
      </c>
      <c r="L1275" s="66">
        <v>5.78659041394336</v>
      </c>
      <c r="M1275" s="66">
        <v>34002.54</v>
      </c>
      <c r="N1275" s="68">
        <v>4382.0</v>
      </c>
      <c r="O1275" s="66">
        <v>11.538018323719</v>
      </c>
      <c r="P1275" s="66">
        <v>80879.78</v>
      </c>
      <c r="Q1275" s="68">
        <v>14445.0</v>
      </c>
      <c r="R1275" s="69">
        <v>8.02776972704715</v>
      </c>
      <c r="T1275" s="56">
        <f t="shared" si="1"/>
        <v>4.801959627</v>
      </c>
      <c r="U1275" s="56">
        <f t="shared" si="2"/>
        <v>3.708383621</v>
      </c>
      <c r="V1275" s="56">
        <f t="shared" si="3"/>
        <v>4.873477064</v>
      </c>
      <c r="W1275" s="56">
        <f t="shared" si="4"/>
        <v>7.759593793</v>
      </c>
      <c r="X1275" s="56">
        <f t="shared" si="5"/>
        <v>5.599154033</v>
      </c>
    </row>
    <row r="1276" ht="14.25" customHeight="1">
      <c r="A1276" s="63">
        <v>90021.0</v>
      </c>
      <c r="B1276" s="64" t="s">
        <v>1323</v>
      </c>
      <c r="C1276" s="65" t="s">
        <v>61</v>
      </c>
      <c r="D1276" s="66">
        <v>148114.85</v>
      </c>
      <c r="E1276" s="67">
        <v>34216.0</v>
      </c>
      <c r="F1276" s="66">
        <v>6.51741837542902</v>
      </c>
      <c r="G1276" s="66">
        <v>2338.73</v>
      </c>
      <c r="H1276" s="68">
        <v>845.0</v>
      </c>
      <c r="I1276" s="66">
        <v>3.26638268156425</v>
      </c>
      <c r="J1276" s="66">
        <v>72070.01</v>
      </c>
      <c r="K1276" s="68">
        <v>11907.0</v>
      </c>
      <c r="L1276" s="66">
        <v>8.23186864648772</v>
      </c>
      <c r="M1276" s="66">
        <v>256367.91</v>
      </c>
      <c r="N1276" s="68">
        <v>37941.0</v>
      </c>
      <c r="O1276" s="66">
        <v>10.0390770254924</v>
      </c>
      <c r="P1276" s="66">
        <v>41383.64</v>
      </c>
      <c r="Q1276" s="68">
        <v>10801.0</v>
      </c>
      <c r="R1276" s="69">
        <v>6.61080511182109</v>
      </c>
      <c r="T1276" s="56">
        <f t="shared" si="1"/>
        <v>4.328818389</v>
      </c>
      <c r="U1276" s="56">
        <f t="shared" si="2"/>
        <v>2.767727811</v>
      </c>
      <c r="V1276" s="56">
        <f t="shared" si="3"/>
        <v>6.052742924</v>
      </c>
      <c r="W1276" s="56">
        <f t="shared" si="4"/>
        <v>6.757015102</v>
      </c>
      <c r="X1276" s="56">
        <f t="shared" si="5"/>
        <v>3.831463753</v>
      </c>
    </row>
    <row r="1277" ht="14.25" customHeight="1">
      <c r="A1277" s="63">
        <v>90031.0</v>
      </c>
      <c r="B1277" s="64" t="s">
        <v>1324</v>
      </c>
      <c r="C1277" s="65" t="s">
        <v>59</v>
      </c>
      <c r="D1277" s="66" t="s">
        <v>66</v>
      </c>
      <c r="E1277" s="67" t="s">
        <v>66</v>
      </c>
      <c r="F1277" s="66" t="s">
        <v>66</v>
      </c>
      <c r="G1277" s="66" t="s">
        <v>66</v>
      </c>
      <c r="H1277" s="68" t="s">
        <v>66</v>
      </c>
      <c r="I1277" s="66" t="s">
        <v>66</v>
      </c>
      <c r="J1277" s="66" t="s">
        <v>66</v>
      </c>
      <c r="K1277" s="68" t="s">
        <v>66</v>
      </c>
      <c r="L1277" s="66" t="s">
        <v>66</v>
      </c>
      <c r="M1277" s="66" t="s">
        <v>66</v>
      </c>
      <c r="N1277" s="68" t="s">
        <v>66</v>
      </c>
      <c r="O1277" s="66" t="s">
        <v>66</v>
      </c>
      <c r="P1277" s="66" t="s">
        <v>66</v>
      </c>
      <c r="Q1277" s="68" t="s">
        <v>66</v>
      </c>
      <c r="R1277" s="69" t="s">
        <v>66</v>
      </c>
      <c r="T1277" s="56" t="str">
        <f t="shared" si="1"/>
        <v/>
      </c>
      <c r="U1277" s="56" t="str">
        <f t="shared" si="2"/>
        <v/>
      </c>
      <c r="V1277" s="56" t="str">
        <f t="shared" si="3"/>
        <v/>
      </c>
      <c r="W1277" s="56" t="str">
        <f t="shared" si="4"/>
        <v/>
      </c>
      <c r="X1277" s="56" t="str">
        <f t="shared" si="5"/>
        <v/>
      </c>
    </row>
    <row r="1278" ht="14.25" customHeight="1">
      <c r="A1278" s="63">
        <v>90052.0</v>
      </c>
      <c r="B1278" s="64" t="s">
        <v>1325</v>
      </c>
      <c r="C1278" s="65" t="s">
        <v>61</v>
      </c>
      <c r="D1278" s="66">
        <v>811.46</v>
      </c>
      <c r="E1278" s="67">
        <v>311.0</v>
      </c>
      <c r="F1278" s="66">
        <v>3.10904214559387</v>
      </c>
      <c r="G1278" s="66">
        <v>439.85</v>
      </c>
      <c r="H1278" s="68">
        <v>239.0</v>
      </c>
      <c r="I1278" s="66">
        <v>2.14560975609756</v>
      </c>
      <c r="J1278" s="66">
        <v>1858.82</v>
      </c>
      <c r="K1278" s="68">
        <v>592.0</v>
      </c>
      <c r="L1278" s="66">
        <v>3.9215611814346</v>
      </c>
      <c r="M1278" s="66" t="s">
        <v>66</v>
      </c>
      <c r="N1278" s="68" t="s">
        <v>66</v>
      </c>
      <c r="O1278" s="66" t="s">
        <v>66</v>
      </c>
      <c r="P1278" s="66" t="s">
        <v>66</v>
      </c>
      <c r="Q1278" s="68" t="s">
        <v>66</v>
      </c>
      <c r="R1278" s="69" t="s">
        <v>66</v>
      </c>
      <c r="T1278" s="56">
        <f t="shared" si="1"/>
        <v>2.609196141</v>
      </c>
      <c r="U1278" s="56">
        <f t="shared" si="2"/>
        <v>1.840376569</v>
      </c>
      <c r="V1278" s="56">
        <f t="shared" si="3"/>
        <v>3.139898649</v>
      </c>
      <c r="W1278" s="56" t="str">
        <f t="shared" si="4"/>
        <v/>
      </c>
      <c r="X1278" s="56" t="str">
        <f t="shared" si="5"/>
        <v/>
      </c>
    </row>
    <row r="1279" ht="14.25" customHeight="1">
      <c r="A1279" s="63">
        <v>90053.0</v>
      </c>
      <c r="B1279" s="64" t="s">
        <v>1326</v>
      </c>
      <c r="C1279" s="65" t="s">
        <v>59</v>
      </c>
      <c r="D1279" s="66">
        <v>280980.55</v>
      </c>
      <c r="E1279" s="67">
        <v>58019.0</v>
      </c>
      <c r="F1279" s="66">
        <v>6.70822112400325</v>
      </c>
      <c r="G1279" s="66">
        <v>5856.01</v>
      </c>
      <c r="H1279" s="68">
        <v>1320.0</v>
      </c>
      <c r="I1279" s="66">
        <v>4.97536958368734</v>
      </c>
      <c r="J1279" s="66">
        <v>8311.75</v>
      </c>
      <c r="K1279" s="68">
        <v>2217.0</v>
      </c>
      <c r="L1279" s="66">
        <v>4.50745661605206</v>
      </c>
      <c r="M1279" s="66">
        <v>591706.26</v>
      </c>
      <c r="N1279" s="68">
        <v>93202.0</v>
      </c>
      <c r="O1279" s="66">
        <v>9.55999386047113</v>
      </c>
      <c r="P1279" s="66">
        <v>12436.48</v>
      </c>
      <c r="Q1279" s="68">
        <v>2367.0</v>
      </c>
      <c r="R1279" s="69">
        <v>7.24736596736597</v>
      </c>
      <c r="T1279" s="56">
        <f t="shared" si="1"/>
        <v>4.842905772</v>
      </c>
      <c r="U1279" s="56">
        <f t="shared" si="2"/>
        <v>4.436371212</v>
      </c>
      <c r="V1279" s="56">
        <f t="shared" si="3"/>
        <v>3.74909788</v>
      </c>
      <c r="W1279" s="56">
        <f t="shared" si="4"/>
        <v>6.348643377</v>
      </c>
      <c r="X1279" s="56">
        <f t="shared" si="5"/>
        <v>5.254110689</v>
      </c>
    </row>
    <row r="1280" ht="14.25" customHeight="1">
      <c r="A1280" s="63">
        <v>90058.0</v>
      </c>
      <c r="B1280" s="64" t="s">
        <v>1327</v>
      </c>
      <c r="C1280" s="65" t="s">
        <v>61</v>
      </c>
      <c r="D1280" s="66" t="s">
        <v>66</v>
      </c>
      <c r="E1280" s="67" t="s">
        <v>66</v>
      </c>
      <c r="F1280" s="66" t="s">
        <v>66</v>
      </c>
      <c r="G1280" s="66" t="s">
        <v>66</v>
      </c>
      <c r="H1280" s="68" t="s">
        <v>66</v>
      </c>
      <c r="I1280" s="66" t="s">
        <v>66</v>
      </c>
      <c r="J1280" s="66" t="s">
        <v>66</v>
      </c>
      <c r="K1280" s="68" t="s">
        <v>66</v>
      </c>
      <c r="L1280" s="66" t="s">
        <v>66</v>
      </c>
      <c r="M1280" s="66">
        <v>25893.65</v>
      </c>
      <c r="N1280" s="68">
        <v>3912.0</v>
      </c>
      <c r="O1280" s="66">
        <v>8.89510477499141</v>
      </c>
      <c r="P1280" s="66">
        <v>0.0</v>
      </c>
      <c r="Q1280" s="68">
        <v>0.0</v>
      </c>
      <c r="R1280" s="69">
        <v>0.0</v>
      </c>
      <c r="T1280" s="56" t="str">
        <f t="shared" si="1"/>
        <v/>
      </c>
      <c r="U1280" s="56" t="str">
        <f t="shared" si="2"/>
        <v/>
      </c>
      <c r="V1280" s="56" t="str">
        <f t="shared" si="3"/>
        <v/>
      </c>
      <c r="W1280" s="56">
        <f t="shared" si="4"/>
        <v>6.619031186</v>
      </c>
      <c r="X1280" s="56" t="str">
        <f t="shared" si="5"/>
        <v/>
      </c>
    </row>
    <row r="1281" ht="14.25" customHeight="1">
      <c r="A1281" s="63">
        <v>90060.0</v>
      </c>
      <c r="B1281" s="64" t="s">
        <v>1328</v>
      </c>
      <c r="C1281" s="65" t="s">
        <v>59</v>
      </c>
      <c r="D1281" s="66" t="s">
        <v>66</v>
      </c>
      <c r="E1281" s="67" t="s">
        <v>66</v>
      </c>
      <c r="F1281" s="66" t="s">
        <v>66</v>
      </c>
      <c r="G1281" s="66" t="s">
        <v>66</v>
      </c>
      <c r="H1281" s="68" t="s">
        <v>66</v>
      </c>
      <c r="I1281" s="66" t="s">
        <v>66</v>
      </c>
      <c r="J1281" s="66" t="s">
        <v>66</v>
      </c>
      <c r="K1281" s="68" t="s">
        <v>66</v>
      </c>
      <c r="L1281" s="66" t="s">
        <v>66</v>
      </c>
      <c r="M1281" s="66" t="s">
        <v>66</v>
      </c>
      <c r="N1281" s="68" t="s">
        <v>66</v>
      </c>
      <c r="O1281" s="66" t="s">
        <v>66</v>
      </c>
      <c r="P1281" s="66" t="s">
        <v>66</v>
      </c>
      <c r="Q1281" s="68" t="s">
        <v>66</v>
      </c>
      <c r="R1281" s="69" t="s">
        <v>66</v>
      </c>
      <c r="T1281" s="56" t="str">
        <f t="shared" si="1"/>
        <v/>
      </c>
      <c r="U1281" s="56" t="str">
        <f t="shared" si="2"/>
        <v/>
      </c>
      <c r="V1281" s="56" t="str">
        <f t="shared" si="3"/>
        <v/>
      </c>
      <c r="W1281" s="56" t="str">
        <f t="shared" si="4"/>
        <v/>
      </c>
      <c r="X1281" s="56" t="str">
        <f t="shared" si="5"/>
        <v/>
      </c>
    </row>
    <row r="1282" ht="14.25" customHeight="1">
      <c r="A1282" s="63">
        <v>90063.0</v>
      </c>
      <c r="B1282" s="64" t="s">
        <v>1329</v>
      </c>
      <c r="C1282" s="65" t="s">
        <v>59</v>
      </c>
      <c r="D1282" s="66">
        <v>179444.71</v>
      </c>
      <c r="E1282" s="67">
        <v>33736.0</v>
      </c>
      <c r="F1282" s="66">
        <v>7.28029495293736</v>
      </c>
      <c r="G1282" s="66">
        <v>4984.89</v>
      </c>
      <c r="H1282" s="68">
        <v>1948.0</v>
      </c>
      <c r="I1282" s="66">
        <v>3.38647418478261</v>
      </c>
      <c r="J1282" s="66">
        <v>23950.09</v>
      </c>
      <c r="K1282" s="68">
        <v>6652.0</v>
      </c>
      <c r="L1282" s="66">
        <v>4.92091432093692</v>
      </c>
      <c r="M1282" s="66">
        <v>825353.77</v>
      </c>
      <c r="N1282" s="68">
        <v>100568.0</v>
      </c>
      <c r="O1282" s="66">
        <v>13.8447332047304</v>
      </c>
      <c r="P1282" s="66">
        <v>121693.16</v>
      </c>
      <c r="Q1282" s="68">
        <v>26736.0</v>
      </c>
      <c r="R1282" s="69">
        <v>7.33842851112585</v>
      </c>
      <c r="T1282" s="56">
        <f t="shared" si="1"/>
        <v>5.319086732</v>
      </c>
      <c r="U1282" s="56">
        <f t="shared" si="2"/>
        <v>2.558978439</v>
      </c>
      <c r="V1282" s="56">
        <f t="shared" si="3"/>
        <v>3.600434456</v>
      </c>
      <c r="W1282" s="56">
        <f t="shared" si="4"/>
        <v>8.206922381</v>
      </c>
      <c r="X1282" s="56">
        <f t="shared" si="5"/>
        <v>4.551659186</v>
      </c>
    </row>
    <row r="1283" ht="14.25" customHeight="1">
      <c r="A1283" s="63">
        <v>90065.0</v>
      </c>
      <c r="B1283" s="64" t="s">
        <v>1330</v>
      </c>
      <c r="C1283" s="65" t="s">
        <v>59</v>
      </c>
      <c r="D1283" s="66">
        <v>263813.44</v>
      </c>
      <c r="E1283" s="67">
        <v>62659.0</v>
      </c>
      <c r="F1283" s="66">
        <v>5.8144547297893</v>
      </c>
      <c r="G1283" s="66">
        <v>3702.8</v>
      </c>
      <c r="H1283" s="68">
        <v>918.0</v>
      </c>
      <c r="I1283" s="66">
        <v>4.87852437417655</v>
      </c>
      <c r="J1283" s="66">
        <v>8727.88</v>
      </c>
      <c r="K1283" s="68">
        <v>2174.0</v>
      </c>
      <c r="L1283" s="66">
        <v>4.98736</v>
      </c>
      <c r="M1283" s="66">
        <v>1305928.17</v>
      </c>
      <c r="N1283" s="68">
        <v>196316.0</v>
      </c>
      <c r="O1283" s="66">
        <v>12.8257252433192</v>
      </c>
      <c r="P1283" s="66">
        <v>41838.34</v>
      </c>
      <c r="Q1283" s="68">
        <v>7519.0</v>
      </c>
      <c r="R1283" s="69">
        <v>7.51676967301473</v>
      </c>
      <c r="T1283" s="56">
        <f t="shared" si="1"/>
        <v>4.210304027</v>
      </c>
      <c r="U1283" s="56">
        <f t="shared" si="2"/>
        <v>4.033551198</v>
      </c>
      <c r="V1283" s="56">
        <f t="shared" si="3"/>
        <v>4.014664213</v>
      </c>
      <c r="W1283" s="56">
        <f t="shared" si="4"/>
        <v>6.652173893</v>
      </c>
      <c r="X1283" s="56">
        <f t="shared" si="5"/>
        <v>5.564348983</v>
      </c>
    </row>
    <row r="1284" ht="14.25" customHeight="1">
      <c r="A1284" s="63">
        <v>90066.0</v>
      </c>
      <c r="B1284" s="64" t="s">
        <v>1331</v>
      </c>
      <c r="C1284" s="65" t="s">
        <v>94</v>
      </c>
      <c r="D1284" s="66" t="s">
        <v>66</v>
      </c>
      <c r="E1284" s="67" t="s">
        <v>66</v>
      </c>
      <c r="F1284" s="66" t="s">
        <v>66</v>
      </c>
      <c r="G1284" s="66" t="s">
        <v>66</v>
      </c>
      <c r="H1284" s="68" t="s">
        <v>66</v>
      </c>
      <c r="I1284" s="66" t="s">
        <v>66</v>
      </c>
      <c r="J1284" s="66" t="s">
        <v>66</v>
      </c>
      <c r="K1284" s="68" t="s">
        <v>66</v>
      </c>
      <c r="L1284" s="66" t="s">
        <v>66</v>
      </c>
      <c r="M1284" s="66" t="s">
        <v>66</v>
      </c>
      <c r="N1284" s="68" t="s">
        <v>66</v>
      </c>
      <c r="O1284" s="66" t="s">
        <v>66</v>
      </c>
      <c r="P1284" s="66" t="s">
        <v>66</v>
      </c>
      <c r="Q1284" s="68" t="s">
        <v>66</v>
      </c>
      <c r="R1284" s="69" t="s">
        <v>66</v>
      </c>
      <c r="T1284" s="56" t="str">
        <f t="shared" si="1"/>
        <v/>
      </c>
      <c r="U1284" s="56" t="str">
        <f t="shared" si="2"/>
        <v/>
      </c>
      <c r="V1284" s="56" t="str">
        <f t="shared" si="3"/>
        <v/>
      </c>
      <c r="W1284" s="56" t="str">
        <f t="shared" si="4"/>
        <v/>
      </c>
      <c r="X1284" s="56" t="str">
        <f t="shared" si="5"/>
        <v/>
      </c>
    </row>
    <row r="1285" ht="14.25" customHeight="1">
      <c r="A1285" s="63">
        <v>90076.0</v>
      </c>
      <c r="B1285" s="64" t="s">
        <v>1332</v>
      </c>
      <c r="C1285" s="65" t="s">
        <v>59</v>
      </c>
      <c r="D1285" s="66">
        <v>116945.55</v>
      </c>
      <c r="E1285" s="67">
        <v>23479.0</v>
      </c>
      <c r="F1285" s="66">
        <v>6.53838477021134</v>
      </c>
      <c r="G1285" s="66">
        <v>1385.61</v>
      </c>
      <c r="H1285" s="68">
        <v>428.0</v>
      </c>
      <c r="I1285" s="66">
        <v>3.7550406504065</v>
      </c>
      <c r="J1285" s="66">
        <v>9331.44</v>
      </c>
      <c r="K1285" s="68">
        <v>1708.0</v>
      </c>
      <c r="L1285" s="66">
        <v>6.28803234501348</v>
      </c>
      <c r="M1285" s="66">
        <v>845737.26</v>
      </c>
      <c r="N1285" s="68">
        <v>110673.0</v>
      </c>
      <c r="O1285" s="66">
        <v>11.9802994588775</v>
      </c>
      <c r="P1285" s="66">
        <v>335.52</v>
      </c>
      <c r="Q1285" s="68">
        <v>79.0</v>
      </c>
      <c r="R1285" s="69">
        <v>7.80279069767442</v>
      </c>
      <c r="T1285" s="56">
        <f t="shared" si="1"/>
        <v>4.980857362</v>
      </c>
      <c r="U1285" s="56">
        <f t="shared" si="2"/>
        <v>3.237406542</v>
      </c>
      <c r="V1285" s="56">
        <f t="shared" si="3"/>
        <v>5.463372365</v>
      </c>
      <c r="W1285" s="56">
        <f t="shared" si="4"/>
        <v>7.641766827</v>
      </c>
      <c r="X1285" s="56">
        <f t="shared" si="5"/>
        <v>4.247088608</v>
      </c>
    </row>
    <row r="1286" ht="14.25" customHeight="1">
      <c r="A1286" s="63">
        <v>90085.0</v>
      </c>
      <c r="B1286" s="64" t="s">
        <v>1333</v>
      </c>
      <c r="C1286" s="65" t="s">
        <v>94</v>
      </c>
      <c r="D1286" s="66">
        <v>78897.42</v>
      </c>
      <c r="E1286" s="67">
        <v>20281.0</v>
      </c>
      <c r="F1286" s="66">
        <v>4.87021111111111</v>
      </c>
      <c r="G1286" s="66">
        <v>2561.57</v>
      </c>
      <c r="H1286" s="68">
        <v>869.0</v>
      </c>
      <c r="I1286" s="66">
        <v>3.42914323962517</v>
      </c>
      <c r="J1286" s="66">
        <v>13430.87</v>
      </c>
      <c r="K1286" s="68">
        <v>2591.0</v>
      </c>
      <c r="L1286" s="66">
        <v>6.2849181094993</v>
      </c>
      <c r="M1286" s="66">
        <v>2052304.74</v>
      </c>
      <c r="N1286" s="68">
        <v>267331.0</v>
      </c>
      <c r="O1286" s="66">
        <v>15.7164771830943</v>
      </c>
      <c r="P1286" s="66">
        <v>401723.79</v>
      </c>
      <c r="Q1286" s="68">
        <v>44943.0</v>
      </c>
      <c r="R1286" s="69">
        <v>13.4198693836646</v>
      </c>
      <c r="T1286" s="56">
        <f t="shared" si="1"/>
        <v>3.8902135</v>
      </c>
      <c r="U1286" s="56">
        <f t="shared" si="2"/>
        <v>2.947721519</v>
      </c>
      <c r="V1286" s="56">
        <f t="shared" si="3"/>
        <v>5.183662679</v>
      </c>
      <c r="W1286" s="56">
        <f t="shared" si="4"/>
        <v>7.677017405</v>
      </c>
      <c r="X1286" s="56">
        <f t="shared" si="5"/>
        <v>8.938517455</v>
      </c>
    </row>
    <row r="1287" ht="14.25" customHeight="1">
      <c r="A1287" s="63">
        <v>90096.0</v>
      </c>
      <c r="B1287" s="64" t="s">
        <v>1334</v>
      </c>
      <c r="C1287" s="65" t="s">
        <v>61</v>
      </c>
      <c r="D1287" s="66">
        <v>3675.71</v>
      </c>
      <c r="E1287" s="67">
        <v>947.0</v>
      </c>
      <c r="F1287" s="66">
        <v>4.42856626506024</v>
      </c>
      <c r="G1287" s="66">
        <v>1354.18</v>
      </c>
      <c r="H1287" s="68">
        <v>461.0</v>
      </c>
      <c r="I1287" s="66">
        <v>3.67983695652174</v>
      </c>
      <c r="J1287" s="66">
        <v>3306.77</v>
      </c>
      <c r="K1287" s="68">
        <v>795.0</v>
      </c>
      <c r="L1287" s="66">
        <v>5.26555732484076</v>
      </c>
      <c r="M1287" s="66">
        <v>124755.4</v>
      </c>
      <c r="N1287" s="68">
        <v>15372.0</v>
      </c>
      <c r="O1287" s="66">
        <v>15.8721882951654</v>
      </c>
      <c r="P1287" s="66">
        <v>43222.06</v>
      </c>
      <c r="Q1287" s="68">
        <v>6296.0</v>
      </c>
      <c r="R1287" s="69">
        <v>10.5419658536585</v>
      </c>
      <c r="T1287" s="56">
        <f t="shared" si="1"/>
        <v>3.881425554</v>
      </c>
      <c r="U1287" s="56">
        <f t="shared" si="2"/>
        <v>2.937483731</v>
      </c>
      <c r="V1287" s="56">
        <f t="shared" si="3"/>
        <v>4.159459119</v>
      </c>
      <c r="W1287" s="56">
        <f t="shared" si="4"/>
        <v>8.11575592</v>
      </c>
      <c r="X1287" s="56">
        <f t="shared" si="5"/>
        <v>6.865003177</v>
      </c>
    </row>
    <row r="1288" ht="14.25" customHeight="1">
      <c r="A1288" s="63">
        <v>90115.0</v>
      </c>
      <c r="B1288" s="64" t="s">
        <v>1335</v>
      </c>
      <c r="C1288" s="65" t="s">
        <v>59</v>
      </c>
      <c r="D1288" s="66">
        <v>145708.17</v>
      </c>
      <c r="E1288" s="67">
        <v>34069.0</v>
      </c>
      <c r="F1288" s="66">
        <v>6.31975060721721</v>
      </c>
      <c r="G1288" s="66">
        <v>1039.04</v>
      </c>
      <c r="H1288" s="68">
        <v>283.0</v>
      </c>
      <c r="I1288" s="66">
        <v>4.17285140562249</v>
      </c>
      <c r="J1288" s="66">
        <v>2590.23</v>
      </c>
      <c r="K1288" s="68">
        <v>616.0</v>
      </c>
      <c r="L1288" s="66">
        <v>5.1089349112426</v>
      </c>
      <c r="M1288" s="66">
        <v>431703.14</v>
      </c>
      <c r="N1288" s="68">
        <v>61727.0</v>
      </c>
      <c r="O1288" s="66">
        <v>11.1698398406168</v>
      </c>
      <c r="P1288" s="66">
        <v>88408.48</v>
      </c>
      <c r="Q1288" s="68">
        <v>16859.0</v>
      </c>
      <c r="R1288" s="69">
        <v>8.26401944288652</v>
      </c>
      <c r="T1288" s="56">
        <f t="shared" si="1"/>
        <v>4.276854912</v>
      </c>
      <c r="U1288" s="56">
        <f t="shared" si="2"/>
        <v>3.671519435</v>
      </c>
      <c r="V1288" s="56">
        <f t="shared" si="3"/>
        <v>4.204918831</v>
      </c>
      <c r="W1288" s="56">
        <f t="shared" si="4"/>
        <v>6.993748927</v>
      </c>
      <c r="X1288" s="56">
        <f t="shared" si="5"/>
        <v>5.243993119</v>
      </c>
    </row>
    <row r="1289" ht="14.25" customHeight="1">
      <c r="A1289" s="63">
        <v>90116.0</v>
      </c>
      <c r="B1289" s="64" t="s">
        <v>1336</v>
      </c>
      <c r="C1289" s="65" t="s">
        <v>59</v>
      </c>
      <c r="D1289" s="66" t="s">
        <v>66</v>
      </c>
      <c r="E1289" s="67" t="s">
        <v>66</v>
      </c>
      <c r="F1289" s="66" t="s">
        <v>66</v>
      </c>
      <c r="G1289" s="66" t="s">
        <v>66</v>
      </c>
      <c r="H1289" s="68" t="s">
        <v>66</v>
      </c>
      <c r="I1289" s="66" t="s">
        <v>66</v>
      </c>
      <c r="J1289" s="66" t="s">
        <v>66</v>
      </c>
      <c r="K1289" s="68" t="s">
        <v>66</v>
      </c>
      <c r="L1289" s="66" t="s">
        <v>66</v>
      </c>
      <c r="M1289" s="66" t="s">
        <v>66</v>
      </c>
      <c r="N1289" s="68" t="s">
        <v>66</v>
      </c>
      <c r="O1289" s="66" t="s">
        <v>66</v>
      </c>
      <c r="P1289" s="66" t="s">
        <v>66</v>
      </c>
      <c r="Q1289" s="68" t="s">
        <v>66</v>
      </c>
      <c r="R1289" s="69" t="s">
        <v>66</v>
      </c>
      <c r="T1289" s="56" t="str">
        <f t="shared" si="1"/>
        <v/>
      </c>
      <c r="U1289" s="56" t="str">
        <f t="shared" si="2"/>
        <v/>
      </c>
      <c r="V1289" s="56" t="str">
        <f t="shared" si="3"/>
        <v/>
      </c>
      <c r="W1289" s="56" t="str">
        <f t="shared" si="4"/>
        <v/>
      </c>
      <c r="X1289" s="56" t="str">
        <f t="shared" si="5"/>
        <v/>
      </c>
    </row>
    <row r="1290" ht="14.25" customHeight="1">
      <c r="A1290" s="63">
        <v>90122.0</v>
      </c>
      <c r="B1290" s="64" t="s">
        <v>1337</v>
      </c>
      <c r="C1290" s="65" t="s">
        <v>59</v>
      </c>
      <c r="D1290" s="66">
        <v>433479.25</v>
      </c>
      <c r="E1290" s="67">
        <v>96946.0</v>
      </c>
      <c r="F1290" s="66">
        <v>6.96654372177491</v>
      </c>
      <c r="G1290" s="66">
        <v>82355.73</v>
      </c>
      <c r="H1290" s="68">
        <v>24144.0</v>
      </c>
      <c r="I1290" s="66">
        <v>4.48121286320601</v>
      </c>
      <c r="J1290" s="66">
        <v>131266.88</v>
      </c>
      <c r="K1290" s="68">
        <v>35269.0</v>
      </c>
      <c r="L1290" s="66">
        <v>5.66147157767618</v>
      </c>
      <c r="M1290" s="66">
        <v>936853.17</v>
      </c>
      <c r="N1290" s="68">
        <v>115437.0</v>
      </c>
      <c r="O1290" s="66">
        <v>12.606684743117</v>
      </c>
      <c r="P1290" s="66">
        <v>81637.34</v>
      </c>
      <c r="Q1290" s="68">
        <v>14374.0</v>
      </c>
      <c r="R1290" s="69">
        <v>8.13282924885435</v>
      </c>
      <c r="T1290" s="56">
        <f t="shared" si="1"/>
        <v>4.471347451</v>
      </c>
      <c r="U1290" s="56">
        <f t="shared" si="2"/>
        <v>3.411022614</v>
      </c>
      <c r="V1290" s="56">
        <f t="shared" si="3"/>
        <v>3.721877002</v>
      </c>
      <c r="W1290" s="56">
        <f t="shared" si="4"/>
        <v>8.115709608</v>
      </c>
      <c r="X1290" s="56">
        <f t="shared" si="5"/>
        <v>5.679514401</v>
      </c>
    </row>
    <row r="1291" ht="14.25" customHeight="1">
      <c r="A1291" s="63">
        <v>90130.0</v>
      </c>
      <c r="B1291" s="64" t="s">
        <v>1338</v>
      </c>
      <c r="C1291" s="65" t="s">
        <v>59</v>
      </c>
      <c r="D1291" s="66">
        <v>123551.07</v>
      </c>
      <c r="E1291" s="67">
        <v>34974.0</v>
      </c>
      <c r="F1291" s="66">
        <v>5.1391818144004</v>
      </c>
      <c r="G1291" s="66">
        <v>945.75</v>
      </c>
      <c r="H1291" s="68">
        <v>305.0</v>
      </c>
      <c r="I1291" s="66">
        <v>3.46428571428571</v>
      </c>
      <c r="J1291" s="66">
        <v>4357.34</v>
      </c>
      <c r="K1291" s="68">
        <v>1109.0</v>
      </c>
      <c r="L1291" s="66">
        <v>5.00268656716418</v>
      </c>
      <c r="M1291" s="66">
        <v>478872.43</v>
      </c>
      <c r="N1291" s="68">
        <v>64951.0</v>
      </c>
      <c r="O1291" s="66">
        <v>11.2524950066969</v>
      </c>
      <c r="P1291" s="66">
        <v>21916.63</v>
      </c>
      <c r="Q1291" s="68">
        <v>3582.0</v>
      </c>
      <c r="R1291" s="69">
        <v>7.49799178925761</v>
      </c>
      <c r="T1291" s="56">
        <f t="shared" si="1"/>
        <v>3.532654829</v>
      </c>
      <c r="U1291" s="56">
        <f t="shared" si="2"/>
        <v>3.100819672</v>
      </c>
      <c r="V1291" s="56">
        <f t="shared" si="3"/>
        <v>3.929071235</v>
      </c>
      <c r="W1291" s="56">
        <f t="shared" si="4"/>
        <v>7.37282613</v>
      </c>
      <c r="X1291" s="56">
        <f t="shared" si="5"/>
        <v>6.118545505</v>
      </c>
    </row>
    <row r="1292" ht="14.25" customHeight="1">
      <c r="A1292" s="63">
        <v>90144.0</v>
      </c>
      <c r="B1292" s="64" t="s">
        <v>1339</v>
      </c>
      <c r="C1292" s="65" t="s">
        <v>59</v>
      </c>
      <c r="D1292" s="66">
        <v>119763.83</v>
      </c>
      <c r="E1292" s="67">
        <v>26343.0</v>
      </c>
      <c r="F1292" s="66">
        <v>5.79100768821624</v>
      </c>
      <c r="G1292" s="66">
        <v>537.43</v>
      </c>
      <c r="H1292" s="68">
        <v>213.0</v>
      </c>
      <c r="I1292" s="66">
        <v>2.72807106598985</v>
      </c>
      <c r="J1292" s="66">
        <v>2452.25</v>
      </c>
      <c r="K1292" s="68">
        <v>451.0</v>
      </c>
      <c r="L1292" s="66">
        <v>5.96654501216545</v>
      </c>
      <c r="M1292" s="66">
        <v>885819.47</v>
      </c>
      <c r="N1292" s="68">
        <v>114095.0</v>
      </c>
      <c r="O1292" s="66">
        <v>13.2637488957101</v>
      </c>
      <c r="P1292" s="66">
        <v>97996.82</v>
      </c>
      <c r="Q1292" s="68">
        <v>14454.0</v>
      </c>
      <c r="R1292" s="69">
        <v>10.5554523912107</v>
      </c>
      <c r="T1292" s="56">
        <f t="shared" si="1"/>
        <v>4.54632464</v>
      </c>
      <c r="U1292" s="56">
        <f t="shared" si="2"/>
        <v>2.52314554</v>
      </c>
      <c r="V1292" s="56">
        <f t="shared" si="3"/>
        <v>5.437361419</v>
      </c>
      <c r="W1292" s="56">
        <f t="shared" si="4"/>
        <v>7.763876331</v>
      </c>
      <c r="X1292" s="56">
        <f t="shared" si="5"/>
        <v>6.779910059</v>
      </c>
    </row>
    <row r="1293" ht="14.25" customHeight="1">
      <c r="A1293" s="63">
        <v>90156.0</v>
      </c>
      <c r="B1293" s="64" t="s">
        <v>1340</v>
      </c>
      <c r="C1293" s="65" t="s">
        <v>61</v>
      </c>
      <c r="D1293" s="66">
        <v>747.33</v>
      </c>
      <c r="E1293" s="67">
        <v>242.0</v>
      </c>
      <c r="F1293" s="66">
        <v>3.42811926605505</v>
      </c>
      <c r="G1293" s="66">
        <v>669.99</v>
      </c>
      <c r="H1293" s="68">
        <v>220.0</v>
      </c>
      <c r="I1293" s="66">
        <v>3.33328358208955</v>
      </c>
      <c r="J1293" s="66">
        <v>665.88</v>
      </c>
      <c r="K1293" s="68">
        <v>166.0</v>
      </c>
      <c r="L1293" s="66">
        <v>4.62416666666667</v>
      </c>
      <c r="M1293" s="66" t="s">
        <v>66</v>
      </c>
      <c r="N1293" s="68" t="s">
        <v>66</v>
      </c>
      <c r="O1293" s="66" t="s">
        <v>66</v>
      </c>
      <c r="P1293" s="66" t="s">
        <v>66</v>
      </c>
      <c r="Q1293" s="68" t="s">
        <v>66</v>
      </c>
      <c r="R1293" s="69" t="s">
        <v>66</v>
      </c>
      <c r="T1293" s="56">
        <f t="shared" si="1"/>
        <v>3.088140496</v>
      </c>
      <c r="U1293" s="56">
        <f t="shared" si="2"/>
        <v>3.045409091</v>
      </c>
      <c r="V1293" s="56">
        <f t="shared" si="3"/>
        <v>4.011325301</v>
      </c>
      <c r="W1293" s="56" t="str">
        <f t="shared" si="4"/>
        <v/>
      </c>
      <c r="X1293" s="56" t="str">
        <f t="shared" si="5"/>
        <v/>
      </c>
    </row>
    <row r="1294" ht="14.25" customHeight="1">
      <c r="A1294" s="63">
        <v>90166.0</v>
      </c>
      <c r="B1294" s="64" t="s">
        <v>1341</v>
      </c>
      <c r="C1294" s="65" t="s">
        <v>94</v>
      </c>
      <c r="D1294" s="66">
        <v>486045.4</v>
      </c>
      <c r="E1294" s="67">
        <v>118754.0</v>
      </c>
      <c r="F1294" s="66">
        <v>6.65715303173494</v>
      </c>
      <c r="G1294" s="66">
        <v>10018.73</v>
      </c>
      <c r="H1294" s="68">
        <v>2029.0</v>
      </c>
      <c r="I1294" s="66">
        <v>5.86576697892272</v>
      </c>
      <c r="J1294" s="66">
        <v>13309.02</v>
      </c>
      <c r="K1294" s="68">
        <v>2742.0</v>
      </c>
      <c r="L1294" s="66">
        <v>6.52083292503675</v>
      </c>
      <c r="M1294" s="66">
        <v>919670.17</v>
      </c>
      <c r="N1294" s="68">
        <v>115540.0</v>
      </c>
      <c r="O1294" s="66">
        <v>12.1079331455053</v>
      </c>
      <c r="P1294" s="66">
        <v>189282.66</v>
      </c>
      <c r="Q1294" s="68">
        <v>30308.0</v>
      </c>
      <c r="R1294" s="69">
        <v>8.65015355086372</v>
      </c>
      <c r="T1294" s="56">
        <f t="shared" si="1"/>
        <v>4.092876029</v>
      </c>
      <c r="U1294" s="56">
        <f t="shared" si="2"/>
        <v>4.937767373</v>
      </c>
      <c r="V1294" s="56">
        <f t="shared" si="3"/>
        <v>4.853763676</v>
      </c>
      <c r="W1294" s="56">
        <f t="shared" si="4"/>
        <v>7.959755669</v>
      </c>
      <c r="X1294" s="56">
        <f t="shared" si="5"/>
        <v>6.24530355</v>
      </c>
    </row>
    <row r="1295" ht="14.25" customHeight="1">
      <c r="A1295" s="63">
        <v>90167.0</v>
      </c>
      <c r="B1295" s="64" t="s">
        <v>1342</v>
      </c>
      <c r="C1295" s="65" t="s">
        <v>61</v>
      </c>
      <c r="D1295" s="66">
        <v>1617.45</v>
      </c>
      <c r="E1295" s="67">
        <v>446.0</v>
      </c>
      <c r="F1295" s="66">
        <v>3.96433823529412</v>
      </c>
      <c r="G1295" s="66">
        <v>612.93</v>
      </c>
      <c r="H1295" s="68">
        <v>192.0</v>
      </c>
      <c r="I1295" s="66">
        <v>3.44342696629213</v>
      </c>
      <c r="J1295" s="66">
        <v>758.7</v>
      </c>
      <c r="K1295" s="68">
        <v>193.0</v>
      </c>
      <c r="L1295" s="66">
        <v>4.57048192771084</v>
      </c>
      <c r="M1295" s="66">
        <v>41610.35</v>
      </c>
      <c r="N1295" s="68">
        <v>6095.0</v>
      </c>
      <c r="O1295" s="66">
        <v>9.00462021207531</v>
      </c>
      <c r="P1295" s="66">
        <v>0.0</v>
      </c>
      <c r="Q1295" s="68">
        <v>0.0</v>
      </c>
      <c r="R1295" s="69">
        <v>0.0</v>
      </c>
      <c r="T1295" s="56">
        <f t="shared" si="1"/>
        <v>3.626569507</v>
      </c>
      <c r="U1295" s="56">
        <f t="shared" si="2"/>
        <v>3.19234375</v>
      </c>
      <c r="V1295" s="56">
        <f t="shared" si="3"/>
        <v>3.931088083</v>
      </c>
      <c r="W1295" s="56">
        <f t="shared" si="4"/>
        <v>6.826964725</v>
      </c>
      <c r="X1295" s="56" t="str">
        <f t="shared" si="5"/>
        <v/>
      </c>
    </row>
    <row r="1296" ht="14.25" customHeight="1">
      <c r="A1296" s="63">
        <v>90168.0</v>
      </c>
      <c r="B1296" s="64" t="s">
        <v>1343</v>
      </c>
      <c r="C1296" s="65" t="s">
        <v>59</v>
      </c>
      <c r="D1296" s="66">
        <v>410616.8</v>
      </c>
      <c r="E1296" s="67">
        <v>86423.0</v>
      </c>
      <c r="F1296" s="66">
        <v>7.28470204197491</v>
      </c>
      <c r="G1296" s="66">
        <v>34976.25</v>
      </c>
      <c r="H1296" s="68">
        <v>11450.0</v>
      </c>
      <c r="I1296" s="66">
        <v>4.22775897497885</v>
      </c>
      <c r="J1296" s="66">
        <v>121628.83</v>
      </c>
      <c r="K1296" s="68">
        <v>26555.0</v>
      </c>
      <c r="L1296" s="66">
        <v>6.83116147149677</v>
      </c>
      <c r="M1296" s="66">
        <v>1227284.39</v>
      </c>
      <c r="N1296" s="68">
        <v>113075.0</v>
      </c>
      <c r="O1296" s="66">
        <v>16.8993898627157</v>
      </c>
      <c r="P1296" s="66">
        <v>296981.68</v>
      </c>
      <c r="Q1296" s="68">
        <v>46227.0</v>
      </c>
      <c r="R1296" s="69">
        <v>10.7423019605006</v>
      </c>
      <c r="T1296" s="56">
        <f t="shared" si="1"/>
        <v>4.75124446</v>
      </c>
      <c r="U1296" s="56">
        <f t="shared" si="2"/>
        <v>3.054694323</v>
      </c>
      <c r="V1296" s="56">
        <f t="shared" si="3"/>
        <v>4.580260968</v>
      </c>
      <c r="W1296" s="56">
        <f t="shared" si="4"/>
        <v>10.85372001</v>
      </c>
      <c r="X1296" s="56">
        <f t="shared" si="5"/>
        <v>6.42442036</v>
      </c>
    </row>
    <row r="1297" ht="14.25" customHeight="1">
      <c r="A1297" s="63">
        <v>90174.0</v>
      </c>
      <c r="B1297" s="64" t="s">
        <v>1344</v>
      </c>
      <c r="C1297" s="65" t="s">
        <v>61</v>
      </c>
      <c r="D1297" s="66">
        <v>4471.97</v>
      </c>
      <c r="E1297" s="67">
        <v>1273.0</v>
      </c>
      <c r="F1297" s="66">
        <v>3.96100088573959</v>
      </c>
      <c r="G1297" s="66">
        <v>450.95</v>
      </c>
      <c r="H1297" s="68">
        <v>156.0</v>
      </c>
      <c r="I1297" s="66">
        <v>3.22107142857143</v>
      </c>
      <c r="J1297" s="66">
        <v>2774.06</v>
      </c>
      <c r="K1297" s="68">
        <v>710.0</v>
      </c>
      <c r="L1297" s="66">
        <v>4.42433811802233</v>
      </c>
      <c r="M1297" s="66">
        <v>36.04</v>
      </c>
      <c r="N1297" s="68">
        <v>2.0</v>
      </c>
      <c r="O1297" s="66">
        <v>18.02</v>
      </c>
      <c r="P1297" s="66">
        <v>0.0</v>
      </c>
      <c r="Q1297" s="68">
        <v>0.0</v>
      </c>
      <c r="R1297" s="69">
        <v>0.0</v>
      </c>
      <c r="T1297" s="56">
        <f t="shared" si="1"/>
        <v>3.512937942</v>
      </c>
      <c r="U1297" s="56">
        <f t="shared" si="2"/>
        <v>2.890705128</v>
      </c>
      <c r="V1297" s="56">
        <f t="shared" si="3"/>
        <v>3.907126761</v>
      </c>
      <c r="W1297" s="56">
        <f t="shared" si="4"/>
        <v>18.02</v>
      </c>
      <c r="X1297" s="56" t="str">
        <f t="shared" si="5"/>
        <v/>
      </c>
    </row>
    <row r="1298" ht="14.25" customHeight="1">
      <c r="A1298" s="63">
        <v>90175.0</v>
      </c>
      <c r="B1298" s="64" t="s">
        <v>1345</v>
      </c>
      <c r="C1298" s="65" t="s">
        <v>59</v>
      </c>
      <c r="D1298" s="66">
        <v>239711.17</v>
      </c>
      <c r="E1298" s="67">
        <v>53420.0</v>
      </c>
      <c r="F1298" s="66">
        <v>6.13605616136794</v>
      </c>
      <c r="G1298" s="66">
        <v>2953.76</v>
      </c>
      <c r="H1298" s="68">
        <v>724.0</v>
      </c>
      <c r="I1298" s="66">
        <v>4.77182552504039</v>
      </c>
      <c r="J1298" s="66">
        <v>124220.26</v>
      </c>
      <c r="K1298" s="68">
        <v>29575.0</v>
      </c>
      <c r="L1298" s="66">
        <v>6.86299779005525</v>
      </c>
      <c r="M1298" s="66">
        <v>697148.45</v>
      </c>
      <c r="N1298" s="68">
        <v>95876.0</v>
      </c>
      <c r="O1298" s="66">
        <v>12.0164859693878</v>
      </c>
      <c r="P1298" s="66">
        <v>156442.22</v>
      </c>
      <c r="Q1298" s="68">
        <v>18520.0</v>
      </c>
      <c r="R1298" s="69">
        <v>10.6553752894701</v>
      </c>
      <c r="T1298" s="56">
        <f t="shared" si="1"/>
        <v>4.487292587</v>
      </c>
      <c r="U1298" s="56">
        <f t="shared" si="2"/>
        <v>4.079779006</v>
      </c>
      <c r="V1298" s="56">
        <f t="shared" si="3"/>
        <v>4.200177853</v>
      </c>
      <c r="W1298" s="56">
        <f t="shared" si="4"/>
        <v>7.271355188</v>
      </c>
      <c r="X1298" s="56">
        <f t="shared" si="5"/>
        <v>8.447204104</v>
      </c>
    </row>
    <row r="1299" ht="14.25" customHeight="1">
      <c r="A1299" s="63">
        <v>90177.0</v>
      </c>
      <c r="B1299" s="64" t="s">
        <v>1346</v>
      </c>
      <c r="C1299" s="65" t="s">
        <v>59</v>
      </c>
      <c r="D1299" s="66">
        <v>201176.14</v>
      </c>
      <c r="E1299" s="67">
        <v>48663.0</v>
      </c>
      <c r="F1299" s="66">
        <v>5.39389602380889</v>
      </c>
      <c r="G1299" s="66">
        <v>821.41</v>
      </c>
      <c r="H1299" s="68">
        <v>204.0</v>
      </c>
      <c r="I1299" s="66">
        <v>4.23407216494845</v>
      </c>
      <c r="J1299" s="66">
        <v>11226.93</v>
      </c>
      <c r="K1299" s="68">
        <v>2517.0</v>
      </c>
      <c r="L1299" s="66">
        <v>5.02323489932886</v>
      </c>
      <c r="M1299" s="66">
        <v>66858.4</v>
      </c>
      <c r="N1299" s="68">
        <v>8283.0</v>
      </c>
      <c r="O1299" s="66">
        <v>9.92995692856082</v>
      </c>
      <c r="P1299" s="66">
        <v>69222.78</v>
      </c>
      <c r="Q1299" s="68">
        <v>7994.0</v>
      </c>
      <c r="R1299" s="69">
        <v>9.54138938662991</v>
      </c>
      <c r="T1299" s="56">
        <f t="shared" si="1"/>
        <v>4.134067772</v>
      </c>
      <c r="U1299" s="56">
        <f t="shared" si="2"/>
        <v>4.026519608</v>
      </c>
      <c r="V1299" s="56">
        <f t="shared" si="3"/>
        <v>4.460441001</v>
      </c>
      <c r="W1299" s="56">
        <f t="shared" si="4"/>
        <v>8.071761439</v>
      </c>
      <c r="X1299" s="56">
        <f t="shared" si="5"/>
        <v>8.659342007</v>
      </c>
    </row>
    <row r="1300" ht="14.25" customHeight="1">
      <c r="A1300" s="63">
        <v>90184.0</v>
      </c>
      <c r="B1300" s="64" t="s">
        <v>1347</v>
      </c>
      <c r="C1300" s="65" t="s">
        <v>59</v>
      </c>
      <c r="D1300" s="66">
        <v>166887.54</v>
      </c>
      <c r="E1300" s="67">
        <v>43836.0</v>
      </c>
      <c r="F1300" s="66">
        <v>5.18896648218394</v>
      </c>
      <c r="G1300" s="66">
        <v>3184.01</v>
      </c>
      <c r="H1300" s="68">
        <v>1090.0</v>
      </c>
      <c r="I1300" s="66">
        <v>3.32707419017764</v>
      </c>
      <c r="J1300" s="66">
        <v>28984.34</v>
      </c>
      <c r="K1300" s="68">
        <v>6084.0</v>
      </c>
      <c r="L1300" s="66">
        <v>6.03337635303913</v>
      </c>
      <c r="M1300" s="66">
        <v>1458829.89</v>
      </c>
      <c r="N1300" s="68">
        <v>216825.0</v>
      </c>
      <c r="O1300" s="66">
        <v>13.5562607677511</v>
      </c>
      <c r="P1300" s="66">
        <v>118629.45</v>
      </c>
      <c r="Q1300" s="68">
        <v>27418.0</v>
      </c>
      <c r="R1300" s="69">
        <v>6.46129901960784</v>
      </c>
      <c r="T1300" s="56">
        <f t="shared" si="1"/>
        <v>3.807088694</v>
      </c>
      <c r="U1300" s="56">
        <f t="shared" si="2"/>
        <v>2.921110092</v>
      </c>
      <c r="V1300" s="56">
        <f t="shared" si="3"/>
        <v>4.764026956</v>
      </c>
      <c r="W1300" s="56">
        <f t="shared" si="4"/>
        <v>6.72814431</v>
      </c>
      <c r="X1300" s="56">
        <f t="shared" si="5"/>
        <v>4.326699613</v>
      </c>
    </row>
    <row r="1301" ht="14.25" customHeight="1">
      <c r="A1301" s="63">
        <v>90188.0</v>
      </c>
      <c r="B1301" s="64" t="s">
        <v>1348</v>
      </c>
      <c r="C1301" s="65" t="s">
        <v>59</v>
      </c>
      <c r="D1301" s="66">
        <v>396015.22</v>
      </c>
      <c r="E1301" s="67">
        <v>79680.0</v>
      </c>
      <c r="F1301" s="66">
        <v>7.0240372472508</v>
      </c>
      <c r="G1301" s="66">
        <v>5646.35</v>
      </c>
      <c r="H1301" s="68">
        <v>1523.0</v>
      </c>
      <c r="I1301" s="66">
        <v>4.62058101472995</v>
      </c>
      <c r="J1301" s="66">
        <v>6345.66</v>
      </c>
      <c r="K1301" s="68">
        <v>1562.0</v>
      </c>
      <c r="L1301" s="66">
        <v>5.07247002398082</v>
      </c>
      <c r="M1301" s="66">
        <v>1620406.57</v>
      </c>
      <c r="N1301" s="68">
        <v>207235.0</v>
      </c>
      <c r="O1301" s="66">
        <v>13.6950040145029</v>
      </c>
      <c r="P1301" s="66">
        <v>110352.57</v>
      </c>
      <c r="Q1301" s="68">
        <v>17743.0</v>
      </c>
      <c r="R1301" s="69">
        <v>8.45030783367792</v>
      </c>
      <c r="T1301" s="56">
        <f t="shared" si="1"/>
        <v>4.970070532</v>
      </c>
      <c r="U1301" s="56">
        <f t="shared" si="2"/>
        <v>3.707386737</v>
      </c>
      <c r="V1301" s="56">
        <f t="shared" si="3"/>
        <v>4.062522407</v>
      </c>
      <c r="W1301" s="56">
        <f t="shared" si="4"/>
        <v>7.819174223</v>
      </c>
      <c r="X1301" s="56">
        <f t="shared" si="5"/>
        <v>6.219498957</v>
      </c>
    </row>
    <row r="1302" ht="14.25" customHeight="1">
      <c r="A1302" s="63">
        <v>90189.0</v>
      </c>
      <c r="B1302" s="64" t="s">
        <v>1349</v>
      </c>
      <c r="C1302" s="65" t="s">
        <v>59</v>
      </c>
      <c r="D1302" s="66">
        <v>481697.68</v>
      </c>
      <c r="E1302" s="67">
        <v>96607.0</v>
      </c>
      <c r="F1302" s="66">
        <v>7.76305688960516</v>
      </c>
      <c r="G1302" s="66">
        <v>9931.28</v>
      </c>
      <c r="H1302" s="68">
        <v>2060.0</v>
      </c>
      <c r="I1302" s="66">
        <v>5.474796030871</v>
      </c>
      <c r="J1302" s="66">
        <v>18319.37</v>
      </c>
      <c r="K1302" s="68">
        <v>4001.0</v>
      </c>
      <c r="L1302" s="66">
        <v>5.85096454806771</v>
      </c>
      <c r="M1302" s="66">
        <v>875306.2</v>
      </c>
      <c r="N1302" s="68">
        <v>116610.0</v>
      </c>
      <c r="O1302" s="66">
        <v>12.1506177295316</v>
      </c>
      <c r="P1302" s="66">
        <v>247754.34</v>
      </c>
      <c r="Q1302" s="68">
        <v>35868.0</v>
      </c>
      <c r="R1302" s="69">
        <v>9.98124002900653</v>
      </c>
      <c r="T1302" s="56">
        <f t="shared" si="1"/>
        <v>4.986157111</v>
      </c>
      <c r="U1302" s="56">
        <f t="shared" si="2"/>
        <v>4.821009709</v>
      </c>
      <c r="V1302" s="56">
        <f t="shared" si="3"/>
        <v>4.578697826</v>
      </c>
      <c r="W1302" s="56">
        <f t="shared" si="4"/>
        <v>7.506270474</v>
      </c>
      <c r="X1302" s="56">
        <f t="shared" si="5"/>
        <v>6.907392104</v>
      </c>
    </row>
    <row r="1303" ht="14.25" customHeight="1">
      <c r="A1303" s="63">
        <v>90190.0</v>
      </c>
      <c r="B1303" s="64" t="s">
        <v>1350</v>
      </c>
      <c r="C1303" s="65" t="s">
        <v>59</v>
      </c>
      <c r="D1303" s="66">
        <v>85257.07</v>
      </c>
      <c r="E1303" s="67">
        <v>17097.0</v>
      </c>
      <c r="F1303" s="66">
        <v>6.34400401815611</v>
      </c>
      <c r="G1303" s="66">
        <v>62208.63</v>
      </c>
      <c r="H1303" s="68">
        <v>14529.0</v>
      </c>
      <c r="I1303" s="66">
        <v>5.40474630755864</v>
      </c>
      <c r="J1303" s="66">
        <v>24475.02</v>
      </c>
      <c r="K1303" s="68">
        <v>5706.0</v>
      </c>
      <c r="L1303" s="66">
        <v>5.26911087190527</v>
      </c>
      <c r="M1303" s="66">
        <v>113059.14</v>
      </c>
      <c r="N1303" s="68">
        <v>14880.0</v>
      </c>
      <c r="O1303" s="66">
        <v>10.4144380987472</v>
      </c>
      <c r="P1303" s="66">
        <v>96942.66</v>
      </c>
      <c r="Q1303" s="68">
        <v>14229.0</v>
      </c>
      <c r="R1303" s="69">
        <v>8.82661021578804</v>
      </c>
      <c r="T1303" s="56">
        <f t="shared" si="1"/>
        <v>4.986668421</v>
      </c>
      <c r="U1303" s="56">
        <f t="shared" si="2"/>
        <v>4.281686971</v>
      </c>
      <c r="V1303" s="56">
        <f t="shared" si="3"/>
        <v>4.289348055</v>
      </c>
      <c r="W1303" s="56">
        <f t="shared" si="4"/>
        <v>7.598060484</v>
      </c>
      <c r="X1303" s="56">
        <f t="shared" si="5"/>
        <v>6.813033945</v>
      </c>
    </row>
    <row r="1304" ht="14.25" customHeight="1">
      <c r="A1304" s="63">
        <v>90198.0</v>
      </c>
      <c r="B1304" s="64" t="s">
        <v>1351</v>
      </c>
      <c r="C1304" s="65" t="s">
        <v>61</v>
      </c>
      <c r="D1304" s="66">
        <v>518.76</v>
      </c>
      <c r="E1304" s="67">
        <v>139.0</v>
      </c>
      <c r="F1304" s="66">
        <v>3.93</v>
      </c>
      <c r="G1304" s="66">
        <v>157.09</v>
      </c>
      <c r="H1304" s="68">
        <v>71.0</v>
      </c>
      <c r="I1304" s="66">
        <v>2.45453125</v>
      </c>
      <c r="J1304" s="66">
        <v>170.26</v>
      </c>
      <c r="K1304" s="68">
        <v>42.0</v>
      </c>
      <c r="L1304" s="66">
        <v>5.49225806451613</v>
      </c>
      <c r="M1304" s="66">
        <v>1210.7</v>
      </c>
      <c r="N1304" s="68">
        <v>329.0</v>
      </c>
      <c r="O1304" s="66">
        <v>4.729296875</v>
      </c>
      <c r="P1304" s="66">
        <v>0.0</v>
      </c>
      <c r="Q1304" s="68">
        <v>0.0</v>
      </c>
      <c r="R1304" s="69">
        <v>0.0</v>
      </c>
      <c r="T1304" s="56">
        <f t="shared" si="1"/>
        <v>3.732086331</v>
      </c>
      <c r="U1304" s="56">
        <f t="shared" si="2"/>
        <v>2.212535211</v>
      </c>
      <c r="V1304" s="56">
        <f t="shared" si="3"/>
        <v>4.053809524</v>
      </c>
      <c r="W1304" s="56">
        <f t="shared" si="4"/>
        <v>3.67993921</v>
      </c>
      <c r="X1304" s="56" t="str">
        <f t="shared" si="5"/>
        <v/>
      </c>
    </row>
    <row r="1305" ht="14.25" customHeight="1">
      <c r="A1305" s="63">
        <v>90200.0</v>
      </c>
      <c r="B1305" s="64" t="s">
        <v>1352</v>
      </c>
      <c r="C1305" s="65" t="s">
        <v>59</v>
      </c>
      <c r="D1305" s="66">
        <v>352982.36</v>
      </c>
      <c r="E1305" s="67">
        <v>82802.0</v>
      </c>
      <c r="F1305" s="66">
        <v>5.65395973154362</v>
      </c>
      <c r="G1305" s="66">
        <v>52320.99</v>
      </c>
      <c r="H1305" s="68">
        <v>15281.0</v>
      </c>
      <c r="I1305" s="66">
        <v>3.94309970608184</v>
      </c>
      <c r="J1305" s="66">
        <v>22142.45</v>
      </c>
      <c r="K1305" s="68">
        <v>5732.0</v>
      </c>
      <c r="L1305" s="66">
        <v>4.35189661949686</v>
      </c>
      <c r="M1305" s="66">
        <v>1069071.84</v>
      </c>
      <c r="N1305" s="68">
        <v>170253.0</v>
      </c>
      <c r="O1305" s="66">
        <v>10.5210144371291</v>
      </c>
      <c r="P1305" s="66">
        <v>51180.91</v>
      </c>
      <c r="Q1305" s="68">
        <v>7915.0</v>
      </c>
      <c r="R1305" s="69">
        <v>9.18537508973439</v>
      </c>
      <c r="T1305" s="56">
        <f t="shared" si="1"/>
        <v>4.26296901</v>
      </c>
      <c r="U1305" s="56">
        <f t="shared" si="2"/>
        <v>3.423924481</v>
      </c>
      <c r="V1305" s="56">
        <f t="shared" si="3"/>
        <v>3.862953594</v>
      </c>
      <c r="W1305" s="56">
        <f t="shared" si="4"/>
        <v>6.279312787</v>
      </c>
      <c r="X1305" s="56">
        <f t="shared" si="5"/>
        <v>6.466318383</v>
      </c>
    </row>
    <row r="1306" ht="14.25" customHeight="1">
      <c r="A1306" s="63">
        <v>90211.0</v>
      </c>
      <c r="B1306" s="64" t="s">
        <v>1353</v>
      </c>
      <c r="C1306" s="65" t="s">
        <v>59</v>
      </c>
      <c r="D1306" s="66">
        <v>137247.55</v>
      </c>
      <c r="E1306" s="67">
        <v>33557.0</v>
      </c>
      <c r="F1306" s="66">
        <v>5.71436214505787</v>
      </c>
      <c r="G1306" s="66">
        <v>2137.46</v>
      </c>
      <c r="H1306" s="68">
        <v>535.0</v>
      </c>
      <c r="I1306" s="66">
        <v>4.54778723404255</v>
      </c>
      <c r="J1306" s="66">
        <v>4740.27</v>
      </c>
      <c r="K1306" s="68">
        <v>1175.0</v>
      </c>
      <c r="L1306" s="66">
        <v>4.74027</v>
      </c>
      <c r="M1306" s="66">
        <v>457561.51</v>
      </c>
      <c r="N1306" s="68">
        <v>66067.0</v>
      </c>
      <c r="O1306" s="66">
        <v>10.1540435400115</v>
      </c>
      <c r="P1306" s="66">
        <v>72677.49</v>
      </c>
      <c r="Q1306" s="68">
        <v>16885.0</v>
      </c>
      <c r="R1306" s="69">
        <v>7.04922308438409</v>
      </c>
      <c r="T1306" s="56">
        <f t="shared" si="1"/>
        <v>4.089982716</v>
      </c>
      <c r="U1306" s="56">
        <f t="shared" si="2"/>
        <v>3.995252336</v>
      </c>
      <c r="V1306" s="56">
        <f t="shared" si="3"/>
        <v>4.03427234</v>
      </c>
      <c r="W1306" s="56">
        <f t="shared" si="4"/>
        <v>6.925719497</v>
      </c>
      <c r="X1306" s="56">
        <f t="shared" si="5"/>
        <v>4.304263548</v>
      </c>
    </row>
    <row r="1307" ht="14.25" customHeight="1">
      <c r="A1307" s="63">
        <v>90213.0</v>
      </c>
      <c r="B1307" s="64" t="s">
        <v>1354</v>
      </c>
      <c r="C1307" s="65" t="s">
        <v>94</v>
      </c>
      <c r="D1307" s="66" t="s">
        <v>66</v>
      </c>
      <c r="E1307" s="67" t="s">
        <v>66</v>
      </c>
      <c r="F1307" s="66" t="s">
        <v>66</v>
      </c>
      <c r="G1307" s="66" t="s">
        <v>66</v>
      </c>
      <c r="H1307" s="68" t="s">
        <v>66</v>
      </c>
      <c r="I1307" s="66" t="s">
        <v>66</v>
      </c>
      <c r="J1307" s="66" t="s">
        <v>66</v>
      </c>
      <c r="K1307" s="68" t="s">
        <v>66</v>
      </c>
      <c r="L1307" s="66" t="s">
        <v>66</v>
      </c>
      <c r="M1307" s="66" t="s">
        <v>66</v>
      </c>
      <c r="N1307" s="68" t="s">
        <v>66</v>
      </c>
      <c r="O1307" s="66" t="s">
        <v>66</v>
      </c>
      <c r="P1307" s="66" t="s">
        <v>66</v>
      </c>
      <c r="Q1307" s="68" t="s">
        <v>66</v>
      </c>
      <c r="R1307" s="69" t="s">
        <v>66</v>
      </c>
      <c r="T1307" s="56" t="str">
        <f t="shared" si="1"/>
        <v/>
      </c>
      <c r="U1307" s="56" t="str">
        <f t="shared" si="2"/>
        <v/>
      </c>
      <c r="V1307" s="56" t="str">
        <f t="shared" si="3"/>
        <v/>
      </c>
      <c r="W1307" s="56" t="str">
        <f t="shared" si="4"/>
        <v/>
      </c>
      <c r="X1307" s="56" t="str">
        <f t="shared" si="5"/>
        <v/>
      </c>
    </row>
    <row r="1308" ht="14.25" customHeight="1">
      <c r="A1308" s="63">
        <v>90215.0</v>
      </c>
      <c r="B1308" s="64" t="s">
        <v>1355</v>
      </c>
      <c r="C1308" s="65" t="s">
        <v>61</v>
      </c>
      <c r="D1308" s="66" t="s">
        <v>66</v>
      </c>
      <c r="E1308" s="67" t="s">
        <v>66</v>
      </c>
      <c r="F1308" s="66" t="s">
        <v>66</v>
      </c>
      <c r="G1308" s="66" t="s">
        <v>66</v>
      </c>
      <c r="H1308" s="68" t="s">
        <v>66</v>
      </c>
      <c r="I1308" s="66" t="s">
        <v>66</v>
      </c>
      <c r="J1308" s="66" t="s">
        <v>66</v>
      </c>
      <c r="K1308" s="68" t="s">
        <v>66</v>
      </c>
      <c r="L1308" s="66" t="s">
        <v>66</v>
      </c>
      <c r="M1308" s="66">
        <v>2282.43</v>
      </c>
      <c r="N1308" s="68">
        <v>364.0</v>
      </c>
      <c r="O1308" s="66">
        <v>6.77278931750742</v>
      </c>
      <c r="P1308" s="66">
        <v>0.0</v>
      </c>
      <c r="Q1308" s="68">
        <v>0.0</v>
      </c>
      <c r="R1308" s="69">
        <v>0.0</v>
      </c>
      <c r="T1308" s="56" t="str">
        <f t="shared" si="1"/>
        <v/>
      </c>
      <c r="U1308" s="56" t="str">
        <f t="shared" si="2"/>
        <v/>
      </c>
      <c r="V1308" s="56" t="str">
        <f t="shared" si="3"/>
        <v/>
      </c>
      <c r="W1308" s="56">
        <f t="shared" si="4"/>
        <v>6.270412088</v>
      </c>
      <c r="X1308" s="56" t="str">
        <f t="shared" si="5"/>
        <v/>
      </c>
    </row>
    <row r="1309" ht="14.25" customHeight="1">
      <c r="A1309" s="63">
        <v>90218.0</v>
      </c>
      <c r="B1309" s="64" t="s">
        <v>1356</v>
      </c>
      <c r="C1309" s="65" t="s">
        <v>61</v>
      </c>
      <c r="D1309" s="66">
        <v>2067.4</v>
      </c>
      <c r="E1309" s="67">
        <v>554.0</v>
      </c>
      <c r="F1309" s="66">
        <v>4.34327731092437</v>
      </c>
      <c r="G1309" s="66">
        <v>54.29</v>
      </c>
      <c r="H1309" s="68">
        <v>15.0</v>
      </c>
      <c r="I1309" s="66">
        <v>3.87785714285714</v>
      </c>
      <c r="J1309" s="66">
        <v>3347.43</v>
      </c>
      <c r="K1309" s="68">
        <v>735.0</v>
      </c>
      <c r="L1309" s="66">
        <v>5.74173241852487</v>
      </c>
      <c r="M1309" s="66">
        <v>269711.12</v>
      </c>
      <c r="N1309" s="68">
        <v>25137.0</v>
      </c>
      <c r="O1309" s="66">
        <v>15.8262598286586</v>
      </c>
      <c r="P1309" s="66">
        <v>243.38</v>
      </c>
      <c r="Q1309" s="68">
        <v>26.0</v>
      </c>
      <c r="R1309" s="69">
        <v>16.2253333333333</v>
      </c>
      <c r="T1309" s="56">
        <f t="shared" si="1"/>
        <v>3.731768953</v>
      </c>
      <c r="U1309" s="56">
        <f t="shared" si="2"/>
        <v>3.619333333</v>
      </c>
      <c r="V1309" s="56">
        <f t="shared" si="3"/>
        <v>4.554326531</v>
      </c>
      <c r="W1309" s="56">
        <f t="shared" si="4"/>
        <v>10.72964634</v>
      </c>
      <c r="X1309" s="56">
        <f t="shared" si="5"/>
        <v>9.360769231</v>
      </c>
    </row>
    <row r="1310" ht="14.25" customHeight="1">
      <c r="A1310" s="63">
        <v>90226.0</v>
      </c>
      <c r="B1310" s="64" t="s">
        <v>1357</v>
      </c>
      <c r="C1310" s="65" t="s">
        <v>59</v>
      </c>
      <c r="D1310" s="66">
        <v>173820.88</v>
      </c>
      <c r="E1310" s="67">
        <v>40847.0</v>
      </c>
      <c r="F1310" s="66">
        <v>6.43733353084957</v>
      </c>
      <c r="G1310" s="66">
        <v>236.15</v>
      </c>
      <c r="H1310" s="68">
        <v>211.0</v>
      </c>
      <c r="I1310" s="66">
        <v>4.07155172413793</v>
      </c>
      <c r="J1310" s="66">
        <v>569.82</v>
      </c>
      <c r="K1310" s="68">
        <v>222.0</v>
      </c>
      <c r="L1310" s="66">
        <v>5.9981052631579</v>
      </c>
      <c r="M1310" s="66">
        <v>369241.46</v>
      </c>
      <c r="N1310" s="68">
        <v>54935.0</v>
      </c>
      <c r="O1310" s="66">
        <v>10.6924234789911</v>
      </c>
      <c r="P1310" s="66">
        <v>67996.81</v>
      </c>
      <c r="Q1310" s="68">
        <v>15278.0</v>
      </c>
      <c r="R1310" s="69">
        <v>6.96118038493039</v>
      </c>
      <c r="T1310" s="56">
        <f t="shared" si="1"/>
        <v>4.255413617</v>
      </c>
      <c r="U1310" s="56">
        <f t="shared" si="2"/>
        <v>1.119194313</v>
      </c>
      <c r="V1310" s="56">
        <f t="shared" si="3"/>
        <v>2.566756757</v>
      </c>
      <c r="W1310" s="56">
        <f t="shared" si="4"/>
        <v>6.721424593</v>
      </c>
      <c r="X1310" s="56">
        <f t="shared" si="5"/>
        <v>4.450635554</v>
      </c>
    </row>
    <row r="1311" ht="14.25" customHeight="1">
      <c r="A1311" s="63">
        <v>90229.0</v>
      </c>
      <c r="B1311" s="64" t="s">
        <v>1358</v>
      </c>
      <c r="C1311" s="65" t="s">
        <v>59</v>
      </c>
      <c r="D1311" s="66">
        <v>83187.87</v>
      </c>
      <c r="E1311" s="67">
        <v>16944.0</v>
      </c>
      <c r="F1311" s="66">
        <v>6.19418242740134</v>
      </c>
      <c r="G1311" s="66">
        <v>3182.49</v>
      </c>
      <c r="H1311" s="68">
        <v>899.0</v>
      </c>
      <c r="I1311" s="66">
        <v>4.13847854356307</v>
      </c>
      <c r="J1311" s="66">
        <v>13560.85</v>
      </c>
      <c r="K1311" s="68">
        <v>2241.0</v>
      </c>
      <c r="L1311" s="66">
        <v>6.70333662876916</v>
      </c>
      <c r="M1311" s="66">
        <v>362133.6</v>
      </c>
      <c r="N1311" s="68">
        <v>52235.0</v>
      </c>
      <c r="O1311" s="66">
        <v>9.74105874757908</v>
      </c>
      <c r="P1311" s="66">
        <v>42386.61</v>
      </c>
      <c r="Q1311" s="68">
        <v>8679.0</v>
      </c>
      <c r="R1311" s="69">
        <v>6.84980769230769</v>
      </c>
      <c r="T1311" s="56">
        <f t="shared" si="1"/>
        <v>4.909576841</v>
      </c>
      <c r="U1311" s="56">
        <f t="shared" si="2"/>
        <v>3.54003337</v>
      </c>
      <c r="V1311" s="56">
        <f t="shared" si="3"/>
        <v>6.051249442</v>
      </c>
      <c r="W1311" s="56">
        <f t="shared" si="4"/>
        <v>6.932776874</v>
      </c>
      <c r="X1311" s="56">
        <f t="shared" si="5"/>
        <v>4.883812651</v>
      </c>
    </row>
    <row r="1312" ht="14.25" customHeight="1">
      <c r="A1312" s="63">
        <v>90231.0</v>
      </c>
      <c r="B1312" s="64" t="s">
        <v>1359</v>
      </c>
      <c r="C1312" s="65" t="s">
        <v>59</v>
      </c>
      <c r="D1312" s="66">
        <v>141678.28</v>
      </c>
      <c r="E1312" s="67">
        <v>23176.0</v>
      </c>
      <c r="F1312" s="66">
        <v>8.88710826746958</v>
      </c>
      <c r="G1312" s="66">
        <v>1847.41</v>
      </c>
      <c r="H1312" s="68">
        <v>463.0</v>
      </c>
      <c r="I1312" s="66">
        <v>5.20397183098592</v>
      </c>
      <c r="J1312" s="66">
        <v>7181.08</v>
      </c>
      <c r="K1312" s="68">
        <v>649.0</v>
      </c>
      <c r="L1312" s="66">
        <v>11.9287043189369</v>
      </c>
      <c r="M1312" s="66">
        <v>217073.84</v>
      </c>
      <c r="N1312" s="68">
        <v>28159.0</v>
      </c>
      <c r="O1312" s="66">
        <v>11.3835985106718</v>
      </c>
      <c r="P1312" s="66">
        <v>58989.78</v>
      </c>
      <c r="Q1312" s="68">
        <v>9184.0</v>
      </c>
      <c r="R1312" s="69">
        <v>8.82288064612623</v>
      </c>
      <c r="T1312" s="56">
        <f t="shared" si="1"/>
        <v>6.113146358</v>
      </c>
      <c r="U1312" s="56">
        <f t="shared" si="2"/>
        <v>3.990086393</v>
      </c>
      <c r="V1312" s="56">
        <f t="shared" si="3"/>
        <v>11.06483821</v>
      </c>
      <c r="W1312" s="56">
        <f t="shared" si="4"/>
        <v>7.70886182</v>
      </c>
      <c r="X1312" s="56">
        <f t="shared" si="5"/>
        <v>6.423103223</v>
      </c>
    </row>
    <row r="1313" ht="14.25" customHeight="1">
      <c r="A1313" s="63">
        <v>90232.0</v>
      </c>
      <c r="B1313" s="64" t="s">
        <v>1360</v>
      </c>
      <c r="C1313" s="65" t="s">
        <v>94</v>
      </c>
      <c r="D1313" s="66">
        <v>543456.49</v>
      </c>
      <c r="E1313" s="67">
        <v>138974.0</v>
      </c>
      <c r="F1313" s="66">
        <v>6.82382805338959</v>
      </c>
      <c r="G1313" s="66">
        <v>6446.21</v>
      </c>
      <c r="H1313" s="68">
        <v>2070.0</v>
      </c>
      <c r="I1313" s="66">
        <v>3.86000598802395</v>
      </c>
      <c r="J1313" s="66">
        <v>21211.42</v>
      </c>
      <c r="K1313" s="68">
        <v>4980.0</v>
      </c>
      <c r="L1313" s="66">
        <v>5.19633023027927</v>
      </c>
      <c r="M1313" s="66">
        <v>1418971.47</v>
      </c>
      <c r="N1313" s="68">
        <v>190933.0</v>
      </c>
      <c r="O1313" s="66">
        <v>12.5577141668732</v>
      </c>
      <c r="P1313" s="66">
        <v>310139.02</v>
      </c>
      <c r="Q1313" s="68">
        <v>56264.0</v>
      </c>
      <c r="R1313" s="69">
        <v>8.52709631299662</v>
      </c>
      <c r="T1313" s="56">
        <f t="shared" si="1"/>
        <v>3.910490379</v>
      </c>
      <c r="U1313" s="56">
        <f t="shared" si="2"/>
        <v>3.114111111</v>
      </c>
      <c r="V1313" s="56">
        <f t="shared" si="3"/>
        <v>4.259321285</v>
      </c>
      <c r="W1313" s="56">
        <f t="shared" si="4"/>
        <v>7.431776958</v>
      </c>
      <c r="X1313" s="56">
        <f t="shared" si="5"/>
        <v>5.51221065</v>
      </c>
    </row>
    <row r="1314" ht="14.25" customHeight="1">
      <c r="A1314" s="63">
        <v>90237.0</v>
      </c>
      <c r="B1314" s="64" t="s">
        <v>1361</v>
      </c>
      <c r="C1314" s="65" t="s">
        <v>59</v>
      </c>
      <c r="D1314" s="66">
        <v>173241.59</v>
      </c>
      <c r="E1314" s="67">
        <v>33877.0</v>
      </c>
      <c r="F1314" s="66">
        <v>6.75959225876936</v>
      </c>
      <c r="G1314" s="66">
        <v>8052.71</v>
      </c>
      <c r="H1314" s="68">
        <v>1800.0</v>
      </c>
      <c r="I1314" s="66">
        <v>4.86568580060423</v>
      </c>
      <c r="J1314" s="66">
        <v>13450.26</v>
      </c>
      <c r="K1314" s="68">
        <v>2232.0</v>
      </c>
      <c r="L1314" s="66">
        <v>6.99805411030177</v>
      </c>
      <c r="M1314" s="66">
        <v>527280.74</v>
      </c>
      <c r="N1314" s="68">
        <v>79766.0</v>
      </c>
      <c r="O1314" s="66">
        <v>10.3380272135519</v>
      </c>
      <c r="P1314" s="66">
        <v>17973.76</v>
      </c>
      <c r="Q1314" s="68">
        <v>4426.0</v>
      </c>
      <c r="R1314" s="69">
        <v>6.14487521367521</v>
      </c>
      <c r="T1314" s="56">
        <f t="shared" si="1"/>
        <v>5.113840954</v>
      </c>
      <c r="U1314" s="56">
        <f t="shared" si="2"/>
        <v>4.473727778</v>
      </c>
      <c r="V1314" s="56">
        <f t="shared" si="3"/>
        <v>6.026102151</v>
      </c>
      <c r="W1314" s="56">
        <f t="shared" si="4"/>
        <v>6.610344508</v>
      </c>
      <c r="X1314" s="56">
        <f t="shared" si="5"/>
        <v>4.060948938</v>
      </c>
    </row>
    <row r="1315" ht="14.25" customHeight="1">
      <c r="A1315" s="63">
        <v>90241.0</v>
      </c>
      <c r="B1315" s="64" t="s">
        <v>1362</v>
      </c>
      <c r="C1315" s="65" t="s">
        <v>59</v>
      </c>
      <c r="D1315" s="66">
        <v>174850.08</v>
      </c>
      <c r="E1315" s="67">
        <v>31403.0</v>
      </c>
      <c r="F1315" s="66">
        <v>7.5204335483871</v>
      </c>
      <c r="G1315" s="66">
        <v>1128.49</v>
      </c>
      <c r="H1315" s="68">
        <v>222.0</v>
      </c>
      <c r="I1315" s="66">
        <v>5.34829383886256</v>
      </c>
      <c r="J1315" s="66">
        <v>3253.34</v>
      </c>
      <c r="K1315" s="68">
        <v>624.0</v>
      </c>
      <c r="L1315" s="66">
        <v>6.09239700374532</v>
      </c>
      <c r="M1315" s="66">
        <v>290312.87</v>
      </c>
      <c r="N1315" s="68">
        <v>34883.0</v>
      </c>
      <c r="O1315" s="66">
        <v>11.7836128587084</v>
      </c>
      <c r="P1315" s="66">
        <v>994.87</v>
      </c>
      <c r="Q1315" s="68">
        <v>75.0</v>
      </c>
      <c r="R1315" s="69">
        <v>14.2124285714286</v>
      </c>
      <c r="T1315" s="56">
        <f t="shared" si="1"/>
        <v>5.567941916</v>
      </c>
      <c r="U1315" s="56">
        <f t="shared" si="2"/>
        <v>5.083288288</v>
      </c>
      <c r="V1315" s="56">
        <f t="shared" si="3"/>
        <v>5.213685897</v>
      </c>
      <c r="W1315" s="56">
        <f t="shared" si="4"/>
        <v>8.322474271</v>
      </c>
      <c r="X1315" s="56">
        <f t="shared" si="5"/>
        <v>13.26493333</v>
      </c>
    </row>
    <row r="1316" ht="14.25" customHeight="1">
      <c r="A1316" s="63">
        <v>90242.0</v>
      </c>
      <c r="B1316" s="64" t="s">
        <v>1363</v>
      </c>
      <c r="C1316" s="65" t="s">
        <v>59</v>
      </c>
      <c r="D1316" s="66" t="s">
        <v>66</v>
      </c>
      <c r="E1316" s="67" t="s">
        <v>66</v>
      </c>
      <c r="F1316" s="66" t="s">
        <v>66</v>
      </c>
      <c r="G1316" s="66" t="s">
        <v>66</v>
      </c>
      <c r="H1316" s="68" t="s">
        <v>66</v>
      </c>
      <c r="I1316" s="66" t="s">
        <v>66</v>
      </c>
      <c r="J1316" s="66" t="s">
        <v>66</v>
      </c>
      <c r="K1316" s="68" t="s">
        <v>66</v>
      </c>
      <c r="L1316" s="66" t="s">
        <v>66</v>
      </c>
      <c r="M1316" s="66" t="s">
        <v>66</v>
      </c>
      <c r="N1316" s="68" t="s">
        <v>66</v>
      </c>
      <c r="O1316" s="66" t="s">
        <v>66</v>
      </c>
      <c r="P1316" s="66" t="s">
        <v>66</v>
      </c>
      <c r="Q1316" s="68" t="s">
        <v>66</v>
      </c>
      <c r="R1316" s="69" t="s">
        <v>66</v>
      </c>
      <c r="T1316" s="56" t="str">
        <f t="shared" si="1"/>
        <v/>
      </c>
      <c r="U1316" s="56" t="str">
        <f t="shared" si="2"/>
        <v/>
      </c>
      <c r="V1316" s="56" t="str">
        <f t="shared" si="3"/>
        <v/>
      </c>
      <c r="W1316" s="56" t="str">
        <f t="shared" si="4"/>
        <v/>
      </c>
      <c r="X1316" s="56" t="str">
        <f t="shared" si="5"/>
        <v/>
      </c>
    </row>
    <row r="1317" ht="14.25" customHeight="1">
      <c r="A1317" s="63">
        <v>90249.0</v>
      </c>
      <c r="B1317" s="64" t="s">
        <v>1364</v>
      </c>
      <c r="C1317" s="65" t="s">
        <v>59</v>
      </c>
      <c r="D1317" s="66">
        <v>3592.03</v>
      </c>
      <c r="E1317" s="67">
        <v>1107.0</v>
      </c>
      <c r="F1317" s="66">
        <v>3.73004153686397</v>
      </c>
      <c r="G1317" s="66">
        <v>2402.02</v>
      </c>
      <c r="H1317" s="68">
        <v>874.0</v>
      </c>
      <c r="I1317" s="66">
        <v>3.12356306892068</v>
      </c>
      <c r="J1317" s="66">
        <v>3667.44</v>
      </c>
      <c r="K1317" s="68">
        <v>1020.0</v>
      </c>
      <c r="L1317" s="66">
        <v>4.22516129032258</v>
      </c>
      <c r="M1317" s="66">
        <v>1181.25</v>
      </c>
      <c r="N1317" s="68">
        <v>163.0</v>
      </c>
      <c r="O1317" s="66">
        <v>8.14655172413793</v>
      </c>
      <c r="P1317" s="66">
        <v>351.0</v>
      </c>
      <c r="Q1317" s="68">
        <v>40.0</v>
      </c>
      <c r="R1317" s="69">
        <v>7.97727272727273</v>
      </c>
      <c r="T1317" s="56">
        <f t="shared" si="1"/>
        <v>3.244832882</v>
      </c>
      <c r="U1317" s="56">
        <f t="shared" si="2"/>
        <v>2.748306636</v>
      </c>
      <c r="V1317" s="56">
        <f t="shared" si="3"/>
        <v>3.595529412</v>
      </c>
      <c r="W1317" s="56">
        <f t="shared" si="4"/>
        <v>7.246932515</v>
      </c>
      <c r="X1317" s="56">
        <f t="shared" si="5"/>
        <v>8.775</v>
      </c>
    </row>
    <row r="1318" ht="14.25" customHeight="1">
      <c r="A1318" s="63">
        <v>90251.0</v>
      </c>
      <c r="B1318" s="64" t="s">
        <v>1365</v>
      </c>
      <c r="C1318" s="65" t="s">
        <v>59</v>
      </c>
      <c r="D1318" s="66">
        <v>265176.87</v>
      </c>
      <c r="E1318" s="67">
        <v>51432.0</v>
      </c>
      <c r="F1318" s="66">
        <v>8.0116278437415</v>
      </c>
      <c r="G1318" s="66">
        <v>1472.32</v>
      </c>
      <c r="H1318" s="68">
        <v>371.0</v>
      </c>
      <c r="I1318" s="66">
        <v>5.35389090909091</v>
      </c>
      <c r="J1318" s="66">
        <v>57840.22</v>
      </c>
      <c r="K1318" s="68">
        <v>10231.0</v>
      </c>
      <c r="L1318" s="66">
        <v>7.45844229529336</v>
      </c>
      <c r="M1318" s="66">
        <v>694311.7</v>
      </c>
      <c r="N1318" s="68">
        <v>80603.0</v>
      </c>
      <c r="O1318" s="66">
        <v>13.5960933675368</v>
      </c>
      <c r="P1318" s="66">
        <v>143918.58</v>
      </c>
      <c r="Q1318" s="68">
        <v>19120.0</v>
      </c>
      <c r="R1318" s="69">
        <v>10.81119140625</v>
      </c>
      <c r="T1318" s="56">
        <f t="shared" si="1"/>
        <v>5.155873192</v>
      </c>
      <c r="U1318" s="56">
        <f t="shared" si="2"/>
        <v>3.96851752</v>
      </c>
      <c r="V1318" s="56">
        <f t="shared" si="3"/>
        <v>5.653427817</v>
      </c>
      <c r="W1318" s="56">
        <f t="shared" si="4"/>
        <v>8.613968463</v>
      </c>
      <c r="X1318" s="56">
        <f t="shared" si="5"/>
        <v>7.527122385</v>
      </c>
    </row>
    <row r="1319" ht="14.25" customHeight="1">
      <c r="A1319" s="63">
        <v>90252.0</v>
      </c>
      <c r="B1319" s="64" t="s">
        <v>1366</v>
      </c>
      <c r="C1319" s="65" t="s">
        <v>59</v>
      </c>
      <c r="D1319" s="66">
        <v>251149.8</v>
      </c>
      <c r="E1319" s="67">
        <v>56957.0</v>
      </c>
      <c r="F1319" s="66">
        <v>6.63574825618262</v>
      </c>
      <c r="G1319" s="66">
        <v>427.18</v>
      </c>
      <c r="H1319" s="68">
        <v>178.0</v>
      </c>
      <c r="I1319" s="66">
        <v>3.95537037037037</v>
      </c>
      <c r="J1319" s="66">
        <v>14762.83</v>
      </c>
      <c r="K1319" s="68">
        <v>4259.0</v>
      </c>
      <c r="L1319" s="66">
        <v>4.03686901832103</v>
      </c>
      <c r="M1319" s="66">
        <v>926946.65</v>
      </c>
      <c r="N1319" s="68">
        <v>108036.0</v>
      </c>
      <c r="O1319" s="66">
        <v>13.5961783299353</v>
      </c>
      <c r="P1319" s="66">
        <v>102846.68</v>
      </c>
      <c r="Q1319" s="68">
        <v>17440.0</v>
      </c>
      <c r="R1319" s="69">
        <v>8.57913580246914</v>
      </c>
      <c r="T1319" s="56">
        <f t="shared" si="1"/>
        <v>4.409463279</v>
      </c>
      <c r="U1319" s="56">
        <f t="shared" si="2"/>
        <v>2.39988764</v>
      </c>
      <c r="V1319" s="56">
        <f t="shared" si="3"/>
        <v>3.466266729</v>
      </c>
      <c r="W1319" s="56">
        <f t="shared" si="4"/>
        <v>8.579979359</v>
      </c>
      <c r="X1319" s="56">
        <f t="shared" si="5"/>
        <v>5.897172018</v>
      </c>
    </row>
    <row r="1320" ht="14.25" customHeight="1">
      <c r="A1320" s="63">
        <v>90258.0</v>
      </c>
      <c r="B1320" s="64" t="s">
        <v>1367</v>
      </c>
      <c r="C1320" s="65" t="s">
        <v>59</v>
      </c>
      <c r="D1320" s="66">
        <v>69132.19</v>
      </c>
      <c r="E1320" s="67">
        <v>13070.0</v>
      </c>
      <c r="F1320" s="66">
        <v>6.78032463711259</v>
      </c>
      <c r="G1320" s="66">
        <v>253.71</v>
      </c>
      <c r="H1320" s="68">
        <v>118.0</v>
      </c>
      <c r="I1320" s="66">
        <v>3.21151898734177</v>
      </c>
      <c r="J1320" s="66">
        <v>962.05</v>
      </c>
      <c r="K1320" s="68">
        <v>282.0</v>
      </c>
      <c r="L1320" s="66">
        <v>5.01067708333333</v>
      </c>
      <c r="M1320" s="66">
        <v>196260.72</v>
      </c>
      <c r="N1320" s="68">
        <v>30556.0</v>
      </c>
      <c r="O1320" s="66">
        <v>9.89566480108909</v>
      </c>
      <c r="P1320" s="66">
        <v>125.69</v>
      </c>
      <c r="Q1320" s="68">
        <v>14.0</v>
      </c>
      <c r="R1320" s="69">
        <v>9.66846153846154</v>
      </c>
      <c r="T1320" s="56">
        <f t="shared" si="1"/>
        <v>5.289379495</v>
      </c>
      <c r="U1320" s="56">
        <f t="shared" si="2"/>
        <v>2.150084746</v>
      </c>
      <c r="V1320" s="56">
        <f t="shared" si="3"/>
        <v>3.411524823</v>
      </c>
      <c r="W1320" s="56">
        <f t="shared" si="4"/>
        <v>6.422984684</v>
      </c>
      <c r="X1320" s="56">
        <f t="shared" si="5"/>
        <v>8.977857143</v>
      </c>
    </row>
    <row r="1321" ht="14.25" customHeight="1">
      <c r="A1321" s="63">
        <v>90264.0</v>
      </c>
      <c r="B1321" s="64" t="s">
        <v>1368</v>
      </c>
      <c r="C1321" s="65" t="s">
        <v>94</v>
      </c>
      <c r="D1321" s="66" t="s">
        <v>66</v>
      </c>
      <c r="E1321" s="67" t="s">
        <v>66</v>
      </c>
      <c r="F1321" s="66" t="s">
        <v>66</v>
      </c>
      <c r="G1321" s="66" t="s">
        <v>66</v>
      </c>
      <c r="H1321" s="68" t="s">
        <v>66</v>
      </c>
      <c r="I1321" s="66" t="s">
        <v>66</v>
      </c>
      <c r="J1321" s="66" t="s">
        <v>66</v>
      </c>
      <c r="K1321" s="68" t="s">
        <v>66</v>
      </c>
      <c r="L1321" s="66" t="s">
        <v>66</v>
      </c>
      <c r="M1321" s="66" t="s">
        <v>66</v>
      </c>
      <c r="N1321" s="68" t="s">
        <v>66</v>
      </c>
      <c r="O1321" s="66" t="s">
        <v>66</v>
      </c>
      <c r="P1321" s="66" t="s">
        <v>66</v>
      </c>
      <c r="Q1321" s="68" t="s">
        <v>66</v>
      </c>
      <c r="R1321" s="69" t="s">
        <v>66</v>
      </c>
      <c r="T1321" s="56" t="str">
        <f t="shared" si="1"/>
        <v/>
      </c>
      <c r="U1321" s="56" t="str">
        <f t="shared" si="2"/>
        <v/>
      </c>
      <c r="V1321" s="56" t="str">
        <f t="shared" si="3"/>
        <v/>
      </c>
      <c r="W1321" s="56" t="str">
        <f t="shared" si="4"/>
        <v/>
      </c>
      <c r="X1321" s="56" t="str">
        <f t="shared" si="5"/>
        <v/>
      </c>
    </row>
    <row r="1322" ht="14.25" customHeight="1">
      <c r="A1322" s="63">
        <v>90265.0</v>
      </c>
      <c r="B1322" s="64" t="s">
        <v>1369</v>
      </c>
      <c r="C1322" s="65" t="s">
        <v>59</v>
      </c>
      <c r="D1322" s="66">
        <v>196628.78</v>
      </c>
      <c r="E1322" s="67">
        <v>36763.0</v>
      </c>
      <c r="F1322" s="66">
        <v>8.24024725504987</v>
      </c>
      <c r="G1322" s="66">
        <v>747.1</v>
      </c>
      <c r="H1322" s="68">
        <v>232.0</v>
      </c>
      <c r="I1322" s="66">
        <v>3.55761904761905</v>
      </c>
      <c r="J1322" s="66">
        <v>2501.03</v>
      </c>
      <c r="K1322" s="68">
        <v>598.0</v>
      </c>
      <c r="L1322" s="66">
        <v>5.35552462526767</v>
      </c>
      <c r="M1322" s="66">
        <v>453241.41</v>
      </c>
      <c r="N1322" s="68">
        <v>57924.0</v>
      </c>
      <c r="O1322" s="66">
        <v>12.6054458226722</v>
      </c>
      <c r="P1322" s="66">
        <v>43741.76</v>
      </c>
      <c r="Q1322" s="68">
        <v>6456.0</v>
      </c>
      <c r="R1322" s="69">
        <v>9.46176941380056</v>
      </c>
      <c r="T1322" s="56">
        <f t="shared" si="1"/>
        <v>5.348550989</v>
      </c>
      <c r="U1322" s="56">
        <f t="shared" si="2"/>
        <v>3.220258621</v>
      </c>
      <c r="V1322" s="56">
        <f t="shared" si="3"/>
        <v>4.182324415</v>
      </c>
      <c r="W1322" s="56">
        <f t="shared" si="4"/>
        <v>7.824760203</v>
      </c>
      <c r="X1322" s="56">
        <f t="shared" si="5"/>
        <v>6.775365551</v>
      </c>
    </row>
    <row r="1323" ht="14.25" customHeight="1">
      <c r="A1323" s="63">
        <v>90269.0</v>
      </c>
      <c r="B1323" s="64" t="s">
        <v>1370</v>
      </c>
      <c r="C1323" s="65" t="s">
        <v>61</v>
      </c>
      <c r="D1323" s="66" t="s">
        <v>66</v>
      </c>
      <c r="E1323" s="67" t="s">
        <v>66</v>
      </c>
      <c r="F1323" s="66" t="s">
        <v>66</v>
      </c>
      <c r="G1323" s="66" t="s">
        <v>66</v>
      </c>
      <c r="H1323" s="68" t="s">
        <v>66</v>
      </c>
      <c r="I1323" s="66" t="s">
        <v>66</v>
      </c>
      <c r="J1323" s="66" t="s">
        <v>66</v>
      </c>
      <c r="K1323" s="68" t="s">
        <v>66</v>
      </c>
      <c r="L1323" s="66" t="s">
        <v>66</v>
      </c>
      <c r="M1323" s="66" t="s">
        <v>66</v>
      </c>
      <c r="N1323" s="68" t="s">
        <v>66</v>
      </c>
      <c r="O1323" s="66" t="s">
        <v>66</v>
      </c>
      <c r="P1323" s="66" t="s">
        <v>66</v>
      </c>
      <c r="Q1323" s="68" t="s">
        <v>66</v>
      </c>
      <c r="R1323" s="69" t="s">
        <v>66</v>
      </c>
      <c r="T1323" s="56" t="str">
        <f t="shared" si="1"/>
        <v/>
      </c>
      <c r="U1323" s="56" t="str">
        <f t="shared" si="2"/>
        <v/>
      </c>
      <c r="V1323" s="56" t="str">
        <f t="shared" si="3"/>
        <v/>
      </c>
      <c r="W1323" s="56" t="str">
        <f t="shared" si="4"/>
        <v/>
      </c>
      <c r="X1323" s="56" t="str">
        <f t="shared" si="5"/>
        <v/>
      </c>
    </row>
    <row r="1324" ht="14.25" customHeight="1">
      <c r="A1324" s="63">
        <v>90270.0</v>
      </c>
      <c r="B1324" s="64" t="s">
        <v>1371</v>
      </c>
      <c r="C1324" s="65" t="s">
        <v>61</v>
      </c>
      <c r="D1324" s="66">
        <v>222.1</v>
      </c>
      <c r="E1324" s="67">
        <v>56.0</v>
      </c>
      <c r="F1324" s="66">
        <v>4.53265306122449</v>
      </c>
      <c r="G1324" s="66">
        <v>112.06</v>
      </c>
      <c r="H1324" s="68">
        <v>36.0</v>
      </c>
      <c r="I1324" s="66">
        <v>3.86413793103448</v>
      </c>
      <c r="J1324" s="66">
        <v>558.62</v>
      </c>
      <c r="K1324" s="68">
        <v>152.0</v>
      </c>
      <c r="L1324" s="66">
        <v>4.81568965517241</v>
      </c>
      <c r="M1324" s="66">
        <v>77371.44</v>
      </c>
      <c r="N1324" s="68">
        <v>7899.0</v>
      </c>
      <c r="O1324" s="66">
        <v>12.3517624521073</v>
      </c>
      <c r="P1324" s="66">
        <v>226.51</v>
      </c>
      <c r="Q1324" s="68">
        <v>10.0</v>
      </c>
      <c r="R1324" s="69">
        <v>22.651</v>
      </c>
      <c r="T1324" s="56">
        <f t="shared" si="1"/>
        <v>3.966071429</v>
      </c>
      <c r="U1324" s="56">
        <f t="shared" si="2"/>
        <v>3.112777778</v>
      </c>
      <c r="V1324" s="56">
        <f t="shared" si="3"/>
        <v>3.675131579</v>
      </c>
      <c r="W1324" s="56">
        <f t="shared" si="4"/>
        <v>9.79509305</v>
      </c>
      <c r="X1324" s="56">
        <f t="shared" si="5"/>
        <v>22.651</v>
      </c>
    </row>
    <row r="1325" ht="14.25" customHeight="1">
      <c r="A1325" s="63">
        <v>90273.0</v>
      </c>
      <c r="B1325" s="64" t="s">
        <v>1372</v>
      </c>
      <c r="C1325" s="65" t="s">
        <v>94</v>
      </c>
      <c r="D1325" s="66">
        <v>668188.73</v>
      </c>
      <c r="E1325" s="67">
        <v>134180.0</v>
      </c>
      <c r="F1325" s="66">
        <v>7.60316250014223</v>
      </c>
      <c r="G1325" s="66">
        <v>11908.15</v>
      </c>
      <c r="H1325" s="68">
        <v>1744.0</v>
      </c>
      <c r="I1325" s="66">
        <v>8.3390406162465</v>
      </c>
      <c r="J1325" s="66">
        <v>171535.34</v>
      </c>
      <c r="K1325" s="68">
        <v>31854.0</v>
      </c>
      <c r="L1325" s="66">
        <v>7.17661032549577</v>
      </c>
      <c r="M1325" s="66">
        <v>1477985.05</v>
      </c>
      <c r="N1325" s="68">
        <v>162541.0</v>
      </c>
      <c r="O1325" s="66">
        <v>14.6220782754083</v>
      </c>
      <c r="P1325" s="66">
        <v>230704.43</v>
      </c>
      <c r="Q1325" s="68">
        <v>30427.0</v>
      </c>
      <c r="R1325" s="69">
        <v>10.2708765915769</v>
      </c>
      <c r="T1325" s="56">
        <f t="shared" si="1"/>
        <v>4.979793784</v>
      </c>
      <c r="U1325" s="56">
        <f t="shared" si="2"/>
        <v>6.828067661</v>
      </c>
      <c r="V1325" s="56">
        <f t="shared" si="3"/>
        <v>5.38504866</v>
      </c>
      <c r="W1325" s="56">
        <f t="shared" si="4"/>
        <v>9.092998382</v>
      </c>
      <c r="X1325" s="56">
        <f t="shared" si="5"/>
        <v>7.582227298</v>
      </c>
    </row>
    <row r="1326" ht="14.25" customHeight="1">
      <c r="A1326" s="63">
        <v>90282.0</v>
      </c>
      <c r="B1326" s="64" t="s">
        <v>1373</v>
      </c>
      <c r="C1326" s="65" t="s">
        <v>59</v>
      </c>
      <c r="D1326" s="66">
        <v>390522.09</v>
      </c>
      <c r="E1326" s="67">
        <v>76690.0</v>
      </c>
      <c r="F1326" s="66">
        <v>7.29429732152863</v>
      </c>
      <c r="G1326" s="66">
        <v>41833.14</v>
      </c>
      <c r="H1326" s="68">
        <v>11747.0</v>
      </c>
      <c r="I1326" s="66">
        <v>4.92850377002828</v>
      </c>
      <c r="J1326" s="66">
        <v>151763.49</v>
      </c>
      <c r="K1326" s="68">
        <v>17135.0</v>
      </c>
      <c r="L1326" s="66">
        <v>10.1868364881192</v>
      </c>
      <c r="M1326" s="66">
        <v>916596.97</v>
      </c>
      <c r="N1326" s="68">
        <v>123369.0</v>
      </c>
      <c r="O1326" s="66">
        <v>12.0789226978019</v>
      </c>
      <c r="P1326" s="66">
        <v>272791.3</v>
      </c>
      <c r="Q1326" s="68">
        <v>51444.0</v>
      </c>
      <c r="R1326" s="69">
        <v>8.85743554776284</v>
      </c>
      <c r="T1326" s="56">
        <f t="shared" si="1"/>
        <v>5.092216586</v>
      </c>
      <c r="U1326" s="56">
        <f t="shared" si="2"/>
        <v>3.561176471</v>
      </c>
      <c r="V1326" s="56">
        <f t="shared" si="3"/>
        <v>8.856929676</v>
      </c>
      <c r="W1326" s="56">
        <f t="shared" si="4"/>
        <v>7.42971873</v>
      </c>
      <c r="X1326" s="56">
        <f t="shared" si="5"/>
        <v>5.302684472</v>
      </c>
    </row>
    <row r="1327" ht="14.25" customHeight="1">
      <c r="A1327" s="63">
        <v>90291.0</v>
      </c>
      <c r="B1327" s="64" t="s">
        <v>1374</v>
      </c>
      <c r="C1327" s="65" t="s">
        <v>59</v>
      </c>
      <c r="D1327" s="66">
        <v>58221.49</v>
      </c>
      <c r="E1327" s="67">
        <v>15595.0</v>
      </c>
      <c r="F1327" s="66">
        <v>5.31217974452555</v>
      </c>
      <c r="G1327" s="66">
        <v>4163.07</v>
      </c>
      <c r="H1327" s="68">
        <v>1867.0</v>
      </c>
      <c r="I1327" s="66">
        <v>2.95462739531583</v>
      </c>
      <c r="J1327" s="66">
        <v>22451.62</v>
      </c>
      <c r="K1327" s="68">
        <v>5162.0</v>
      </c>
      <c r="L1327" s="66">
        <v>5.84677604166667</v>
      </c>
      <c r="M1327" s="66">
        <v>352910.59</v>
      </c>
      <c r="N1327" s="68">
        <v>56867.0</v>
      </c>
      <c r="O1327" s="66">
        <v>9.42275892451873</v>
      </c>
      <c r="P1327" s="66">
        <v>63001.63</v>
      </c>
      <c r="Q1327" s="68">
        <v>10962.0</v>
      </c>
      <c r="R1327" s="69">
        <v>7.81076493925118</v>
      </c>
      <c r="T1327" s="56">
        <f t="shared" si="1"/>
        <v>3.733343379</v>
      </c>
      <c r="U1327" s="56">
        <f t="shared" si="2"/>
        <v>2.22981789</v>
      </c>
      <c r="V1327" s="56">
        <f t="shared" si="3"/>
        <v>4.349403332</v>
      </c>
      <c r="W1327" s="56">
        <f t="shared" si="4"/>
        <v>6.20589428</v>
      </c>
      <c r="X1327" s="56">
        <f t="shared" si="5"/>
        <v>5.747275132</v>
      </c>
    </row>
    <row r="1328" ht="14.25" customHeight="1">
      <c r="A1328" s="63">
        <v>90292.0</v>
      </c>
      <c r="B1328" s="64" t="s">
        <v>1375</v>
      </c>
      <c r="C1328" s="65" t="s">
        <v>61</v>
      </c>
      <c r="D1328" s="66">
        <v>2264.76</v>
      </c>
      <c r="E1328" s="67">
        <v>632.0</v>
      </c>
      <c r="F1328" s="66">
        <v>4.40614785992218</v>
      </c>
      <c r="G1328" s="66">
        <v>388.83</v>
      </c>
      <c r="H1328" s="68">
        <v>136.0</v>
      </c>
      <c r="I1328" s="66">
        <v>3.24025</v>
      </c>
      <c r="J1328" s="66">
        <v>1904.81</v>
      </c>
      <c r="K1328" s="68">
        <v>510.0</v>
      </c>
      <c r="L1328" s="66">
        <v>4.65723716381418</v>
      </c>
      <c r="M1328" s="66">
        <v>208216.76</v>
      </c>
      <c r="N1328" s="68">
        <v>22080.0</v>
      </c>
      <c r="O1328" s="66">
        <v>11.80902676951</v>
      </c>
      <c r="P1328" s="66">
        <v>190.84</v>
      </c>
      <c r="Q1328" s="68">
        <v>36.0</v>
      </c>
      <c r="R1328" s="69">
        <v>5.61294117647059</v>
      </c>
      <c r="T1328" s="56">
        <f t="shared" si="1"/>
        <v>3.583481013</v>
      </c>
      <c r="U1328" s="56">
        <f t="shared" si="2"/>
        <v>2.859044118</v>
      </c>
      <c r="V1328" s="56">
        <f t="shared" si="3"/>
        <v>3.734921569</v>
      </c>
      <c r="W1328" s="56">
        <f t="shared" si="4"/>
        <v>9.430106884</v>
      </c>
      <c r="X1328" s="56">
        <f t="shared" si="5"/>
        <v>5.301111111</v>
      </c>
    </row>
    <row r="1329" ht="14.25" customHeight="1">
      <c r="A1329" s="63">
        <v>90293.0</v>
      </c>
      <c r="B1329" s="64" t="s">
        <v>1376</v>
      </c>
      <c r="C1329" s="65" t="s">
        <v>61</v>
      </c>
      <c r="D1329" s="66">
        <v>3169.03</v>
      </c>
      <c r="E1329" s="67">
        <v>1092.0</v>
      </c>
      <c r="F1329" s="66">
        <v>3.43712581344902</v>
      </c>
      <c r="G1329" s="66">
        <v>90.73</v>
      </c>
      <c r="H1329" s="68">
        <v>39.0</v>
      </c>
      <c r="I1329" s="66">
        <v>2.92677419354839</v>
      </c>
      <c r="J1329" s="66">
        <v>870.75</v>
      </c>
      <c r="K1329" s="68">
        <v>254.0</v>
      </c>
      <c r="L1329" s="66">
        <v>4.14642857142857</v>
      </c>
      <c r="M1329" s="66">
        <v>191426.01</v>
      </c>
      <c r="N1329" s="68">
        <v>31398.0</v>
      </c>
      <c r="O1329" s="66">
        <v>9.55028986230293</v>
      </c>
      <c r="P1329" s="66">
        <v>384.8</v>
      </c>
      <c r="Q1329" s="68">
        <v>24.0</v>
      </c>
      <c r="R1329" s="69">
        <v>16.7304347826087</v>
      </c>
      <c r="T1329" s="56">
        <f t="shared" si="1"/>
        <v>2.902042125</v>
      </c>
      <c r="U1329" s="56">
        <f t="shared" si="2"/>
        <v>2.326410256</v>
      </c>
      <c r="V1329" s="56">
        <f t="shared" si="3"/>
        <v>3.428149606</v>
      </c>
      <c r="W1329" s="56">
        <f t="shared" si="4"/>
        <v>6.096758074</v>
      </c>
      <c r="X1329" s="56">
        <f t="shared" si="5"/>
        <v>16.03333333</v>
      </c>
    </row>
    <row r="1330" ht="14.25" customHeight="1">
      <c r="A1330" s="63">
        <v>90300.0</v>
      </c>
      <c r="B1330" s="64" t="s">
        <v>1377</v>
      </c>
      <c r="C1330" s="65" t="s">
        <v>59</v>
      </c>
      <c r="D1330" s="66" t="s">
        <v>66</v>
      </c>
      <c r="E1330" s="67" t="s">
        <v>66</v>
      </c>
      <c r="F1330" s="66" t="s">
        <v>66</v>
      </c>
      <c r="G1330" s="66" t="s">
        <v>66</v>
      </c>
      <c r="H1330" s="68" t="s">
        <v>66</v>
      </c>
      <c r="I1330" s="66" t="s">
        <v>66</v>
      </c>
      <c r="J1330" s="66" t="s">
        <v>66</v>
      </c>
      <c r="K1330" s="68" t="s">
        <v>66</v>
      </c>
      <c r="L1330" s="66" t="s">
        <v>66</v>
      </c>
      <c r="M1330" s="66" t="s">
        <v>66</v>
      </c>
      <c r="N1330" s="68" t="s">
        <v>66</v>
      </c>
      <c r="O1330" s="66" t="s">
        <v>66</v>
      </c>
      <c r="P1330" s="66" t="s">
        <v>66</v>
      </c>
      <c r="Q1330" s="68" t="s">
        <v>66</v>
      </c>
      <c r="R1330" s="69" t="s">
        <v>66</v>
      </c>
      <c r="T1330" s="56" t="str">
        <f t="shared" si="1"/>
        <v/>
      </c>
      <c r="U1330" s="56" t="str">
        <f t="shared" si="2"/>
        <v/>
      </c>
      <c r="V1330" s="56" t="str">
        <f t="shared" si="3"/>
        <v/>
      </c>
      <c r="W1330" s="56" t="str">
        <f t="shared" si="4"/>
        <v/>
      </c>
      <c r="X1330" s="56" t="str">
        <f t="shared" si="5"/>
        <v/>
      </c>
    </row>
    <row r="1331" ht="14.25" customHeight="1">
      <c r="A1331" s="63">
        <v>90301.0</v>
      </c>
      <c r="B1331" s="64" t="s">
        <v>1378</v>
      </c>
      <c r="C1331" s="65" t="s">
        <v>61</v>
      </c>
      <c r="D1331" s="66" t="s">
        <v>66</v>
      </c>
      <c r="E1331" s="67" t="s">
        <v>66</v>
      </c>
      <c r="F1331" s="66" t="s">
        <v>66</v>
      </c>
      <c r="G1331" s="66" t="s">
        <v>66</v>
      </c>
      <c r="H1331" s="68" t="s">
        <v>66</v>
      </c>
      <c r="I1331" s="66" t="s">
        <v>66</v>
      </c>
      <c r="J1331" s="66" t="s">
        <v>66</v>
      </c>
      <c r="K1331" s="68" t="s">
        <v>66</v>
      </c>
      <c r="L1331" s="66" t="s">
        <v>66</v>
      </c>
      <c r="M1331" s="66" t="s">
        <v>66</v>
      </c>
      <c r="N1331" s="68" t="s">
        <v>66</v>
      </c>
      <c r="O1331" s="66" t="s">
        <v>66</v>
      </c>
      <c r="P1331" s="66" t="s">
        <v>66</v>
      </c>
      <c r="Q1331" s="68" t="s">
        <v>66</v>
      </c>
      <c r="R1331" s="69" t="s">
        <v>66</v>
      </c>
      <c r="T1331" s="56" t="str">
        <f t="shared" si="1"/>
        <v/>
      </c>
      <c r="U1331" s="56" t="str">
        <f t="shared" si="2"/>
        <v/>
      </c>
      <c r="V1331" s="56" t="str">
        <f t="shared" si="3"/>
        <v/>
      </c>
      <c r="W1331" s="56" t="str">
        <f t="shared" si="4"/>
        <v/>
      </c>
      <c r="X1331" s="56" t="str">
        <f t="shared" si="5"/>
        <v/>
      </c>
    </row>
    <row r="1332" ht="14.25" customHeight="1">
      <c r="A1332" s="63">
        <v>90302.0</v>
      </c>
      <c r="B1332" s="64" t="s">
        <v>1379</v>
      </c>
      <c r="C1332" s="65" t="s">
        <v>61</v>
      </c>
      <c r="D1332" s="66" t="s">
        <v>66</v>
      </c>
      <c r="E1332" s="67" t="s">
        <v>66</v>
      </c>
      <c r="F1332" s="66" t="s">
        <v>66</v>
      </c>
      <c r="G1332" s="66" t="s">
        <v>66</v>
      </c>
      <c r="H1332" s="68" t="s">
        <v>66</v>
      </c>
      <c r="I1332" s="66" t="s">
        <v>66</v>
      </c>
      <c r="J1332" s="66" t="s">
        <v>66</v>
      </c>
      <c r="K1332" s="68" t="s">
        <v>66</v>
      </c>
      <c r="L1332" s="66" t="s">
        <v>66</v>
      </c>
      <c r="M1332" s="66" t="s">
        <v>66</v>
      </c>
      <c r="N1332" s="68" t="s">
        <v>66</v>
      </c>
      <c r="O1332" s="66" t="s">
        <v>66</v>
      </c>
      <c r="P1332" s="66" t="s">
        <v>66</v>
      </c>
      <c r="Q1332" s="68" t="s">
        <v>66</v>
      </c>
      <c r="R1332" s="69" t="s">
        <v>66</v>
      </c>
      <c r="T1332" s="56" t="str">
        <f t="shared" si="1"/>
        <v/>
      </c>
      <c r="U1332" s="56" t="str">
        <f t="shared" si="2"/>
        <v/>
      </c>
      <c r="V1332" s="56" t="str">
        <f t="shared" si="3"/>
        <v/>
      </c>
      <c r="W1332" s="56" t="str">
        <f t="shared" si="4"/>
        <v/>
      </c>
      <c r="X1332" s="56" t="str">
        <f t="shared" si="5"/>
        <v/>
      </c>
    </row>
    <row r="1333" ht="14.25" customHeight="1">
      <c r="A1333" s="63">
        <v>90304.0</v>
      </c>
      <c r="B1333" s="64" t="s">
        <v>1380</v>
      </c>
      <c r="C1333" s="65" t="s">
        <v>59</v>
      </c>
      <c r="D1333" s="66">
        <v>33420.45</v>
      </c>
      <c r="E1333" s="67">
        <v>7741.0</v>
      </c>
      <c r="F1333" s="66">
        <v>5.37738535800483</v>
      </c>
      <c r="G1333" s="66">
        <v>5701.45</v>
      </c>
      <c r="H1333" s="68">
        <v>1563.0</v>
      </c>
      <c r="I1333" s="66">
        <v>4.23584695393759</v>
      </c>
      <c r="J1333" s="66">
        <v>29461.46</v>
      </c>
      <c r="K1333" s="68">
        <v>6447.0</v>
      </c>
      <c r="L1333" s="66">
        <v>6.61312233445567</v>
      </c>
      <c r="M1333" s="66">
        <v>337150.6</v>
      </c>
      <c r="N1333" s="68">
        <v>42176.0</v>
      </c>
      <c r="O1333" s="66">
        <v>12.4824361347649</v>
      </c>
      <c r="P1333" s="66">
        <v>69412.21</v>
      </c>
      <c r="Q1333" s="68">
        <v>10655.0</v>
      </c>
      <c r="R1333" s="69">
        <v>9.02394825793032</v>
      </c>
      <c r="T1333" s="56">
        <f t="shared" si="1"/>
        <v>4.317329802</v>
      </c>
      <c r="U1333" s="56">
        <f t="shared" si="2"/>
        <v>3.647760717</v>
      </c>
      <c r="V1333" s="56">
        <f t="shared" si="3"/>
        <v>4.569793702</v>
      </c>
      <c r="W1333" s="56">
        <f t="shared" si="4"/>
        <v>7.993897003</v>
      </c>
      <c r="X1333" s="56">
        <f t="shared" si="5"/>
        <v>6.514519944</v>
      </c>
    </row>
    <row r="1334" ht="14.25" customHeight="1">
      <c r="A1334" s="63">
        <v>90305.0</v>
      </c>
      <c r="B1334" s="64" t="s">
        <v>1381</v>
      </c>
      <c r="C1334" s="65" t="s">
        <v>59</v>
      </c>
      <c r="D1334" s="66">
        <v>132406.34</v>
      </c>
      <c r="E1334" s="67">
        <v>26286.0</v>
      </c>
      <c r="F1334" s="66">
        <v>6.38841744668532</v>
      </c>
      <c r="G1334" s="66">
        <v>9504.43</v>
      </c>
      <c r="H1334" s="68">
        <v>2852.0</v>
      </c>
      <c r="I1334" s="66">
        <v>4.2073616644533</v>
      </c>
      <c r="J1334" s="66">
        <v>51190.59</v>
      </c>
      <c r="K1334" s="68">
        <v>10106.0</v>
      </c>
      <c r="L1334" s="66">
        <v>6.87860655737705</v>
      </c>
      <c r="M1334" s="66">
        <v>367602.67</v>
      </c>
      <c r="N1334" s="68">
        <v>50835.0</v>
      </c>
      <c r="O1334" s="66">
        <v>10.3085437464947</v>
      </c>
      <c r="P1334" s="66">
        <v>148021.41</v>
      </c>
      <c r="Q1334" s="68">
        <v>28155.0</v>
      </c>
      <c r="R1334" s="69">
        <v>8.60939975571453</v>
      </c>
      <c r="T1334" s="56">
        <f t="shared" si="1"/>
        <v>5.037142966</v>
      </c>
      <c r="U1334" s="56">
        <f t="shared" si="2"/>
        <v>3.332549088</v>
      </c>
      <c r="V1334" s="56">
        <f t="shared" si="3"/>
        <v>5.065366119</v>
      </c>
      <c r="W1334" s="56">
        <f t="shared" si="4"/>
        <v>7.231290843</v>
      </c>
      <c r="X1334" s="56">
        <f t="shared" si="5"/>
        <v>5.257375599</v>
      </c>
    </row>
    <row r="1335" ht="14.25" customHeight="1">
      <c r="A1335" s="63">
        <v>90310.0</v>
      </c>
      <c r="B1335" s="64" t="s">
        <v>1382</v>
      </c>
      <c r="C1335" s="65" t="s">
        <v>61</v>
      </c>
      <c r="D1335" s="66">
        <v>1119.45</v>
      </c>
      <c r="E1335" s="67">
        <v>381.0</v>
      </c>
      <c r="F1335" s="66">
        <v>3.23540462427746</v>
      </c>
      <c r="G1335" s="66">
        <v>964.85</v>
      </c>
      <c r="H1335" s="68">
        <v>277.0</v>
      </c>
      <c r="I1335" s="66">
        <v>4.10574468085106</v>
      </c>
      <c r="J1335" s="66">
        <v>965.16</v>
      </c>
      <c r="K1335" s="68">
        <v>244.0</v>
      </c>
      <c r="L1335" s="66">
        <v>4.94953846153846</v>
      </c>
      <c r="M1335" s="66">
        <v>5499.24</v>
      </c>
      <c r="N1335" s="68">
        <v>492.0</v>
      </c>
      <c r="O1335" s="66">
        <v>12.4417194570136</v>
      </c>
      <c r="P1335" s="66">
        <v>16.59</v>
      </c>
      <c r="Q1335" s="68">
        <v>5.0</v>
      </c>
      <c r="R1335" s="69">
        <v>3.318</v>
      </c>
      <c r="T1335" s="56">
        <f t="shared" si="1"/>
        <v>2.938188976</v>
      </c>
      <c r="U1335" s="56">
        <f t="shared" si="2"/>
        <v>3.483212996</v>
      </c>
      <c r="V1335" s="56">
        <f t="shared" si="3"/>
        <v>3.95557377</v>
      </c>
      <c r="W1335" s="56">
        <f t="shared" si="4"/>
        <v>11.17731707</v>
      </c>
      <c r="X1335" s="56">
        <f t="shared" si="5"/>
        <v>3.318</v>
      </c>
    </row>
    <row r="1336" ht="14.25" customHeight="1">
      <c r="A1336" s="63">
        <v>90312.0</v>
      </c>
      <c r="B1336" s="64" t="s">
        <v>1383</v>
      </c>
      <c r="C1336" s="65" t="s">
        <v>61</v>
      </c>
      <c r="D1336" s="66">
        <v>19013.28</v>
      </c>
      <c r="E1336" s="67">
        <v>5391.0</v>
      </c>
      <c r="F1336" s="66">
        <v>4.02823728813559</v>
      </c>
      <c r="G1336" s="66">
        <v>4668.47</v>
      </c>
      <c r="H1336" s="68">
        <v>763.0</v>
      </c>
      <c r="I1336" s="66">
        <v>6.43926896551724</v>
      </c>
      <c r="J1336" s="66">
        <v>603.39</v>
      </c>
      <c r="K1336" s="68">
        <v>42.0</v>
      </c>
      <c r="L1336" s="66">
        <v>14.7168292682927</v>
      </c>
      <c r="M1336" s="66">
        <v>291278.81</v>
      </c>
      <c r="N1336" s="68">
        <v>26530.0</v>
      </c>
      <c r="O1336" s="66">
        <v>15.6257073118395</v>
      </c>
      <c r="P1336" s="66">
        <v>22088.12</v>
      </c>
      <c r="Q1336" s="68">
        <v>1966.0</v>
      </c>
      <c r="R1336" s="69">
        <v>17.7414618473896</v>
      </c>
      <c r="T1336" s="56">
        <f t="shared" si="1"/>
        <v>3.526855871</v>
      </c>
      <c r="U1336" s="56">
        <f t="shared" si="2"/>
        <v>6.118571429</v>
      </c>
      <c r="V1336" s="56">
        <f t="shared" si="3"/>
        <v>14.36642857</v>
      </c>
      <c r="W1336" s="56">
        <f t="shared" si="4"/>
        <v>10.9792239</v>
      </c>
      <c r="X1336" s="56">
        <f t="shared" si="5"/>
        <v>11.23505595</v>
      </c>
    </row>
    <row r="1337" ht="14.25" customHeight="1">
      <c r="A1337" s="63">
        <v>90313.0</v>
      </c>
      <c r="B1337" s="64" t="s">
        <v>1384</v>
      </c>
      <c r="C1337" s="65" t="s">
        <v>61</v>
      </c>
      <c r="D1337" s="66">
        <v>52715.92</v>
      </c>
      <c r="E1337" s="67">
        <v>10461.0</v>
      </c>
      <c r="F1337" s="66">
        <v>6.29218429219384</v>
      </c>
      <c r="G1337" s="66">
        <v>144.06</v>
      </c>
      <c r="H1337" s="68">
        <v>32.0</v>
      </c>
      <c r="I1337" s="66">
        <v>4.64709677419355</v>
      </c>
      <c r="J1337" s="66">
        <v>16.83</v>
      </c>
      <c r="K1337" s="68">
        <v>3.0</v>
      </c>
      <c r="L1337" s="66">
        <v>5.61</v>
      </c>
      <c r="M1337" s="66">
        <v>234.02</v>
      </c>
      <c r="N1337" s="68">
        <v>32.0</v>
      </c>
      <c r="O1337" s="66">
        <v>8.66740740740741</v>
      </c>
      <c r="P1337" s="66">
        <v>659.53</v>
      </c>
      <c r="Q1337" s="68">
        <v>90.0</v>
      </c>
      <c r="R1337" s="69">
        <v>7.75917647058824</v>
      </c>
      <c r="T1337" s="56">
        <f t="shared" si="1"/>
        <v>5.039281139</v>
      </c>
      <c r="U1337" s="56">
        <f t="shared" si="2"/>
        <v>4.501875</v>
      </c>
      <c r="V1337" s="56">
        <f t="shared" si="3"/>
        <v>5.61</v>
      </c>
      <c r="W1337" s="56">
        <f t="shared" si="4"/>
        <v>7.313125</v>
      </c>
      <c r="X1337" s="56">
        <f t="shared" si="5"/>
        <v>7.328111111</v>
      </c>
    </row>
    <row r="1338" ht="14.25" customHeight="1">
      <c r="A1338" s="63">
        <v>90314.0</v>
      </c>
      <c r="B1338" s="64" t="s">
        <v>1385</v>
      </c>
      <c r="C1338" s="65" t="s">
        <v>61</v>
      </c>
      <c r="D1338" s="66">
        <v>2922.31</v>
      </c>
      <c r="E1338" s="67">
        <v>761.0</v>
      </c>
      <c r="F1338" s="66">
        <v>4.53774844720497</v>
      </c>
      <c r="G1338" s="66">
        <v>2572.0</v>
      </c>
      <c r="H1338" s="68">
        <v>551.0</v>
      </c>
      <c r="I1338" s="66">
        <v>4.9272030651341</v>
      </c>
      <c r="J1338" s="66">
        <v>1484.32</v>
      </c>
      <c r="K1338" s="68">
        <v>352.0</v>
      </c>
      <c r="L1338" s="66">
        <v>5.08328767123288</v>
      </c>
      <c r="M1338" s="66">
        <v>297327.82</v>
      </c>
      <c r="N1338" s="68">
        <v>48817.0</v>
      </c>
      <c r="O1338" s="66">
        <v>10.2459705710052</v>
      </c>
      <c r="P1338" s="66">
        <v>13031.79</v>
      </c>
      <c r="Q1338" s="68">
        <v>2063.0</v>
      </c>
      <c r="R1338" s="69">
        <v>9.25553267045455</v>
      </c>
      <c r="T1338" s="56">
        <f t="shared" si="1"/>
        <v>3.840091984</v>
      </c>
      <c r="U1338" s="56">
        <f t="shared" si="2"/>
        <v>4.667876588</v>
      </c>
      <c r="V1338" s="56">
        <f t="shared" si="3"/>
        <v>4.216818182</v>
      </c>
      <c r="W1338" s="56">
        <f t="shared" si="4"/>
        <v>6.09066145</v>
      </c>
      <c r="X1338" s="56">
        <f t="shared" si="5"/>
        <v>6.316912264</v>
      </c>
    </row>
    <row r="1339" ht="14.25" customHeight="1">
      <c r="A1339" s="63">
        <v>90315.0</v>
      </c>
      <c r="B1339" s="64" t="s">
        <v>1386</v>
      </c>
      <c r="C1339" s="65" t="s">
        <v>59</v>
      </c>
      <c r="D1339" s="66">
        <v>65421.7</v>
      </c>
      <c r="E1339" s="67">
        <v>18963.0</v>
      </c>
      <c r="F1339" s="66">
        <v>4.46503549003549</v>
      </c>
      <c r="G1339" s="66">
        <v>5260.48</v>
      </c>
      <c r="H1339" s="68">
        <v>1768.0</v>
      </c>
      <c r="I1339" s="66">
        <v>3.74411387900356</v>
      </c>
      <c r="J1339" s="66">
        <v>13133.48</v>
      </c>
      <c r="K1339" s="68">
        <v>3761.0</v>
      </c>
      <c r="L1339" s="66">
        <v>5.03970836531082</v>
      </c>
      <c r="M1339" s="66">
        <v>5815.04</v>
      </c>
      <c r="N1339" s="68">
        <v>695.0</v>
      </c>
      <c r="O1339" s="66">
        <v>12.2164705882353</v>
      </c>
      <c r="P1339" s="66">
        <v>20650.58</v>
      </c>
      <c r="Q1339" s="68">
        <v>4367.0</v>
      </c>
      <c r="R1339" s="69">
        <v>7.06244186046512</v>
      </c>
      <c r="T1339" s="56">
        <f t="shared" si="1"/>
        <v>3.449965723</v>
      </c>
      <c r="U1339" s="56">
        <f t="shared" si="2"/>
        <v>2.975384615</v>
      </c>
      <c r="V1339" s="56">
        <f t="shared" si="3"/>
        <v>3.49201808</v>
      </c>
      <c r="W1339" s="56">
        <f t="shared" si="4"/>
        <v>8.366964029</v>
      </c>
      <c r="X1339" s="56">
        <f t="shared" si="5"/>
        <v>4.728779482</v>
      </c>
    </row>
    <row r="1340" ht="14.25" customHeight="1">
      <c r="A1340" s="63">
        <v>90318.0</v>
      </c>
      <c r="B1340" s="64" t="s">
        <v>1387</v>
      </c>
      <c r="C1340" s="65" t="s">
        <v>59</v>
      </c>
      <c r="D1340" s="66">
        <v>77844.16</v>
      </c>
      <c r="E1340" s="67">
        <v>14519.0</v>
      </c>
      <c r="F1340" s="66">
        <v>6.41167613870357</v>
      </c>
      <c r="G1340" s="66">
        <v>7375.19</v>
      </c>
      <c r="H1340" s="68">
        <v>2005.0</v>
      </c>
      <c r="I1340" s="66">
        <v>3.98443544030254</v>
      </c>
      <c r="J1340" s="66">
        <v>7576.88</v>
      </c>
      <c r="K1340" s="68">
        <v>1811.0</v>
      </c>
      <c r="L1340" s="66">
        <v>5.09198924731183</v>
      </c>
      <c r="M1340" s="66">
        <v>230008.31</v>
      </c>
      <c r="N1340" s="68">
        <v>40757.0</v>
      </c>
      <c r="O1340" s="66">
        <v>8.03466342962937</v>
      </c>
      <c r="P1340" s="66">
        <v>56160.98</v>
      </c>
      <c r="Q1340" s="68">
        <v>12160.0</v>
      </c>
      <c r="R1340" s="69">
        <v>6.78354632201957</v>
      </c>
      <c r="T1340" s="56">
        <f t="shared" si="1"/>
        <v>5.361537296</v>
      </c>
      <c r="U1340" s="56">
        <f t="shared" si="2"/>
        <v>3.678399002</v>
      </c>
      <c r="V1340" s="56">
        <f t="shared" si="3"/>
        <v>4.18381005</v>
      </c>
      <c r="W1340" s="56">
        <f t="shared" si="4"/>
        <v>5.643406286</v>
      </c>
      <c r="X1340" s="56">
        <f t="shared" si="5"/>
        <v>4.618501645</v>
      </c>
    </row>
    <row r="1341" ht="14.25" customHeight="1">
      <c r="A1341" s="63">
        <v>90319.0</v>
      </c>
      <c r="B1341" s="64" t="s">
        <v>1388</v>
      </c>
      <c r="C1341" s="65" t="s">
        <v>59</v>
      </c>
      <c r="D1341" s="66">
        <v>29348.73</v>
      </c>
      <c r="E1341" s="67">
        <v>6098.0</v>
      </c>
      <c r="F1341" s="66">
        <v>6.06629392310872</v>
      </c>
      <c r="G1341" s="66">
        <v>871.29</v>
      </c>
      <c r="H1341" s="68">
        <v>259.0</v>
      </c>
      <c r="I1341" s="66">
        <v>4.86754189944134</v>
      </c>
      <c r="J1341" s="66">
        <v>2305.85</v>
      </c>
      <c r="K1341" s="68">
        <v>643.0</v>
      </c>
      <c r="L1341" s="66">
        <v>4.86466244725738</v>
      </c>
      <c r="M1341" s="66">
        <v>24817.39</v>
      </c>
      <c r="N1341" s="68">
        <v>1449.0</v>
      </c>
      <c r="O1341" s="66">
        <v>17.7647745168218</v>
      </c>
      <c r="P1341" s="66">
        <v>6392.05</v>
      </c>
      <c r="Q1341" s="68">
        <v>604.0</v>
      </c>
      <c r="R1341" s="69">
        <v>13.3445720250522</v>
      </c>
      <c r="T1341" s="56">
        <f t="shared" si="1"/>
        <v>4.812845195</v>
      </c>
      <c r="U1341" s="56">
        <f t="shared" si="2"/>
        <v>3.364054054</v>
      </c>
      <c r="V1341" s="56">
        <f t="shared" si="3"/>
        <v>3.586080871</v>
      </c>
      <c r="W1341" s="56">
        <f t="shared" si="4"/>
        <v>17.12725328</v>
      </c>
      <c r="X1341" s="56">
        <f t="shared" si="5"/>
        <v>10.58286424</v>
      </c>
    </row>
    <row r="1342" ht="14.25" customHeight="1">
      <c r="A1342" s="63">
        <v>90320.0</v>
      </c>
      <c r="B1342" s="64" t="s">
        <v>1389</v>
      </c>
      <c r="C1342" s="65" t="s">
        <v>59</v>
      </c>
      <c r="D1342" s="66">
        <v>182062.1</v>
      </c>
      <c r="E1342" s="67">
        <v>37064.0</v>
      </c>
      <c r="F1342" s="66">
        <v>7.33884633989036</v>
      </c>
      <c r="G1342" s="66">
        <v>3704.19</v>
      </c>
      <c r="H1342" s="68">
        <v>1022.0</v>
      </c>
      <c r="I1342" s="66">
        <v>4.06161184210526</v>
      </c>
      <c r="J1342" s="66">
        <v>36696.22</v>
      </c>
      <c r="K1342" s="68">
        <v>4098.0</v>
      </c>
      <c r="L1342" s="66">
        <v>9.62397587201679</v>
      </c>
      <c r="M1342" s="66">
        <v>432979.02</v>
      </c>
      <c r="N1342" s="68">
        <v>51804.0</v>
      </c>
      <c r="O1342" s="66">
        <v>13.0635716871832</v>
      </c>
      <c r="P1342" s="66">
        <v>174790.16</v>
      </c>
      <c r="Q1342" s="68">
        <v>26996.0</v>
      </c>
      <c r="R1342" s="69">
        <v>9.33807885457848</v>
      </c>
      <c r="T1342" s="56">
        <f t="shared" si="1"/>
        <v>4.912100691</v>
      </c>
      <c r="U1342" s="56">
        <f t="shared" si="2"/>
        <v>3.624452055</v>
      </c>
      <c r="V1342" s="56">
        <f t="shared" si="3"/>
        <v>8.954665691</v>
      </c>
      <c r="W1342" s="56">
        <f t="shared" si="4"/>
        <v>8.358022933</v>
      </c>
      <c r="X1342" s="56">
        <f t="shared" si="5"/>
        <v>6.47466884</v>
      </c>
    </row>
    <row r="1343" ht="14.25" customHeight="1">
      <c r="A1343" s="63">
        <v>90329.0</v>
      </c>
      <c r="B1343" s="64" t="s">
        <v>1390</v>
      </c>
      <c r="C1343" s="65" t="s">
        <v>61</v>
      </c>
      <c r="D1343" s="66">
        <v>13779.57</v>
      </c>
      <c r="E1343" s="67">
        <v>2716.0</v>
      </c>
      <c r="F1343" s="66">
        <v>6.12697643397065</v>
      </c>
      <c r="G1343" s="66">
        <v>473.53</v>
      </c>
      <c r="H1343" s="68">
        <v>162.0</v>
      </c>
      <c r="I1343" s="66">
        <v>3.78824</v>
      </c>
      <c r="J1343" s="66">
        <v>2908.14</v>
      </c>
      <c r="K1343" s="68">
        <v>664.0</v>
      </c>
      <c r="L1343" s="66">
        <v>5.72468503937008</v>
      </c>
      <c r="M1343" s="66">
        <v>34015.26</v>
      </c>
      <c r="N1343" s="68">
        <v>4118.0</v>
      </c>
      <c r="O1343" s="66">
        <v>11.5855790190736</v>
      </c>
      <c r="P1343" s="66">
        <v>8610.81</v>
      </c>
      <c r="Q1343" s="68">
        <v>1405.0</v>
      </c>
      <c r="R1343" s="69">
        <v>8.18518060836502</v>
      </c>
      <c r="T1343" s="56">
        <f t="shared" si="1"/>
        <v>5.073479381</v>
      </c>
      <c r="U1343" s="56">
        <f t="shared" si="2"/>
        <v>2.923024691</v>
      </c>
      <c r="V1343" s="56">
        <f t="shared" si="3"/>
        <v>4.379728916</v>
      </c>
      <c r="W1343" s="56">
        <f t="shared" si="4"/>
        <v>8.260140845</v>
      </c>
      <c r="X1343" s="56">
        <f t="shared" si="5"/>
        <v>6.128690391</v>
      </c>
    </row>
    <row r="1344" ht="14.25" customHeight="1">
      <c r="A1344" s="63">
        <v>90332.0</v>
      </c>
      <c r="B1344" s="64" t="s">
        <v>1391</v>
      </c>
      <c r="C1344" s="65" t="s">
        <v>61</v>
      </c>
      <c r="D1344" s="66">
        <v>4506.45</v>
      </c>
      <c r="E1344" s="67">
        <v>1459.0</v>
      </c>
      <c r="F1344" s="66">
        <v>3.70596217105263</v>
      </c>
      <c r="G1344" s="66">
        <v>2340.55</v>
      </c>
      <c r="H1344" s="68">
        <v>855.0</v>
      </c>
      <c r="I1344" s="66">
        <v>3.29654929577465</v>
      </c>
      <c r="J1344" s="66">
        <v>11411.71</v>
      </c>
      <c r="K1344" s="68">
        <v>2722.0</v>
      </c>
      <c r="L1344" s="66">
        <v>5.42639562529719</v>
      </c>
      <c r="M1344" s="66">
        <v>90776.22</v>
      </c>
      <c r="N1344" s="68">
        <v>13823.0</v>
      </c>
      <c r="O1344" s="66">
        <v>9.26004488421912</v>
      </c>
      <c r="P1344" s="66">
        <v>0.0</v>
      </c>
      <c r="Q1344" s="68">
        <v>0.0</v>
      </c>
      <c r="R1344" s="69">
        <v>0.0</v>
      </c>
      <c r="T1344" s="56">
        <f t="shared" si="1"/>
        <v>3.088725154</v>
      </c>
      <c r="U1344" s="56">
        <f t="shared" si="2"/>
        <v>2.73748538</v>
      </c>
      <c r="V1344" s="56">
        <f t="shared" si="3"/>
        <v>4.192398971</v>
      </c>
      <c r="W1344" s="56">
        <f t="shared" si="4"/>
        <v>6.567041887</v>
      </c>
      <c r="X1344" s="56" t="str">
        <f t="shared" si="5"/>
        <v/>
      </c>
    </row>
    <row r="1345" ht="14.25" customHeight="1">
      <c r="A1345" s="63">
        <v>90333.0</v>
      </c>
      <c r="B1345" s="64" t="s">
        <v>1392</v>
      </c>
      <c r="C1345" s="65" t="s">
        <v>59</v>
      </c>
      <c r="D1345" s="66">
        <v>34364.5</v>
      </c>
      <c r="E1345" s="67">
        <v>8475.0</v>
      </c>
      <c r="F1345" s="66">
        <v>5.14284645315774</v>
      </c>
      <c r="G1345" s="66">
        <v>1464.41</v>
      </c>
      <c r="H1345" s="68">
        <v>415.0</v>
      </c>
      <c r="I1345" s="66">
        <v>3.78400516795866</v>
      </c>
      <c r="J1345" s="66">
        <v>67587.49</v>
      </c>
      <c r="K1345" s="68">
        <v>9200.0</v>
      </c>
      <c r="L1345" s="66">
        <v>9.68579678991115</v>
      </c>
      <c r="M1345" s="66">
        <v>337457.33</v>
      </c>
      <c r="N1345" s="68">
        <v>39043.0</v>
      </c>
      <c r="O1345" s="66">
        <v>13.5699424963809</v>
      </c>
      <c r="P1345" s="66">
        <v>1024.24</v>
      </c>
      <c r="Q1345" s="68">
        <v>119.0</v>
      </c>
      <c r="R1345" s="69">
        <v>11.0133333333333</v>
      </c>
      <c r="T1345" s="56">
        <f t="shared" si="1"/>
        <v>4.05480826</v>
      </c>
      <c r="U1345" s="56">
        <f t="shared" si="2"/>
        <v>3.528698795</v>
      </c>
      <c r="V1345" s="56">
        <f t="shared" si="3"/>
        <v>7.346466304</v>
      </c>
      <c r="W1345" s="56">
        <f t="shared" si="4"/>
        <v>8.643222345</v>
      </c>
      <c r="X1345" s="56">
        <f t="shared" si="5"/>
        <v>8.607058824</v>
      </c>
    </row>
    <row r="1346" ht="14.25" customHeight="1">
      <c r="A1346" s="63">
        <v>90336.0</v>
      </c>
      <c r="B1346" s="64" t="s">
        <v>1393</v>
      </c>
      <c r="C1346" s="65" t="s">
        <v>59</v>
      </c>
      <c r="D1346" s="66">
        <v>31828.78</v>
      </c>
      <c r="E1346" s="67">
        <v>8811.0</v>
      </c>
      <c r="F1346" s="66">
        <v>5.00373840591102</v>
      </c>
      <c r="G1346" s="66">
        <v>2522.99</v>
      </c>
      <c r="H1346" s="68">
        <v>834.0</v>
      </c>
      <c r="I1346" s="66">
        <v>3.73223372781065</v>
      </c>
      <c r="J1346" s="66">
        <v>38065.13</v>
      </c>
      <c r="K1346" s="68">
        <v>8435.0</v>
      </c>
      <c r="L1346" s="66">
        <v>6.64428870658055</v>
      </c>
      <c r="M1346" s="66">
        <v>114111.51</v>
      </c>
      <c r="N1346" s="68">
        <v>17807.0</v>
      </c>
      <c r="O1346" s="66">
        <v>9.93396970488378</v>
      </c>
      <c r="P1346" s="66">
        <v>8771.14</v>
      </c>
      <c r="Q1346" s="68">
        <v>2058.0</v>
      </c>
      <c r="R1346" s="69">
        <v>6.16817158931083</v>
      </c>
      <c r="T1346" s="56">
        <f t="shared" si="1"/>
        <v>3.612391329</v>
      </c>
      <c r="U1346" s="56">
        <f t="shared" si="2"/>
        <v>3.025167866</v>
      </c>
      <c r="V1346" s="56">
        <f t="shared" si="3"/>
        <v>4.512759929</v>
      </c>
      <c r="W1346" s="56">
        <f t="shared" si="4"/>
        <v>6.408238895</v>
      </c>
      <c r="X1346" s="56">
        <f t="shared" si="5"/>
        <v>4.261972789</v>
      </c>
    </row>
    <row r="1347" ht="14.25" customHeight="1">
      <c r="A1347" s="63">
        <v>90344.0</v>
      </c>
      <c r="B1347" s="64" t="s">
        <v>1394</v>
      </c>
      <c r="C1347" s="65" t="s">
        <v>59</v>
      </c>
      <c r="D1347" s="66" t="s">
        <v>66</v>
      </c>
      <c r="E1347" s="67" t="s">
        <v>66</v>
      </c>
      <c r="F1347" s="66" t="s">
        <v>66</v>
      </c>
      <c r="G1347" s="66" t="s">
        <v>66</v>
      </c>
      <c r="H1347" s="68" t="s">
        <v>66</v>
      </c>
      <c r="I1347" s="66" t="s">
        <v>66</v>
      </c>
      <c r="J1347" s="66" t="s">
        <v>66</v>
      </c>
      <c r="K1347" s="68" t="s">
        <v>66</v>
      </c>
      <c r="L1347" s="66" t="s">
        <v>66</v>
      </c>
      <c r="M1347" s="66" t="s">
        <v>66</v>
      </c>
      <c r="N1347" s="68" t="s">
        <v>66</v>
      </c>
      <c r="O1347" s="66" t="s">
        <v>66</v>
      </c>
      <c r="P1347" s="66" t="s">
        <v>66</v>
      </c>
      <c r="Q1347" s="68" t="s">
        <v>66</v>
      </c>
      <c r="R1347" s="69" t="s">
        <v>66</v>
      </c>
      <c r="T1347" s="56" t="str">
        <f t="shared" si="1"/>
        <v/>
      </c>
      <c r="U1347" s="56" t="str">
        <f t="shared" si="2"/>
        <v/>
      </c>
      <c r="V1347" s="56" t="str">
        <f t="shared" si="3"/>
        <v/>
      </c>
      <c r="W1347" s="56" t="str">
        <f t="shared" si="4"/>
        <v/>
      </c>
      <c r="X1347" s="56" t="str">
        <f t="shared" si="5"/>
        <v/>
      </c>
    </row>
    <row r="1348" ht="14.25" customHeight="1">
      <c r="A1348" s="63">
        <v>90347.0</v>
      </c>
      <c r="B1348" s="64" t="s">
        <v>1395</v>
      </c>
      <c r="C1348" s="65" t="s">
        <v>59</v>
      </c>
      <c r="D1348" s="66">
        <v>154726.07</v>
      </c>
      <c r="E1348" s="67">
        <v>29503.0</v>
      </c>
      <c r="F1348" s="66">
        <v>7.49460256720756</v>
      </c>
      <c r="G1348" s="66">
        <v>1687.94</v>
      </c>
      <c r="H1348" s="68">
        <v>515.0</v>
      </c>
      <c r="I1348" s="66">
        <v>3.70975824175824</v>
      </c>
      <c r="J1348" s="66">
        <v>4425.2</v>
      </c>
      <c r="K1348" s="68">
        <v>1053.0</v>
      </c>
      <c r="L1348" s="66">
        <v>5.15757575757576</v>
      </c>
      <c r="M1348" s="66">
        <v>359161.15</v>
      </c>
      <c r="N1348" s="68">
        <v>44121.0</v>
      </c>
      <c r="O1348" s="66">
        <v>12.0807652203162</v>
      </c>
      <c r="P1348" s="66">
        <v>9664.51</v>
      </c>
      <c r="Q1348" s="68">
        <v>2117.0</v>
      </c>
      <c r="R1348" s="69">
        <v>6.82040225829217</v>
      </c>
      <c r="T1348" s="56">
        <f t="shared" si="1"/>
        <v>5.244418195</v>
      </c>
      <c r="U1348" s="56">
        <f t="shared" si="2"/>
        <v>3.277553398</v>
      </c>
      <c r="V1348" s="56">
        <f t="shared" si="3"/>
        <v>4.202469136</v>
      </c>
      <c r="W1348" s="56">
        <f t="shared" si="4"/>
        <v>8.140367399</v>
      </c>
      <c r="X1348" s="56">
        <f t="shared" si="5"/>
        <v>4.565191308</v>
      </c>
    </row>
    <row r="1349" ht="14.25" customHeight="1">
      <c r="A1349" s="63">
        <v>90350.0</v>
      </c>
      <c r="B1349" s="64" t="s">
        <v>1396</v>
      </c>
      <c r="C1349" s="65" t="s">
        <v>61</v>
      </c>
      <c r="D1349" s="66">
        <v>34714.7</v>
      </c>
      <c r="E1349" s="67">
        <v>7875.0</v>
      </c>
      <c r="F1349" s="66">
        <v>5.53046041102437</v>
      </c>
      <c r="G1349" s="66">
        <v>682.05</v>
      </c>
      <c r="H1349" s="68">
        <v>186.0</v>
      </c>
      <c r="I1349" s="66">
        <v>4.28962264150943</v>
      </c>
      <c r="J1349" s="66">
        <v>22791.3</v>
      </c>
      <c r="K1349" s="68">
        <v>2545.0</v>
      </c>
      <c r="L1349" s="66">
        <v>9.85356679636835</v>
      </c>
      <c r="M1349" s="66">
        <v>313603.04</v>
      </c>
      <c r="N1349" s="68">
        <v>45842.0</v>
      </c>
      <c r="O1349" s="66">
        <v>11.3834636465933</v>
      </c>
      <c r="P1349" s="66">
        <v>27982.22</v>
      </c>
      <c r="Q1349" s="68">
        <v>5983.0</v>
      </c>
      <c r="R1349" s="69">
        <v>7.43614669146957</v>
      </c>
      <c r="T1349" s="56">
        <f t="shared" si="1"/>
        <v>4.408215873</v>
      </c>
      <c r="U1349" s="56">
        <f t="shared" si="2"/>
        <v>3.666935484</v>
      </c>
      <c r="V1349" s="56">
        <f t="shared" si="3"/>
        <v>8.955324165</v>
      </c>
      <c r="W1349" s="56">
        <f t="shared" si="4"/>
        <v>6.840954583</v>
      </c>
      <c r="X1349" s="56">
        <f t="shared" si="5"/>
        <v>4.676954705</v>
      </c>
    </row>
    <row r="1350" ht="14.25" customHeight="1">
      <c r="A1350" s="63">
        <v>90355.0</v>
      </c>
      <c r="B1350" s="64" t="s">
        <v>1397</v>
      </c>
      <c r="C1350" s="65" t="s">
        <v>61</v>
      </c>
      <c r="D1350" s="66">
        <v>73843.62</v>
      </c>
      <c r="E1350" s="67">
        <v>18253.0</v>
      </c>
      <c r="F1350" s="66">
        <v>5.69649155288128</v>
      </c>
      <c r="G1350" s="66">
        <v>1139.0</v>
      </c>
      <c r="H1350" s="68">
        <v>336.0</v>
      </c>
      <c r="I1350" s="66">
        <v>3.82214765100671</v>
      </c>
      <c r="J1350" s="66">
        <v>5780.95</v>
      </c>
      <c r="K1350" s="68">
        <v>1208.0</v>
      </c>
      <c r="L1350" s="66">
        <v>5.60169573643411</v>
      </c>
      <c r="M1350" s="66">
        <v>119564.55</v>
      </c>
      <c r="N1350" s="68">
        <v>23878.0</v>
      </c>
      <c r="O1350" s="66">
        <v>7.23274756518057</v>
      </c>
      <c r="P1350" s="66">
        <v>40170.75</v>
      </c>
      <c r="Q1350" s="68">
        <v>12464.0</v>
      </c>
      <c r="R1350" s="69">
        <v>5.28214990138067</v>
      </c>
      <c r="T1350" s="56">
        <f t="shared" si="1"/>
        <v>4.04556073</v>
      </c>
      <c r="U1350" s="56">
        <f t="shared" si="2"/>
        <v>3.389880952</v>
      </c>
      <c r="V1350" s="56">
        <f t="shared" si="3"/>
        <v>4.785554636</v>
      </c>
      <c r="W1350" s="56">
        <f t="shared" si="4"/>
        <v>5.007310076</v>
      </c>
      <c r="X1350" s="56">
        <f t="shared" si="5"/>
        <v>3.222942073</v>
      </c>
    </row>
    <row r="1351" ht="14.25" customHeight="1">
      <c r="A1351" s="63">
        <v>90356.0</v>
      </c>
      <c r="B1351" s="64" t="s">
        <v>1398</v>
      </c>
      <c r="C1351" s="65" t="s">
        <v>59</v>
      </c>
      <c r="D1351" s="66" t="s">
        <v>66</v>
      </c>
      <c r="E1351" s="67" t="s">
        <v>66</v>
      </c>
      <c r="F1351" s="66" t="s">
        <v>66</v>
      </c>
      <c r="G1351" s="66" t="s">
        <v>66</v>
      </c>
      <c r="H1351" s="68" t="s">
        <v>66</v>
      </c>
      <c r="I1351" s="66" t="s">
        <v>66</v>
      </c>
      <c r="J1351" s="66" t="s">
        <v>66</v>
      </c>
      <c r="K1351" s="68" t="s">
        <v>66</v>
      </c>
      <c r="L1351" s="66" t="s">
        <v>66</v>
      </c>
      <c r="M1351" s="66" t="s">
        <v>66</v>
      </c>
      <c r="N1351" s="68" t="s">
        <v>66</v>
      </c>
      <c r="O1351" s="66" t="s">
        <v>66</v>
      </c>
      <c r="P1351" s="66" t="s">
        <v>66</v>
      </c>
      <c r="Q1351" s="68" t="s">
        <v>66</v>
      </c>
      <c r="R1351" s="69" t="s">
        <v>66</v>
      </c>
      <c r="T1351" s="56" t="str">
        <f t="shared" si="1"/>
        <v/>
      </c>
      <c r="U1351" s="56" t="str">
        <f t="shared" si="2"/>
        <v/>
      </c>
      <c r="V1351" s="56" t="str">
        <f t="shared" si="3"/>
        <v/>
      </c>
      <c r="W1351" s="56" t="str">
        <f t="shared" si="4"/>
        <v/>
      </c>
      <c r="X1351" s="56" t="str">
        <f t="shared" si="5"/>
        <v/>
      </c>
    </row>
    <row r="1352" ht="14.25" customHeight="1">
      <c r="A1352" s="63">
        <v>90358.0</v>
      </c>
      <c r="B1352" s="64" t="s">
        <v>1399</v>
      </c>
      <c r="C1352" s="65" t="s">
        <v>59</v>
      </c>
      <c r="D1352" s="66">
        <v>183905.21</v>
      </c>
      <c r="E1352" s="67">
        <v>42964.0</v>
      </c>
      <c r="F1352" s="66">
        <v>6.20881870357866</v>
      </c>
      <c r="G1352" s="66">
        <v>1554.18</v>
      </c>
      <c r="H1352" s="68">
        <v>397.0</v>
      </c>
      <c r="I1352" s="66">
        <v>4.47890489913545</v>
      </c>
      <c r="J1352" s="66">
        <v>2022.08</v>
      </c>
      <c r="K1352" s="68">
        <v>507.0</v>
      </c>
      <c r="L1352" s="66">
        <v>4.66993071593533</v>
      </c>
      <c r="M1352" s="66">
        <v>460568.81</v>
      </c>
      <c r="N1352" s="68">
        <v>81020.0</v>
      </c>
      <c r="O1352" s="66">
        <v>9.45357683860506</v>
      </c>
      <c r="P1352" s="66">
        <v>82129.44</v>
      </c>
      <c r="Q1352" s="68">
        <v>18844.0</v>
      </c>
      <c r="R1352" s="69">
        <v>6.80499130002486</v>
      </c>
      <c r="T1352" s="56">
        <f t="shared" si="1"/>
        <v>4.280448981</v>
      </c>
      <c r="U1352" s="56">
        <f t="shared" si="2"/>
        <v>3.914811083</v>
      </c>
      <c r="V1352" s="56">
        <f t="shared" si="3"/>
        <v>3.988323471</v>
      </c>
      <c r="W1352" s="56">
        <f t="shared" si="4"/>
        <v>5.684631079</v>
      </c>
      <c r="X1352" s="56">
        <f t="shared" si="5"/>
        <v>4.358386754</v>
      </c>
    </row>
    <row r="1353" ht="14.25" customHeight="1">
      <c r="A1353" s="63">
        <v>90360.0</v>
      </c>
      <c r="B1353" s="64" t="s">
        <v>1400</v>
      </c>
      <c r="C1353" s="65" t="s">
        <v>59</v>
      </c>
      <c r="D1353" s="66">
        <v>76468.96</v>
      </c>
      <c r="E1353" s="67">
        <v>16003.0</v>
      </c>
      <c r="F1353" s="66">
        <v>7.52647244094488</v>
      </c>
      <c r="G1353" s="66">
        <v>254.31</v>
      </c>
      <c r="H1353" s="68">
        <v>95.0</v>
      </c>
      <c r="I1353" s="66">
        <v>4.62381818181818</v>
      </c>
      <c r="J1353" s="66">
        <v>20812.17</v>
      </c>
      <c r="K1353" s="68">
        <v>2320.0</v>
      </c>
      <c r="L1353" s="66">
        <v>10.1079018941234</v>
      </c>
      <c r="M1353" s="66">
        <v>335659.89</v>
      </c>
      <c r="N1353" s="68">
        <v>41298.0</v>
      </c>
      <c r="O1353" s="66">
        <v>13.7915970909689</v>
      </c>
      <c r="P1353" s="66">
        <v>55807.03</v>
      </c>
      <c r="Q1353" s="68">
        <v>9768.0</v>
      </c>
      <c r="R1353" s="69">
        <v>8.80514831177027</v>
      </c>
      <c r="T1353" s="56">
        <f t="shared" si="1"/>
        <v>4.778414047</v>
      </c>
      <c r="U1353" s="56">
        <f t="shared" si="2"/>
        <v>2.676947368</v>
      </c>
      <c r="V1353" s="56">
        <f t="shared" si="3"/>
        <v>8.970762931</v>
      </c>
      <c r="W1353" s="56">
        <f t="shared" si="4"/>
        <v>8.127751707</v>
      </c>
      <c r="X1353" s="56">
        <f t="shared" si="5"/>
        <v>5.71325041</v>
      </c>
    </row>
    <row r="1354" ht="14.25" customHeight="1">
      <c r="A1354" s="63">
        <v>90367.0</v>
      </c>
      <c r="B1354" s="64" t="s">
        <v>1401</v>
      </c>
      <c r="C1354" s="65" t="s">
        <v>61</v>
      </c>
      <c r="D1354" s="66">
        <v>7443.08</v>
      </c>
      <c r="E1354" s="67">
        <v>2455.0</v>
      </c>
      <c r="F1354" s="66">
        <v>3.59395461129889</v>
      </c>
      <c r="G1354" s="66">
        <v>2674.79</v>
      </c>
      <c r="H1354" s="68">
        <v>703.0</v>
      </c>
      <c r="I1354" s="66">
        <v>4.19246081504702</v>
      </c>
      <c r="J1354" s="66">
        <v>1175.47</v>
      </c>
      <c r="K1354" s="68">
        <v>317.0</v>
      </c>
      <c r="L1354" s="66">
        <v>4.27443636363636</v>
      </c>
      <c r="M1354" s="66">
        <v>47042.16</v>
      </c>
      <c r="N1354" s="68">
        <v>9430.0</v>
      </c>
      <c r="O1354" s="66">
        <v>7.2361421319797</v>
      </c>
      <c r="P1354" s="66">
        <v>31.49</v>
      </c>
      <c r="Q1354" s="68">
        <v>4.0</v>
      </c>
      <c r="R1354" s="69">
        <v>5.24833333333333</v>
      </c>
      <c r="T1354" s="56">
        <f t="shared" si="1"/>
        <v>3.031804481</v>
      </c>
      <c r="U1354" s="56">
        <f t="shared" si="2"/>
        <v>3.804822191</v>
      </c>
      <c r="V1354" s="56">
        <f t="shared" si="3"/>
        <v>3.708107256</v>
      </c>
      <c r="W1354" s="56">
        <f t="shared" si="4"/>
        <v>4.988564157</v>
      </c>
      <c r="X1354" s="56">
        <f t="shared" si="5"/>
        <v>7.8725</v>
      </c>
    </row>
    <row r="1355" ht="14.25" customHeight="1">
      <c r="A1355" s="63">
        <v>90369.0</v>
      </c>
      <c r="B1355" s="64" t="s">
        <v>1402</v>
      </c>
      <c r="C1355" s="65" t="s">
        <v>61</v>
      </c>
      <c r="D1355" s="66">
        <v>15214.67</v>
      </c>
      <c r="E1355" s="67">
        <v>3493.0</v>
      </c>
      <c r="F1355" s="66">
        <v>5.38191368942342</v>
      </c>
      <c r="G1355" s="66">
        <v>2728.87</v>
      </c>
      <c r="H1355" s="68">
        <v>844.0</v>
      </c>
      <c r="I1355" s="66">
        <v>3.68766216216216</v>
      </c>
      <c r="J1355" s="66">
        <v>4373.67</v>
      </c>
      <c r="K1355" s="68">
        <v>1039.0</v>
      </c>
      <c r="L1355" s="66">
        <v>5.28859733978235</v>
      </c>
      <c r="M1355" s="66">
        <v>2072.22</v>
      </c>
      <c r="N1355" s="68">
        <v>219.0</v>
      </c>
      <c r="O1355" s="66">
        <v>10.309552238806</v>
      </c>
      <c r="P1355" s="66">
        <v>1709.95</v>
      </c>
      <c r="Q1355" s="68">
        <v>247.0</v>
      </c>
      <c r="R1355" s="69">
        <v>8.76897435897436</v>
      </c>
      <c r="T1355" s="56">
        <f t="shared" si="1"/>
        <v>4.355760092</v>
      </c>
      <c r="U1355" s="56">
        <f t="shared" si="2"/>
        <v>3.233258294</v>
      </c>
      <c r="V1355" s="56">
        <f t="shared" si="3"/>
        <v>4.209499519</v>
      </c>
      <c r="W1355" s="56">
        <f t="shared" si="4"/>
        <v>9.462191781</v>
      </c>
      <c r="X1355" s="56">
        <f t="shared" si="5"/>
        <v>6.922874494</v>
      </c>
    </row>
    <row r="1356" ht="14.25" customHeight="1">
      <c r="A1356" s="63">
        <v>90381.0</v>
      </c>
      <c r="B1356" s="64" t="s">
        <v>1403</v>
      </c>
      <c r="C1356" s="65" t="s">
        <v>59</v>
      </c>
      <c r="D1356" s="66">
        <v>207412.0</v>
      </c>
      <c r="E1356" s="67">
        <v>48425.0</v>
      </c>
      <c r="F1356" s="66">
        <v>6.77772694595124</v>
      </c>
      <c r="G1356" s="66">
        <v>2702.09</v>
      </c>
      <c r="H1356" s="68">
        <v>787.0</v>
      </c>
      <c r="I1356" s="66">
        <v>3.66136856368564</v>
      </c>
      <c r="J1356" s="66">
        <v>3367.47</v>
      </c>
      <c r="K1356" s="68">
        <v>1070.0</v>
      </c>
      <c r="L1356" s="66">
        <v>4.63838842975207</v>
      </c>
      <c r="M1356" s="66">
        <v>358785.84</v>
      </c>
      <c r="N1356" s="68">
        <v>55883.0</v>
      </c>
      <c r="O1356" s="66">
        <v>10.1483803812864</v>
      </c>
      <c r="P1356" s="66">
        <v>167515.22</v>
      </c>
      <c r="Q1356" s="68">
        <v>44718.0</v>
      </c>
      <c r="R1356" s="69">
        <v>6.69150834864584</v>
      </c>
      <c r="T1356" s="56">
        <f t="shared" si="1"/>
        <v>4.283159525</v>
      </c>
      <c r="U1356" s="56">
        <f t="shared" si="2"/>
        <v>3.433405337</v>
      </c>
      <c r="V1356" s="56">
        <f t="shared" si="3"/>
        <v>3.147168224</v>
      </c>
      <c r="W1356" s="56">
        <f t="shared" si="4"/>
        <v>6.420303849</v>
      </c>
      <c r="X1356" s="56">
        <f t="shared" si="5"/>
        <v>3.746035601</v>
      </c>
    </row>
    <row r="1357" ht="14.25" customHeight="1">
      <c r="A1357" s="63">
        <v>90385.0</v>
      </c>
      <c r="B1357" s="64" t="s">
        <v>1404</v>
      </c>
      <c r="C1357" s="65" t="s">
        <v>59</v>
      </c>
      <c r="D1357" s="66">
        <v>8693.55</v>
      </c>
      <c r="E1357" s="67">
        <v>2766.0</v>
      </c>
      <c r="F1357" s="66">
        <v>4.16956834532374</v>
      </c>
      <c r="G1357" s="66">
        <v>665.49</v>
      </c>
      <c r="H1357" s="68">
        <v>302.0</v>
      </c>
      <c r="I1357" s="66">
        <v>2.94464601769912</v>
      </c>
      <c r="J1357" s="66">
        <v>1730.76</v>
      </c>
      <c r="K1357" s="68">
        <v>503.0</v>
      </c>
      <c r="L1357" s="66">
        <v>4.65258064516129</v>
      </c>
      <c r="M1357" s="66">
        <v>28216.51</v>
      </c>
      <c r="N1357" s="68">
        <v>3010.0</v>
      </c>
      <c r="O1357" s="66">
        <v>14.0171435668157</v>
      </c>
      <c r="P1357" s="66">
        <v>4508.1</v>
      </c>
      <c r="Q1357" s="68">
        <v>465.0</v>
      </c>
      <c r="R1357" s="69">
        <v>13.9138888888889</v>
      </c>
      <c r="T1357" s="56">
        <f t="shared" si="1"/>
        <v>3.143004338</v>
      </c>
      <c r="U1357" s="56">
        <f t="shared" si="2"/>
        <v>2.203609272</v>
      </c>
      <c r="V1357" s="56">
        <f t="shared" si="3"/>
        <v>3.440874751</v>
      </c>
      <c r="W1357" s="56">
        <f t="shared" si="4"/>
        <v>9.374255814</v>
      </c>
      <c r="X1357" s="56">
        <f t="shared" si="5"/>
        <v>9.69483871</v>
      </c>
    </row>
    <row r="1358" ht="14.25" customHeight="1">
      <c r="A1358" s="63">
        <v>90400.0</v>
      </c>
      <c r="B1358" s="64" t="s">
        <v>1405</v>
      </c>
      <c r="C1358" s="65" t="s">
        <v>94</v>
      </c>
      <c r="D1358" s="66" t="s">
        <v>66</v>
      </c>
      <c r="E1358" s="67" t="s">
        <v>66</v>
      </c>
      <c r="F1358" s="66" t="s">
        <v>66</v>
      </c>
      <c r="G1358" s="66" t="s">
        <v>66</v>
      </c>
      <c r="H1358" s="68" t="s">
        <v>66</v>
      </c>
      <c r="I1358" s="66" t="s">
        <v>66</v>
      </c>
      <c r="J1358" s="66" t="s">
        <v>66</v>
      </c>
      <c r="K1358" s="68" t="s">
        <v>66</v>
      </c>
      <c r="L1358" s="66" t="s">
        <v>66</v>
      </c>
      <c r="M1358" s="66" t="s">
        <v>66</v>
      </c>
      <c r="N1358" s="68" t="s">
        <v>66</v>
      </c>
      <c r="O1358" s="66" t="s">
        <v>66</v>
      </c>
      <c r="P1358" s="66" t="s">
        <v>66</v>
      </c>
      <c r="Q1358" s="68" t="s">
        <v>66</v>
      </c>
      <c r="R1358" s="69" t="s">
        <v>66</v>
      </c>
      <c r="T1358" s="56" t="str">
        <f t="shared" si="1"/>
        <v/>
      </c>
      <c r="U1358" s="56" t="str">
        <f t="shared" si="2"/>
        <v/>
      </c>
      <c r="V1358" s="56" t="str">
        <f t="shared" si="3"/>
        <v/>
      </c>
      <c r="W1358" s="56" t="str">
        <f t="shared" si="4"/>
        <v/>
      </c>
      <c r="X1358" s="56" t="str">
        <f t="shared" si="5"/>
        <v/>
      </c>
    </row>
    <row r="1359" ht="14.25" customHeight="1">
      <c r="A1359" s="63">
        <v>90401.0</v>
      </c>
      <c r="B1359" s="64" t="s">
        <v>1406</v>
      </c>
      <c r="C1359" s="65" t="s">
        <v>59</v>
      </c>
      <c r="D1359" s="66">
        <v>99211.77</v>
      </c>
      <c r="E1359" s="67">
        <v>24768.0</v>
      </c>
      <c r="F1359" s="66">
        <v>5.93300861141012</v>
      </c>
      <c r="G1359" s="66">
        <v>2354.7</v>
      </c>
      <c r="H1359" s="68">
        <v>786.0</v>
      </c>
      <c r="I1359" s="66">
        <v>3.48844444444444</v>
      </c>
      <c r="J1359" s="66">
        <v>8404.07</v>
      </c>
      <c r="K1359" s="68">
        <v>2646.0</v>
      </c>
      <c r="L1359" s="66">
        <v>3.90523698884758</v>
      </c>
      <c r="M1359" s="66">
        <v>147262.77</v>
      </c>
      <c r="N1359" s="68">
        <v>23311.0</v>
      </c>
      <c r="O1359" s="66">
        <v>9.14221318599454</v>
      </c>
      <c r="P1359" s="66">
        <v>101532.9</v>
      </c>
      <c r="Q1359" s="68">
        <v>22802.0</v>
      </c>
      <c r="R1359" s="69">
        <v>9.11508214381901</v>
      </c>
      <c r="T1359" s="56">
        <f t="shared" si="1"/>
        <v>4.005643169</v>
      </c>
      <c r="U1359" s="56">
        <f t="shared" si="2"/>
        <v>2.995801527</v>
      </c>
      <c r="V1359" s="56">
        <f t="shared" si="3"/>
        <v>3.176141345</v>
      </c>
      <c r="W1359" s="56">
        <f t="shared" si="4"/>
        <v>6.317308138</v>
      </c>
      <c r="X1359" s="56">
        <f t="shared" si="5"/>
        <v>4.452806771</v>
      </c>
    </row>
    <row r="1360" ht="14.25" customHeight="1">
      <c r="A1360" s="63">
        <v>90402.0</v>
      </c>
      <c r="B1360" s="64" t="s">
        <v>1407</v>
      </c>
      <c r="C1360" s="65" t="s">
        <v>61</v>
      </c>
      <c r="D1360" s="66">
        <v>91.04</v>
      </c>
      <c r="E1360" s="67">
        <v>37.0</v>
      </c>
      <c r="F1360" s="66">
        <v>2.75878787878788</v>
      </c>
      <c r="G1360" s="66">
        <v>31.78</v>
      </c>
      <c r="H1360" s="68">
        <v>13.0</v>
      </c>
      <c r="I1360" s="66">
        <v>2.44461538461538</v>
      </c>
      <c r="J1360" s="66">
        <v>725.24</v>
      </c>
      <c r="K1360" s="68">
        <v>173.0</v>
      </c>
      <c r="L1360" s="66">
        <v>5.21755395683453</v>
      </c>
      <c r="M1360" s="66">
        <v>0.0</v>
      </c>
      <c r="N1360" s="68">
        <v>0.0</v>
      </c>
      <c r="O1360" s="66">
        <v>0.0</v>
      </c>
      <c r="P1360" s="66">
        <v>2100.64</v>
      </c>
      <c r="Q1360" s="68">
        <v>387.0</v>
      </c>
      <c r="R1360" s="69">
        <v>6.48345679012346</v>
      </c>
      <c r="T1360" s="56">
        <f t="shared" si="1"/>
        <v>2.460540541</v>
      </c>
      <c r="U1360" s="56">
        <f t="shared" si="2"/>
        <v>2.444615385</v>
      </c>
      <c r="V1360" s="56">
        <f t="shared" si="3"/>
        <v>4.192138728</v>
      </c>
      <c r="W1360" s="56" t="str">
        <f t="shared" si="4"/>
        <v/>
      </c>
      <c r="X1360" s="56">
        <f t="shared" si="5"/>
        <v>5.428010336</v>
      </c>
    </row>
    <row r="1361" ht="14.25" customHeight="1">
      <c r="A1361" s="63">
        <v>90403.0</v>
      </c>
      <c r="B1361" s="64" t="s">
        <v>1408</v>
      </c>
      <c r="C1361" s="65" t="s">
        <v>59</v>
      </c>
      <c r="D1361" s="66">
        <v>1569.04</v>
      </c>
      <c r="E1361" s="67">
        <v>432.0</v>
      </c>
      <c r="F1361" s="66">
        <v>4.09671018276762</v>
      </c>
      <c r="G1361" s="66">
        <v>152.86</v>
      </c>
      <c r="H1361" s="68">
        <v>77.0</v>
      </c>
      <c r="I1361" s="66">
        <v>2.46548387096774</v>
      </c>
      <c r="J1361" s="66">
        <v>452.86</v>
      </c>
      <c r="K1361" s="68">
        <v>141.0</v>
      </c>
      <c r="L1361" s="66">
        <v>4.15467889908257</v>
      </c>
      <c r="M1361" s="66">
        <v>414629.74</v>
      </c>
      <c r="N1361" s="68">
        <v>61225.0</v>
      </c>
      <c r="O1361" s="66">
        <v>10.5227962337893</v>
      </c>
      <c r="P1361" s="66">
        <v>28522.65</v>
      </c>
      <c r="Q1361" s="68">
        <v>6826.0</v>
      </c>
      <c r="R1361" s="69">
        <v>6.58113751730503</v>
      </c>
      <c r="T1361" s="56">
        <f t="shared" si="1"/>
        <v>3.632037037</v>
      </c>
      <c r="U1361" s="56">
        <f t="shared" si="2"/>
        <v>1.985194805</v>
      </c>
      <c r="V1361" s="56">
        <f t="shared" si="3"/>
        <v>3.21177305</v>
      </c>
      <c r="W1361" s="56">
        <f t="shared" si="4"/>
        <v>6.772229318</v>
      </c>
      <c r="X1361" s="56">
        <f t="shared" si="5"/>
        <v>4.178530618</v>
      </c>
    </row>
    <row r="1362" ht="14.25" customHeight="1">
      <c r="A1362" s="63">
        <v>90404.0</v>
      </c>
      <c r="B1362" s="64" t="s">
        <v>1409</v>
      </c>
      <c r="C1362" s="65" t="s">
        <v>59</v>
      </c>
      <c r="D1362" s="66">
        <v>115552.77</v>
      </c>
      <c r="E1362" s="67">
        <v>24847.0</v>
      </c>
      <c r="F1362" s="66">
        <v>5.90127010877892</v>
      </c>
      <c r="G1362" s="66">
        <v>4480.93</v>
      </c>
      <c r="H1362" s="68">
        <v>1109.0</v>
      </c>
      <c r="I1362" s="66">
        <v>5.32176959619953</v>
      </c>
      <c r="J1362" s="66">
        <v>57559.74</v>
      </c>
      <c r="K1362" s="68">
        <v>13798.0</v>
      </c>
      <c r="L1362" s="66">
        <v>5.79013580122724</v>
      </c>
      <c r="M1362" s="66">
        <v>618886.95</v>
      </c>
      <c r="N1362" s="68">
        <v>81390.0</v>
      </c>
      <c r="O1362" s="66">
        <v>13.1440363172985</v>
      </c>
      <c r="P1362" s="66">
        <v>155346.53</v>
      </c>
      <c r="Q1362" s="68">
        <v>27011.0</v>
      </c>
      <c r="R1362" s="69">
        <v>8.92232094652806</v>
      </c>
      <c r="T1362" s="56">
        <f t="shared" si="1"/>
        <v>4.650572302</v>
      </c>
      <c r="U1362" s="56">
        <f t="shared" si="2"/>
        <v>4.040513977</v>
      </c>
      <c r="V1362" s="56">
        <f t="shared" si="3"/>
        <v>4.171600232</v>
      </c>
      <c r="W1362" s="56">
        <f t="shared" si="4"/>
        <v>7.603967932</v>
      </c>
      <c r="X1362" s="56">
        <f t="shared" si="5"/>
        <v>5.751232091</v>
      </c>
    </row>
    <row r="1363" ht="14.25" customHeight="1">
      <c r="A1363" s="63">
        <v>90406.0</v>
      </c>
      <c r="B1363" s="64" t="s">
        <v>1410</v>
      </c>
      <c r="C1363" s="65" t="s">
        <v>61</v>
      </c>
      <c r="D1363" s="66" t="s">
        <v>66</v>
      </c>
      <c r="E1363" s="67" t="s">
        <v>66</v>
      </c>
      <c r="F1363" s="66" t="s">
        <v>66</v>
      </c>
      <c r="G1363" s="66" t="s">
        <v>66</v>
      </c>
      <c r="H1363" s="68" t="s">
        <v>66</v>
      </c>
      <c r="I1363" s="66" t="s">
        <v>66</v>
      </c>
      <c r="J1363" s="66" t="s">
        <v>66</v>
      </c>
      <c r="K1363" s="68" t="s">
        <v>66</v>
      </c>
      <c r="L1363" s="66" t="s">
        <v>66</v>
      </c>
      <c r="M1363" s="66" t="s">
        <v>66</v>
      </c>
      <c r="N1363" s="68" t="s">
        <v>66</v>
      </c>
      <c r="O1363" s="66" t="s">
        <v>66</v>
      </c>
      <c r="P1363" s="66" t="s">
        <v>66</v>
      </c>
      <c r="Q1363" s="68" t="s">
        <v>66</v>
      </c>
      <c r="R1363" s="69" t="s">
        <v>66</v>
      </c>
      <c r="T1363" s="56" t="str">
        <f t="shared" si="1"/>
        <v/>
      </c>
      <c r="U1363" s="56" t="str">
        <f t="shared" si="2"/>
        <v/>
      </c>
      <c r="V1363" s="56" t="str">
        <f t="shared" si="3"/>
        <v/>
      </c>
      <c r="W1363" s="56" t="str">
        <f t="shared" si="4"/>
        <v/>
      </c>
      <c r="X1363" s="56" t="str">
        <f t="shared" si="5"/>
        <v/>
      </c>
    </row>
    <row r="1364" ht="14.25" customHeight="1">
      <c r="A1364" s="63">
        <v>90422.0</v>
      </c>
      <c r="B1364" s="64" t="s">
        <v>1411</v>
      </c>
      <c r="C1364" s="65" t="s">
        <v>59</v>
      </c>
      <c r="D1364" s="66">
        <v>337002.87</v>
      </c>
      <c r="E1364" s="67">
        <v>71969.0</v>
      </c>
      <c r="F1364" s="66">
        <v>7.03085350079279</v>
      </c>
      <c r="G1364" s="66">
        <v>1487.52</v>
      </c>
      <c r="H1364" s="68">
        <v>327.0</v>
      </c>
      <c r="I1364" s="66">
        <v>5.46882352941176</v>
      </c>
      <c r="J1364" s="66">
        <v>74278.78</v>
      </c>
      <c r="K1364" s="68">
        <v>9848.0</v>
      </c>
      <c r="L1364" s="66">
        <v>9.07277146695981</v>
      </c>
      <c r="M1364" s="66">
        <v>740694.33</v>
      </c>
      <c r="N1364" s="68">
        <v>117084.0</v>
      </c>
      <c r="O1364" s="66">
        <v>10.8331407134395</v>
      </c>
      <c r="P1364" s="66">
        <v>145261.97</v>
      </c>
      <c r="Q1364" s="68">
        <v>15911.0</v>
      </c>
      <c r="R1364" s="69">
        <v>11.2405764915267</v>
      </c>
      <c r="T1364" s="56">
        <f t="shared" si="1"/>
        <v>4.682611541</v>
      </c>
      <c r="U1364" s="56">
        <f t="shared" si="2"/>
        <v>4.548990826</v>
      </c>
      <c r="V1364" s="56">
        <f t="shared" si="3"/>
        <v>7.54252437</v>
      </c>
      <c r="W1364" s="56">
        <f t="shared" si="4"/>
        <v>6.326178897</v>
      </c>
      <c r="X1364" s="56">
        <f t="shared" si="5"/>
        <v>9.129656841</v>
      </c>
    </row>
    <row r="1365" ht="14.25" customHeight="1">
      <c r="A1365" s="63">
        <v>90423.0</v>
      </c>
      <c r="B1365" s="64" t="s">
        <v>1412</v>
      </c>
      <c r="C1365" s="65" t="s">
        <v>59</v>
      </c>
      <c r="D1365" s="66">
        <v>240540.53</v>
      </c>
      <c r="E1365" s="67">
        <v>54468.0</v>
      </c>
      <c r="F1365" s="66">
        <v>6.19726207038697</v>
      </c>
      <c r="G1365" s="66">
        <v>8065.25</v>
      </c>
      <c r="H1365" s="68">
        <v>2687.0</v>
      </c>
      <c r="I1365" s="66">
        <v>3.51273954703833</v>
      </c>
      <c r="J1365" s="66">
        <v>19667.92</v>
      </c>
      <c r="K1365" s="68">
        <v>3922.0</v>
      </c>
      <c r="L1365" s="66">
        <v>6.2856887184404</v>
      </c>
      <c r="M1365" s="66">
        <v>585296.63</v>
      </c>
      <c r="N1365" s="68">
        <v>89227.0</v>
      </c>
      <c r="O1365" s="66">
        <v>10.2726872718338</v>
      </c>
      <c r="P1365" s="66">
        <v>294205.41</v>
      </c>
      <c r="Q1365" s="68">
        <v>53341.0</v>
      </c>
      <c r="R1365" s="69">
        <v>8.50255505462112</v>
      </c>
      <c r="T1365" s="56">
        <f t="shared" si="1"/>
        <v>4.416180693</v>
      </c>
      <c r="U1365" s="56">
        <f t="shared" si="2"/>
        <v>3.00158169</v>
      </c>
      <c r="V1365" s="56">
        <f t="shared" si="3"/>
        <v>5.014767976</v>
      </c>
      <c r="W1365" s="56">
        <f t="shared" si="4"/>
        <v>6.559635873</v>
      </c>
      <c r="X1365" s="56">
        <f t="shared" si="5"/>
        <v>5.515558576</v>
      </c>
    </row>
    <row r="1366" ht="14.25" customHeight="1">
      <c r="A1366" s="63">
        <v>90424.0</v>
      </c>
      <c r="B1366" s="64" t="s">
        <v>1413</v>
      </c>
      <c r="C1366" s="65" t="s">
        <v>94</v>
      </c>
      <c r="D1366" s="66">
        <v>712915.49</v>
      </c>
      <c r="E1366" s="67">
        <v>130534.0</v>
      </c>
      <c r="F1366" s="66">
        <v>8.48315056104904</v>
      </c>
      <c r="G1366" s="66">
        <v>11293.57</v>
      </c>
      <c r="H1366" s="68">
        <v>2749.0</v>
      </c>
      <c r="I1366" s="66">
        <v>4.68807388958074</v>
      </c>
      <c r="J1366" s="66">
        <v>59765.22</v>
      </c>
      <c r="K1366" s="68">
        <v>10589.0</v>
      </c>
      <c r="L1366" s="66">
        <v>7.10729218694256</v>
      </c>
      <c r="M1366" s="66">
        <v>2154120.7</v>
      </c>
      <c r="N1366" s="68">
        <v>279475.0</v>
      </c>
      <c r="O1366" s="66">
        <v>14.1091907646963</v>
      </c>
      <c r="P1366" s="66">
        <v>271625.98</v>
      </c>
      <c r="Q1366" s="68">
        <v>37862.0</v>
      </c>
      <c r="R1366" s="69">
        <v>9.33679293276502</v>
      </c>
      <c r="T1366" s="56">
        <f t="shared" si="1"/>
        <v>5.461531019</v>
      </c>
      <c r="U1366" s="56">
        <f t="shared" si="2"/>
        <v>4.108246635</v>
      </c>
      <c r="V1366" s="56">
        <f t="shared" si="3"/>
        <v>5.644085372</v>
      </c>
      <c r="W1366" s="56">
        <f t="shared" si="4"/>
        <v>7.707740227</v>
      </c>
      <c r="X1366" s="56">
        <f t="shared" si="5"/>
        <v>7.174105436</v>
      </c>
    </row>
    <row r="1367" ht="14.25" customHeight="1">
      <c r="A1367" s="63">
        <v>90425.0</v>
      </c>
      <c r="B1367" s="64" t="s">
        <v>1414</v>
      </c>
      <c r="C1367" s="65" t="s">
        <v>59</v>
      </c>
      <c r="D1367" s="66">
        <v>49131.57</v>
      </c>
      <c r="E1367" s="67">
        <v>13424.0</v>
      </c>
      <c r="F1367" s="66">
        <v>4.83245500147536</v>
      </c>
      <c r="G1367" s="66">
        <v>3930.38</v>
      </c>
      <c r="H1367" s="68">
        <v>1228.0</v>
      </c>
      <c r="I1367" s="66">
        <v>3.63587419056429</v>
      </c>
      <c r="J1367" s="66">
        <v>13222.24</v>
      </c>
      <c r="K1367" s="68">
        <v>2947.0</v>
      </c>
      <c r="L1367" s="66">
        <v>5.52076826722338</v>
      </c>
      <c r="M1367" s="66">
        <v>130401.74</v>
      </c>
      <c r="N1367" s="68">
        <v>21206.0</v>
      </c>
      <c r="O1367" s="66">
        <v>8.87811410675381</v>
      </c>
      <c r="P1367" s="66">
        <v>77847.83</v>
      </c>
      <c r="Q1367" s="68">
        <v>13898.0</v>
      </c>
      <c r="R1367" s="69">
        <v>7.71763953603648</v>
      </c>
      <c r="T1367" s="56">
        <f t="shared" si="1"/>
        <v>3.659979887</v>
      </c>
      <c r="U1367" s="56">
        <f t="shared" si="2"/>
        <v>3.200635179</v>
      </c>
      <c r="V1367" s="56">
        <f t="shared" si="3"/>
        <v>4.486677978</v>
      </c>
      <c r="W1367" s="56">
        <f t="shared" si="4"/>
        <v>6.149285108</v>
      </c>
      <c r="X1367" s="56">
        <f t="shared" si="5"/>
        <v>5.601369262</v>
      </c>
    </row>
    <row r="1368" ht="14.25" customHeight="1">
      <c r="A1368" s="63">
        <v>90426.0</v>
      </c>
      <c r="B1368" s="64" t="s">
        <v>1415</v>
      </c>
      <c r="C1368" s="65" t="s">
        <v>59</v>
      </c>
      <c r="D1368" s="66">
        <v>150367.42</v>
      </c>
      <c r="E1368" s="67">
        <v>36483.0</v>
      </c>
      <c r="F1368" s="66">
        <v>5.64061144872083</v>
      </c>
      <c r="G1368" s="66">
        <v>25443.76</v>
      </c>
      <c r="H1368" s="68">
        <v>5782.0</v>
      </c>
      <c r="I1368" s="66">
        <v>5.13600322971336</v>
      </c>
      <c r="J1368" s="66">
        <v>88342.03</v>
      </c>
      <c r="K1368" s="68">
        <v>17216.0</v>
      </c>
      <c r="L1368" s="66">
        <v>7.39759085580305</v>
      </c>
      <c r="M1368" s="66">
        <v>686503.86</v>
      </c>
      <c r="N1368" s="68">
        <v>91322.0</v>
      </c>
      <c r="O1368" s="66">
        <v>12.0081136959944</v>
      </c>
      <c r="P1368" s="66">
        <v>60182.55</v>
      </c>
      <c r="Q1368" s="68">
        <v>10312.0</v>
      </c>
      <c r="R1368" s="69">
        <v>8.91329235781991</v>
      </c>
      <c r="T1368" s="56">
        <f t="shared" si="1"/>
        <v>4.12157498</v>
      </c>
      <c r="U1368" s="56">
        <f t="shared" si="2"/>
        <v>4.400511934</v>
      </c>
      <c r="V1368" s="56">
        <f t="shared" si="3"/>
        <v>5.131391148</v>
      </c>
      <c r="W1368" s="56">
        <f t="shared" si="4"/>
        <v>7.517398436</v>
      </c>
      <c r="X1368" s="56">
        <f t="shared" si="5"/>
        <v>5.836166602</v>
      </c>
    </row>
    <row r="1369" ht="14.25" customHeight="1">
      <c r="A1369" s="63">
        <v>90427.0</v>
      </c>
      <c r="B1369" s="64" t="s">
        <v>1416</v>
      </c>
      <c r="C1369" s="65" t="s">
        <v>94</v>
      </c>
      <c r="D1369" s="66" t="s">
        <v>66</v>
      </c>
      <c r="E1369" s="67" t="s">
        <v>66</v>
      </c>
      <c r="F1369" s="66" t="s">
        <v>66</v>
      </c>
      <c r="G1369" s="66" t="s">
        <v>66</v>
      </c>
      <c r="H1369" s="68" t="s">
        <v>66</v>
      </c>
      <c r="I1369" s="66" t="s">
        <v>66</v>
      </c>
      <c r="J1369" s="66" t="s">
        <v>66</v>
      </c>
      <c r="K1369" s="68" t="s">
        <v>66</v>
      </c>
      <c r="L1369" s="66" t="s">
        <v>66</v>
      </c>
      <c r="M1369" s="66" t="s">
        <v>66</v>
      </c>
      <c r="N1369" s="68" t="s">
        <v>66</v>
      </c>
      <c r="O1369" s="66" t="s">
        <v>66</v>
      </c>
      <c r="P1369" s="66" t="s">
        <v>66</v>
      </c>
      <c r="Q1369" s="68" t="s">
        <v>66</v>
      </c>
      <c r="R1369" s="69" t="s">
        <v>66</v>
      </c>
      <c r="T1369" s="56" t="str">
        <f t="shared" si="1"/>
        <v/>
      </c>
      <c r="U1369" s="56" t="str">
        <f t="shared" si="2"/>
        <v/>
      </c>
      <c r="V1369" s="56" t="str">
        <f t="shared" si="3"/>
        <v/>
      </c>
      <c r="W1369" s="56" t="str">
        <f t="shared" si="4"/>
        <v/>
      </c>
      <c r="X1369" s="56" t="str">
        <f t="shared" si="5"/>
        <v/>
      </c>
    </row>
    <row r="1370" ht="14.25" customHeight="1">
      <c r="A1370" s="63">
        <v>90429.0</v>
      </c>
      <c r="B1370" s="64" t="s">
        <v>1417</v>
      </c>
      <c r="C1370" s="65" t="s">
        <v>59</v>
      </c>
      <c r="D1370" s="66">
        <v>237027.38</v>
      </c>
      <c r="E1370" s="67">
        <v>53690.0</v>
      </c>
      <c r="F1370" s="66">
        <v>5.93072561677426</v>
      </c>
      <c r="G1370" s="66">
        <v>3651.06</v>
      </c>
      <c r="H1370" s="68">
        <v>1034.0</v>
      </c>
      <c r="I1370" s="66">
        <v>4.04773835920177</v>
      </c>
      <c r="J1370" s="66">
        <v>11353.71</v>
      </c>
      <c r="K1370" s="68">
        <v>3168.0</v>
      </c>
      <c r="L1370" s="66">
        <v>4.34342387146136</v>
      </c>
      <c r="M1370" s="66">
        <v>724224.64</v>
      </c>
      <c r="N1370" s="68">
        <v>97665.0</v>
      </c>
      <c r="O1370" s="66">
        <v>10.598926386653</v>
      </c>
      <c r="P1370" s="66">
        <v>112297.54</v>
      </c>
      <c r="Q1370" s="68">
        <v>18037.0</v>
      </c>
      <c r="R1370" s="69">
        <v>8.42505364243379</v>
      </c>
      <c r="T1370" s="56">
        <f t="shared" si="1"/>
        <v>4.414739803</v>
      </c>
      <c r="U1370" s="56">
        <f t="shared" si="2"/>
        <v>3.531005803</v>
      </c>
      <c r="V1370" s="56">
        <f t="shared" si="3"/>
        <v>3.583873106</v>
      </c>
      <c r="W1370" s="56">
        <f t="shared" si="4"/>
        <v>7.415395894</v>
      </c>
      <c r="X1370" s="56">
        <f t="shared" si="5"/>
        <v>6.225954427</v>
      </c>
    </row>
    <row r="1371" ht="14.25" customHeight="1">
      <c r="A1371" s="63">
        <v>90432.0</v>
      </c>
      <c r="B1371" s="64" t="s">
        <v>1418</v>
      </c>
      <c r="C1371" s="65" t="s">
        <v>61</v>
      </c>
      <c r="D1371" s="66">
        <v>1910.89</v>
      </c>
      <c r="E1371" s="67">
        <v>612.0</v>
      </c>
      <c r="F1371" s="66">
        <v>3.41840787119857</v>
      </c>
      <c r="G1371" s="66">
        <v>130.18</v>
      </c>
      <c r="H1371" s="68">
        <v>39.0</v>
      </c>
      <c r="I1371" s="66">
        <v>3.82882352941177</v>
      </c>
      <c r="J1371" s="66">
        <v>585.89</v>
      </c>
      <c r="K1371" s="68">
        <v>122.0</v>
      </c>
      <c r="L1371" s="66">
        <v>5.5272641509434</v>
      </c>
      <c r="M1371" s="66">
        <v>304327.05</v>
      </c>
      <c r="N1371" s="68">
        <v>42845.0</v>
      </c>
      <c r="O1371" s="66">
        <v>12.0995169370229</v>
      </c>
      <c r="P1371" s="66">
        <v>0.0</v>
      </c>
      <c r="Q1371" s="68">
        <v>0.0</v>
      </c>
      <c r="R1371" s="69">
        <v>0.0</v>
      </c>
      <c r="T1371" s="56">
        <f t="shared" si="1"/>
        <v>3.122369281</v>
      </c>
      <c r="U1371" s="56">
        <f t="shared" si="2"/>
        <v>3.337948718</v>
      </c>
      <c r="V1371" s="56">
        <f t="shared" si="3"/>
        <v>4.802377049</v>
      </c>
      <c r="W1371" s="56">
        <f t="shared" si="4"/>
        <v>7.10297701</v>
      </c>
      <c r="X1371" s="56" t="str">
        <f t="shared" si="5"/>
        <v/>
      </c>
    </row>
    <row r="1372" ht="14.25" customHeight="1">
      <c r="A1372" s="63">
        <v>90434.0</v>
      </c>
      <c r="B1372" s="64" t="s">
        <v>1419</v>
      </c>
      <c r="C1372" s="65" t="s">
        <v>94</v>
      </c>
      <c r="D1372" s="66">
        <v>678166.05</v>
      </c>
      <c r="E1372" s="67">
        <v>164655.0</v>
      </c>
      <c r="F1372" s="66">
        <v>6.26145852568601</v>
      </c>
      <c r="G1372" s="66">
        <v>1151.74</v>
      </c>
      <c r="H1372" s="68">
        <v>289.0</v>
      </c>
      <c r="I1372" s="66">
        <v>4.36265151515151</v>
      </c>
      <c r="J1372" s="66">
        <v>332207.3</v>
      </c>
      <c r="K1372" s="68">
        <v>76050.0</v>
      </c>
      <c r="L1372" s="66">
        <v>6.3339110373887</v>
      </c>
      <c r="M1372" s="66">
        <v>2037082.29</v>
      </c>
      <c r="N1372" s="68">
        <v>241599.0</v>
      </c>
      <c r="O1372" s="66">
        <v>13.0562111598216</v>
      </c>
      <c r="P1372" s="66">
        <v>721633.12</v>
      </c>
      <c r="Q1372" s="68">
        <v>164429.0</v>
      </c>
      <c r="R1372" s="69">
        <v>7.08720237276816</v>
      </c>
      <c r="T1372" s="56">
        <f t="shared" si="1"/>
        <v>4.118709119</v>
      </c>
      <c r="U1372" s="56">
        <f t="shared" si="2"/>
        <v>3.985259516</v>
      </c>
      <c r="V1372" s="56">
        <f t="shared" si="3"/>
        <v>4.368274819</v>
      </c>
      <c r="W1372" s="56">
        <f t="shared" si="4"/>
        <v>8.431666894</v>
      </c>
      <c r="X1372" s="56">
        <f t="shared" si="5"/>
        <v>4.388721698</v>
      </c>
    </row>
    <row r="1373" ht="14.25" customHeight="1">
      <c r="A1373" s="63">
        <v>90436.0</v>
      </c>
      <c r="B1373" s="64" t="s">
        <v>1420</v>
      </c>
      <c r="C1373" s="65" t="s">
        <v>59</v>
      </c>
      <c r="D1373" s="66">
        <v>183097.55</v>
      </c>
      <c r="E1373" s="67">
        <v>43334.0</v>
      </c>
      <c r="F1373" s="66">
        <v>6.6035831499982</v>
      </c>
      <c r="G1373" s="66">
        <v>4772.71</v>
      </c>
      <c r="H1373" s="68">
        <v>2001.0</v>
      </c>
      <c r="I1373" s="66">
        <v>3.01688369152971</v>
      </c>
      <c r="J1373" s="66">
        <v>35543.92</v>
      </c>
      <c r="K1373" s="68">
        <v>9040.0</v>
      </c>
      <c r="L1373" s="66">
        <v>5.8537417654809</v>
      </c>
      <c r="M1373" s="66">
        <v>426311.01</v>
      </c>
      <c r="N1373" s="68">
        <v>57619.0</v>
      </c>
      <c r="O1373" s="66">
        <v>10.9316121339556</v>
      </c>
      <c r="P1373" s="66">
        <v>52749.96</v>
      </c>
      <c r="Q1373" s="68">
        <v>13579.0</v>
      </c>
      <c r="R1373" s="69">
        <v>6.47159366948841</v>
      </c>
      <c r="T1373" s="56">
        <f t="shared" si="1"/>
        <v>4.225263073</v>
      </c>
      <c r="U1373" s="56">
        <f t="shared" si="2"/>
        <v>2.385162419</v>
      </c>
      <c r="V1373" s="56">
        <f t="shared" si="3"/>
        <v>3.931849558</v>
      </c>
      <c r="W1373" s="56">
        <f t="shared" si="4"/>
        <v>7.398792239</v>
      </c>
      <c r="X1373" s="56">
        <f t="shared" si="5"/>
        <v>3.88467192</v>
      </c>
    </row>
    <row r="1374" ht="14.25" customHeight="1">
      <c r="A1374" s="63">
        <v>90438.0</v>
      </c>
      <c r="B1374" s="64" t="s">
        <v>1421</v>
      </c>
      <c r="C1374" s="65" t="s">
        <v>59</v>
      </c>
      <c r="D1374" s="66">
        <v>37270.92</v>
      </c>
      <c r="E1374" s="67">
        <v>11638.0</v>
      </c>
      <c r="F1374" s="66">
        <v>4.08135348226018</v>
      </c>
      <c r="G1374" s="66">
        <v>2078.78</v>
      </c>
      <c r="H1374" s="68">
        <v>694.0</v>
      </c>
      <c r="I1374" s="66">
        <v>3.3691734197731</v>
      </c>
      <c r="J1374" s="66">
        <v>57384.04</v>
      </c>
      <c r="K1374" s="68">
        <v>8150.0</v>
      </c>
      <c r="L1374" s="66">
        <v>8.45873231132076</v>
      </c>
      <c r="M1374" s="66">
        <v>293493.09</v>
      </c>
      <c r="N1374" s="68">
        <v>50908.0</v>
      </c>
      <c r="O1374" s="66">
        <v>8.48613821020674</v>
      </c>
      <c r="P1374" s="66">
        <v>69008.15</v>
      </c>
      <c r="Q1374" s="68">
        <v>11588.0</v>
      </c>
      <c r="R1374" s="69">
        <v>8.60880114770459</v>
      </c>
      <c r="T1374" s="56">
        <f t="shared" si="1"/>
        <v>3.202519333</v>
      </c>
      <c r="U1374" s="56">
        <f t="shared" si="2"/>
        <v>2.995360231</v>
      </c>
      <c r="V1374" s="56">
        <f t="shared" si="3"/>
        <v>7.040986503</v>
      </c>
      <c r="W1374" s="56">
        <f t="shared" si="4"/>
        <v>5.765166379</v>
      </c>
      <c r="X1374" s="56">
        <f t="shared" si="5"/>
        <v>5.955138937</v>
      </c>
    </row>
    <row r="1375" ht="14.25" customHeight="1">
      <c r="A1375" s="63">
        <v>90440.0</v>
      </c>
      <c r="B1375" s="64" t="s">
        <v>1422</v>
      </c>
      <c r="C1375" s="65" t="s">
        <v>94</v>
      </c>
      <c r="D1375" s="66">
        <v>297674.91</v>
      </c>
      <c r="E1375" s="67">
        <v>64146.0</v>
      </c>
      <c r="F1375" s="66">
        <v>6.89413381814813</v>
      </c>
      <c r="G1375" s="66">
        <v>23544.01</v>
      </c>
      <c r="H1375" s="68">
        <v>6204.0</v>
      </c>
      <c r="I1375" s="66">
        <v>4.84444650205761</v>
      </c>
      <c r="J1375" s="66">
        <v>62383.47</v>
      </c>
      <c r="K1375" s="68">
        <v>15843.0</v>
      </c>
      <c r="L1375" s="66">
        <v>5.19515906062625</v>
      </c>
      <c r="M1375" s="66">
        <v>1044363.03</v>
      </c>
      <c r="N1375" s="68">
        <v>118857.0</v>
      </c>
      <c r="O1375" s="66">
        <v>13.996690075722</v>
      </c>
      <c r="P1375" s="66">
        <v>223896.34</v>
      </c>
      <c r="Q1375" s="68">
        <v>46128.0</v>
      </c>
      <c r="R1375" s="69">
        <v>8.10601860902936</v>
      </c>
      <c r="T1375" s="56">
        <f t="shared" si="1"/>
        <v>4.640584136</v>
      </c>
      <c r="U1375" s="56">
        <f t="shared" si="2"/>
        <v>3.794972598</v>
      </c>
      <c r="V1375" s="56">
        <f t="shared" si="3"/>
        <v>3.93760462</v>
      </c>
      <c r="W1375" s="56">
        <f t="shared" si="4"/>
        <v>8.786718746</v>
      </c>
      <c r="X1375" s="56">
        <f t="shared" si="5"/>
        <v>4.853805498</v>
      </c>
    </row>
    <row r="1376" ht="14.25" customHeight="1">
      <c r="A1376" s="63">
        <v>90441.0</v>
      </c>
      <c r="B1376" s="64" t="s">
        <v>1423</v>
      </c>
      <c r="C1376" s="65" t="s">
        <v>94</v>
      </c>
      <c r="D1376" s="66" t="s">
        <v>66</v>
      </c>
      <c r="E1376" s="67" t="s">
        <v>66</v>
      </c>
      <c r="F1376" s="66" t="s">
        <v>66</v>
      </c>
      <c r="G1376" s="66" t="s">
        <v>66</v>
      </c>
      <c r="H1376" s="68" t="s">
        <v>66</v>
      </c>
      <c r="I1376" s="66" t="s">
        <v>66</v>
      </c>
      <c r="J1376" s="66" t="s">
        <v>66</v>
      </c>
      <c r="K1376" s="68" t="s">
        <v>66</v>
      </c>
      <c r="L1376" s="66" t="s">
        <v>66</v>
      </c>
      <c r="M1376" s="66" t="s">
        <v>66</v>
      </c>
      <c r="N1376" s="68" t="s">
        <v>66</v>
      </c>
      <c r="O1376" s="66" t="s">
        <v>66</v>
      </c>
      <c r="P1376" s="66" t="s">
        <v>66</v>
      </c>
      <c r="Q1376" s="68" t="s">
        <v>66</v>
      </c>
      <c r="R1376" s="69" t="s">
        <v>66</v>
      </c>
      <c r="T1376" s="56" t="str">
        <f t="shared" si="1"/>
        <v/>
      </c>
      <c r="U1376" s="56" t="str">
        <f t="shared" si="2"/>
        <v/>
      </c>
      <c r="V1376" s="56" t="str">
        <f t="shared" si="3"/>
        <v/>
      </c>
      <c r="W1376" s="56" t="str">
        <f t="shared" si="4"/>
        <v/>
      </c>
      <c r="X1376" s="56" t="str">
        <f t="shared" si="5"/>
        <v/>
      </c>
    </row>
    <row r="1377" ht="14.25" customHeight="1">
      <c r="A1377" s="63">
        <v>90442.0</v>
      </c>
      <c r="B1377" s="64" t="s">
        <v>1424</v>
      </c>
      <c r="C1377" s="65" t="s">
        <v>61</v>
      </c>
      <c r="D1377" s="66">
        <v>21099.5</v>
      </c>
      <c r="E1377" s="67">
        <v>3908.0</v>
      </c>
      <c r="F1377" s="66">
        <v>6.49015687480775</v>
      </c>
      <c r="G1377" s="66">
        <v>369.51</v>
      </c>
      <c r="H1377" s="68">
        <v>125.0</v>
      </c>
      <c r="I1377" s="66">
        <v>3.32891891891892</v>
      </c>
      <c r="J1377" s="66">
        <v>1094.55</v>
      </c>
      <c r="K1377" s="68">
        <v>258.0</v>
      </c>
      <c r="L1377" s="66">
        <v>5.88467741935484</v>
      </c>
      <c r="M1377" s="66">
        <v>1255.43</v>
      </c>
      <c r="N1377" s="68">
        <v>150.0</v>
      </c>
      <c r="O1377" s="66">
        <v>13.2150526315789</v>
      </c>
      <c r="P1377" s="66">
        <v>0.0</v>
      </c>
      <c r="Q1377" s="68">
        <v>0.0</v>
      </c>
      <c r="R1377" s="69">
        <v>0.0</v>
      </c>
      <c r="T1377" s="56">
        <f t="shared" si="1"/>
        <v>5.399053224</v>
      </c>
      <c r="U1377" s="56">
        <f t="shared" si="2"/>
        <v>2.95608</v>
      </c>
      <c r="V1377" s="56">
        <f t="shared" si="3"/>
        <v>4.24244186</v>
      </c>
      <c r="W1377" s="56">
        <f t="shared" si="4"/>
        <v>8.369533333</v>
      </c>
      <c r="X1377" s="56" t="str">
        <f t="shared" si="5"/>
        <v/>
      </c>
    </row>
    <row r="1378" ht="14.25" customHeight="1">
      <c r="A1378" s="63">
        <v>90445.0</v>
      </c>
      <c r="B1378" s="64" t="s">
        <v>1425</v>
      </c>
      <c r="C1378" s="65" t="s">
        <v>59</v>
      </c>
      <c r="D1378" s="66">
        <v>351717.49</v>
      </c>
      <c r="E1378" s="67">
        <v>79132.0</v>
      </c>
      <c r="F1378" s="66">
        <v>6.89547493481287</v>
      </c>
      <c r="G1378" s="66">
        <v>10437.46</v>
      </c>
      <c r="H1378" s="68">
        <v>2719.0</v>
      </c>
      <c r="I1378" s="66">
        <v>4.28819227608874</v>
      </c>
      <c r="J1378" s="66">
        <v>101148.43</v>
      </c>
      <c r="K1378" s="68">
        <v>19116.0</v>
      </c>
      <c r="L1378" s="66">
        <v>7.11361066179056</v>
      </c>
      <c r="M1378" s="66">
        <v>918883.26</v>
      </c>
      <c r="N1378" s="68">
        <v>127346.0</v>
      </c>
      <c r="O1378" s="66">
        <v>11.7481718340472</v>
      </c>
      <c r="P1378" s="66">
        <v>400541.92</v>
      </c>
      <c r="Q1378" s="68">
        <v>68270.0</v>
      </c>
      <c r="R1378" s="69">
        <v>9.2525276045276</v>
      </c>
      <c r="T1378" s="56">
        <f t="shared" si="1"/>
        <v>4.44469355</v>
      </c>
      <c r="U1378" s="56">
        <f t="shared" si="2"/>
        <v>3.838712762</v>
      </c>
      <c r="V1378" s="56">
        <f t="shared" si="3"/>
        <v>5.291296819</v>
      </c>
      <c r="W1378" s="56">
        <f t="shared" si="4"/>
        <v>7.215642894</v>
      </c>
      <c r="X1378" s="56">
        <f t="shared" si="5"/>
        <v>5.867026805</v>
      </c>
    </row>
    <row r="1379" ht="14.25" customHeight="1">
      <c r="A1379" s="63">
        <v>90446.0</v>
      </c>
      <c r="B1379" s="64" t="s">
        <v>1426</v>
      </c>
      <c r="C1379" s="65" t="s">
        <v>94</v>
      </c>
      <c r="D1379" s="66" t="s">
        <v>66</v>
      </c>
      <c r="E1379" s="67" t="s">
        <v>66</v>
      </c>
      <c r="F1379" s="66" t="s">
        <v>66</v>
      </c>
      <c r="G1379" s="66" t="s">
        <v>66</v>
      </c>
      <c r="H1379" s="68" t="s">
        <v>66</v>
      </c>
      <c r="I1379" s="66" t="s">
        <v>66</v>
      </c>
      <c r="J1379" s="66" t="s">
        <v>66</v>
      </c>
      <c r="K1379" s="68" t="s">
        <v>66</v>
      </c>
      <c r="L1379" s="66" t="s">
        <v>66</v>
      </c>
      <c r="M1379" s="66" t="s">
        <v>66</v>
      </c>
      <c r="N1379" s="68" t="s">
        <v>66</v>
      </c>
      <c r="O1379" s="66" t="s">
        <v>66</v>
      </c>
      <c r="P1379" s="66" t="s">
        <v>66</v>
      </c>
      <c r="Q1379" s="68" t="s">
        <v>66</v>
      </c>
      <c r="R1379" s="69" t="s">
        <v>66</v>
      </c>
      <c r="T1379" s="56" t="str">
        <f t="shared" si="1"/>
        <v/>
      </c>
      <c r="U1379" s="56" t="str">
        <f t="shared" si="2"/>
        <v/>
      </c>
      <c r="V1379" s="56" t="str">
        <f t="shared" si="3"/>
        <v/>
      </c>
      <c r="W1379" s="56" t="str">
        <f t="shared" si="4"/>
        <v/>
      </c>
      <c r="X1379" s="56" t="str">
        <f t="shared" si="5"/>
        <v/>
      </c>
    </row>
    <row r="1380" ht="14.25" customHeight="1">
      <c r="A1380" s="63">
        <v>90451.0</v>
      </c>
      <c r="B1380" s="64" t="s">
        <v>1427</v>
      </c>
      <c r="C1380" s="65" t="s">
        <v>59</v>
      </c>
      <c r="D1380" s="66">
        <v>10459.96</v>
      </c>
      <c r="E1380" s="67">
        <v>3730.0</v>
      </c>
      <c r="F1380" s="66">
        <v>3.71183818310859</v>
      </c>
      <c r="G1380" s="66">
        <v>297.04</v>
      </c>
      <c r="H1380" s="68">
        <v>93.0</v>
      </c>
      <c r="I1380" s="66">
        <v>3.76</v>
      </c>
      <c r="J1380" s="66">
        <v>13495.67</v>
      </c>
      <c r="K1380" s="68">
        <v>3479.0</v>
      </c>
      <c r="L1380" s="66">
        <v>4.86681211684097</v>
      </c>
      <c r="M1380" s="66">
        <v>345945.74</v>
      </c>
      <c r="N1380" s="68">
        <v>51005.0</v>
      </c>
      <c r="O1380" s="66">
        <v>9.43248282255426</v>
      </c>
      <c r="P1380" s="66">
        <v>93691.35</v>
      </c>
      <c r="Q1380" s="68">
        <v>18546.0</v>
      </c>
      <c r="R1380" s="69">
        <v>7.18491947852761</v>
      </c>
      <c r="T1380" s="56">
        <f t="shared" si="1"/>
        <v>2.80427882</v>
      </c>
      <c r="U1380" s="56">
        <f t="shared" si="2"/>
        <v>3.193978495</v>
      </c>
      <c r="V1380" s="56">
        <f t="shared" si="3"/>
        <v>3.879180799</v>
      </c>
      <c r="W1380" s="56">
        <f t="shared" si="4"/>
        <v>6.782584845</v>
      </c>
      <c r="X1380" s="56">
        <f t="shared" si="5"/>
        <v>5.051835975</v>
      </c>
    </row>
    <row r="1381" ht="14.25" customHeight="1">
      <c r="A1381" s="63">
        <v>90452.0</v>
      </c>
      <c r="B1381" s="64" t="s">
        <v>1428</v>
      </c>
      <c r="C1381" s="65" t="s">
        <v>59</v>
      </c>
      <c r="D1381" s="66">
        <v>275717.76</v>
      </c>
      <c r="E1381" s="67">
        <v>60162.0</v>
      </c>
      <c r="F1381" s="66">
        <v>6.67129037721697</v>
      </c>
      <c r="G1381" s="66">
        <v>12325.9</v>
      </c>
      <c r="H1381" s="68">
        <v>3376.0</v>
      </c>
      <c r="I1381" s="66">
        <v>4.1712013536379</v>
      </c>
      <c r="J1381" s="66">
        <v>11340.56</v>
      </c>
      <c r="K1381" s="68">
        <v>2604.0</v>
      </c>
      <c r="L1381" s="66">
        <v>5.32670737435416</v>
      </c>
      <c r="M1381" s="66">
        <v>321003.68</v>
      </c>
      <c r="N1381" s="68">
        <v>42592.0</v>
      </c>
      <c r="O1381" s="66">
        <v>10.9300173652491</v>
      </c>
      <c r="P1381" s="66">
        <v>75.94</v>
      </c>
      <c r="Q1381" s="68">
        <v>26.0</v>
      </c>
      <c r="R1381" s="69">
        <v>2.92076923076923</v>
      </c>
      <c r="T1381" s="56">
        <f t="shared" si="1"/>
        <v>4.58292211</v>
      </c>
      <c r="U1381" s="56">
        <f t="shared" si="2"/>
        <v>3.65103673</v>
      </c>
      <c r="V1381" s="56">
        <f t="shared" si="3"/>
        <v>4.355053763</v>
      </c>
      <c r="W1381" s="56">
        <f t="shared" si="4"/>
        <v>7.536712998</v>
      </c>
      <c r="X1381" s="56">
        <f t="shared" si="5"/>
        <v>2.920769231</v>
      </c>
    </row>
    <row r="1382" ht="14.25" customHeight="1">
      <c r="A1382" s="63">
        <v>90453.0</v>
      </c>
      <c r="B1382" s="64" t="s">
        <v>1429</v>
      </c>
      <c r="C1382" s="65" t="s">
        <v>61</v>
      </c>
      <c r="D1382" s="66">
        <v>3938.92</v>
      </c>
      <c r="E1382" s="67">
        <v>1270.0</v>
      </c>
      <c r="F1382" s="66">
        <v>3.45519298245614</v>
      </c>
      <c r="G1382" s="66">
        <v>2333.81</v>
      </c>
      <c r="H1382" s="68">
        <v>942.0</v>
      </c>
      <c r="I1382" s="66">
        <v>2.91362047440699</v>
      </c>
      <c r="J1382" s="66">
        <v>3802.38</v>
      </c>
      <c r="K1382" s="68">
        <v>980.0</v>
      </c>
      <c r="L1382" s="66">
        <v>4.29647457627119</v>
      </c>
      <c r="M1382" s="66">
        <v>2219.43</v>
      </c>
      <c r="N1382" s="68">
        <v>538.0</v>
      </c>
      <c r="O1382" s="66">
        <v>4.92113082039911</v>
      </c>
      <c r="P1382" s="66">
        <v>75767.23</v>
      </c>
      <c r="Q1382" s="68">
        <v>16106.0</v>
      </c>
      <c r="R1382" s="69">
        <v>6.16093917710197</v>
      </c>
      <c r="T1382" s="56">
        <f t="shared" si="1"/>
        <v>3.101511811</v>
      </c>
      <c r="U1382" s="56">
        <f t="shared" si="2"/>
        <v>2.477505308</v>
      </c>
      <c r="V1382" s="56">
        <f t="shared" si="3"/>
        <v>3.879979592</v>
      </c>
      <c r="W1382" s="56">
        <f t="shared" si="4"/>
        <v>4.125334572</v>
      </c>
      <c r="X1382" s="56">
        <f t="shared" si="5"/>
        <v>4.70428598</v>
      </c>
    </row>
    <row r="1383" ht="14.25" customHeight="1">
      <c r="A1383" s="63">
        <v>90456.0</v>
      </c>
      <c r="B1383" s="64" t="s">
        <v>1430</v>
      </c>
      <c r="C1383" s="65" t="s">
        <v>59</v>
      </c>
      <c r="D1383" s="66">
        <v>37428.01</v>
      </c>
      <c r="E1383" s="67">
        <v>10828.0</v>
      </c>
      <c r="F1383" s="66">
        <v>4.32793825161887</v>
      </c>
      <c r="G1383" s="66">
        <v>5345.34</v>
      </c>
      <c r="H1383" s="68">
        <v>2158.0</v>
      </c>
      <c r="I1383" s="66">
        <v>2.99291153415454</v>
      </c>
      <c r="J1383" s="66">
        <v>3538.56</v>
      </c>
      <c r="K1383" s="68">
        <v>1382.0</v>
      </c>
      <c r="L1383" s="66">
        <v>3.30397759103641</v>
      </c>
      <c r="M1383" s="66">
        <v>182100.4</v>
      </c>
      <c r="N1383" s="68">
        <v>35175.0</v>
      </c>
      <c r="O1383" s="66">
        <v>7.35046419633487</v>
      </c>
      <c r="P1383" s="66">
        <v>84943.81</v>
      </c>
      <c r="Q1383" s="68">
        <v>24529.0</v>
      </c>
      <c r="R1383" s="69">
        <v>5.67010279687604</v>
      </c>
      <c r="T1383" s="56">
        <f t="shared" si="1"/>
        <v>3.456594939</v>
      </c>
      <c r="U1383" s="56">
        <f t="shared" si="2"/>
        <v>2.476987952</v>
      </c>
      <c r="V1383" s="56">
        <f t="shared" si="3"/>
        <v>2.560463097</v>
      </c>
      <c r="W1383" s="56">
        <f t="shared" si="4"/>
        <v>5.176983653</v>
      </c>
      <c r="X1383" s="56">
        <f t="shared" si="5"/>
        <v>3.46299523</v>
      </c>
    </row>
    <row r="1384" ht="14.25" customHeight="1">
      <c r="A1384" s="63">
        <v>90457.0</v>
      </c>
      <c r="B1384" s="64" t="s">
        <v>1431</v>
      </c>
      <c r="C1384" s="65" t="s">
        <v>61</v>
      </c>
      <c r="D1384" s="66" t="s">
        <v>66</v>
      </c>
      <c r="E1384" s="67" t="s">
        <v>66</v>
      </c>
      <c r="F1384" s="66" t="s">
        <v>66</v>
      </c>
      <c r="G1384" s="66" t="s">
        <v>66</v>
      </c>
      <c r="H1384" s="68" t="s">
        <v>66</v>
      </c>
      <c r="I1384" s="66" t="s">
        <v>66</v>
      </c>
      <c r="J1384" s="66" t="s">
        <v>66</v>
      </c>
      <c r="K1384" s="68" t="s">
        <v>66</v>
      </c>
      <c r="L1384" s="66" t="s">
        <v>66</v>
      </c>
      <c r="M1384" s="66" t="s">
        <v>66</v>
      </c>
      <c r="N1384" s="68" t="s">
        <v>66</v>
      </c>
      <c r="O1384" s="66" t="s">
        <v>66</v>
      </c>
      <c r="P1384" s="66" t="s">
        <v>66</v>
      </c>
      <c r="Q1384" s="68" t="s">
        <v>66</v>
      </c>
      <c r="R1384" s="69" t="s">
        <v>66</v>
      </c>
      <c r="T1384" s="56" t="str">
        <f t="shared" si="1"/>
        <v/>
      </c>
      <c r="U1384" s="56" t="str">
        <f t="shared" si="2"/>
        <v/>
      </c>
      <c r="V1384" s="56" t="str">
        <f t="shared" si="3"/>
        <v/>
      </c>
      <c r="W1384" s="56" t="str">
        <f t="shared" si="4"/>
        <v/>
      </c>
      <c r="X1384" s="56" t="str">
        <f t="shared" si="5"/>
        <v/>
      </c>
    </row>
    <row r="1385" ht="14.25" customHeight="1">
      <c r="A1385" s="63">
        <v>90458.0</v>
      </c>
      <c r="B1385" s="64" t="s">
        <v>1432</v>
      </c>
      <c r="C1385" s="65" t="s">
        <v>61</v>
      </c>
      <c r="D1385" s="66">
        <v>3415.97</v>
      </c>
      <c r="E1385" s="67">
        <v>912.0</v>
      </c>
      <c r="F1385" s="66">
        <v>4.49469736842105</v>
      </c>
      <c r="G1385" s="66">
        <v>597.91</v>
      </c>
      <c r="H1385" s="68">
        <v>166.0</v>
      </c>
      <c r="I1385" s="66">
        <v>4.18118881118881</v>
      </c>
      <c r="J1385" s="66">
        <v>1305.65</v>
      </c>
      <c r="K1385" s="68">
        <v>282.0</v>
      </c>
      <c r="L1385" s="66">
        <v>6.07279069767442</v>
      </c>
      <c r="M1385" s="66">
        <v>46359.56</v>
      </c>
      <c r="N1385" s="68">
        <v>4125.0</v>
      </c>
      <c r="O1385" s="66">
        <v>14.6106397730854</v>
      </c>
      <c r="P1385" s="66">
        <v>0.0</v>
      </c>
      <c r="Q1385" s="68">
        <v>0.0</v>
      </c>
      <c r="R1385" s="69">
        <v>0.0</v>
      </c>
      <c r="T1385" s="56">
        <f t="shared" si="1"/>
        <v>3.74558114</v>
      </c>
      <c r="U1385" s="56">
        <f t="shared" si="2"/>
        <v>3.60186747</v>
      </c>
      <c r="V1385" s="56">
        <f t="shared" si="3"/>
        <v>4.629964539</v>
      </c>
      <c r="W1385" s="56">
        <f t="shared" si="4"/>
        <v>11.23868121</v>
      </c>
      <c r="X1385" s="56" t="str">
        <f t="shared" si="5"/>
        <v/>
      </c>
    </row>
    <row r="1386" ht="14.25" customHeight="1">
      <c r="A1386" s="63">
        <v>90460.0</v>
      </c>
      <c r="B1386" s="64" t="s">
        <v>1433</v>
      </c>
      <c r="C1386" s="65" t="s">
        <v>61</v>
      </c>
      <c r="D1386" s="66" t="s">
        <v>66</v>
      </c>
      <c r="E1386" s="67" t="s">
        <v>66</v>
      </c>
      <c r="F1386" s="66" t="s">
        <v>66</v>
      </c>
      <c r="G1386" s="66" t="s">
        <v>66</v>
      </c>
      <c r="H1386" s="68" t="s">
        <v>66</v>
      </c>
      <c r="I1386" s="66" t="s">
        <v>66</v>
      </c>
      <c r="J1386" s="66" t="s">
        <v>66</v>
      </c>
      <c r="K1386" s="68" t="s">
        <v>66</v>
      </c>
      <c r="L1386" s="66" t="s">
        <v>66</v>
      </c>
      <c r="M1386" s="66">
        <v>1502.43</v>
      </c>
      <c r="N1386" s="68">
        <v>599.0</v>
      </c>
      <c r="O1386" s="66">
        <v>4.0826902173913</v>
      </c>
      <c r="P1386" s="66">
        <v>315.72</v>
      </c>
      <c r="Q1386" s="68">
        <v>57.0</v>
      </c>
      <c r="R1386" s="69">
        <v>11.2757142857143</v>
      </c>
      <c r="T1386" s="56" t="str">
        <f t="shared" si="1"/>
        <v/>
      </c>
      <c r="U1386" s="56" t="str">
        <f t="shared" si="2"/>
        <v/>
      </c>
      <c r="V1386" s="56" t="str">
        <f t="shared" si="3"/>
        <v/>
      </c>
      <c r="W1386" s="56">
        <f t="shared" si="4"/>
        <v>2.508230384</v>
      </c>
      <c r="X1386" s="56">
        <f t="shared" si="5"/>
        <v>5.538947368</v>
      </c>
    </row>
    <row r="1387" ht="14.25" customHeight="1">
      <c r="A1387" s="63">
        <v>90461.0</v>
      </c>
      <c r="B1387" s="64" t="s">
        <v>1434</v>
      </c>
      <c r="C1387" s="65" t="s">
        <v>61</v>
      </c>
      <c r="D1387" s="66">
        <v>3150.63</v>
      </c>
      <c r="E1387" s="67">
        <v>966.0</v>
      </c>
      <c r="F1387" s="66">
        <v>3.73297393364929</v>
      </c>
      <c r="G1387" s="66">
        <v>2799.93</v>
      </c>
      <c r="H1387" s="68">
        <v>960.0</v>
      </c>
      <c r="I1387" s="66">
        <v>3.29016451233843</v>
      </c>
      <c r="J1387" s="66">
        <v>15214.44</v>
      </c>
      <c r="K1387" s="68">
        <v>3034.0</v>
      </c>
      <c r="L1387" s="66">
        <v>6.29736754966887</v>
      </c>
      <c r="M1387" s="66">
        <v>66847.67</v>
      </c>
      <c r="N1387" s="68">
        <v>11979.0</v>
      </c>
      <c r="O1387" s="66">
        <v>7.32577205479452</v>
      </c>
      <c r="P1387" s="66">
        <v>46.46</v>
      </c>
      <c r="Q1387" s="68">
        <v>5.0</v>
      </c>
      <c r="R1387" s="69">
        <v>7.74333333333333</v>
      </c>
      <c r="T1387" s="56">
        <f t="shared" si="1"/>
        <v>3.261521739</v>
      </c>
      <c r="U1387" s="56">
        <f t="shared" si="2"/>
        <v>2.91659375</v>
      </c>
      <c r="V1387" s="56">
        <f t="shared" si="3"/>
        <v>5.01464733</v>
      </c>
      <c r="W1387" s="56">
        <f t="shared" si="4"/>
        <v>5.580404875</v>
      </c>
      <c r="X1387" s="56">
        <f t="shared" si="5"/>
        <v>9.292</v>
      </c>
    </row>
    <row r="1388" ht="14.25" customHeight="1">
      <c r="A1388" s="63">
        <v>90462.0</v>
      </c>
      <c r="B1388" s="64" t="s">
        <v>1435</v>
      </c>
      <c r="C1388" s="65" t="s">
        <v>59</v>
      </c>
      <c r="D1388" s="66">
        <v>171022.52</v>
      </c>
      <c r="E1388" s="67">
        <v>33181.0</v>
      </c>
      <c r="F1388" s="66">
        <v>7.34128262362637</v>
      </c>
      <c r="G1388" s="66">
        <v>10627.54</v>
      </c>
      <c r="H1388" s="68">
        <v>2671.0</v>
      </c>
      <c r="I1388" s="66">
        <v>4.82850522489777</v>
      </c>
      <c r="J1388" s="66">
        <v>17955.91</v>
      </c>
      <c r="K1388" s="68">
        <v>3245.0</v>
      </c>
      <c r="L1388" s="66">
        <v>6.81438709677419</v>
      </c>
      <c r="M1388" s="66">
        <v>651098.33</v>
      </c>
      <c r="N1388" s="68">
        <v>95335.0</v>
      </c>
      <c r="O1388" s="66">
        <v>11.4131666316085</v>
      </c>
      <c r="P1388" s="66">
        <v>127183.35</v>
      </c>
      <c r="Q1388" s="68">
        <v>22213.0</v>
      </c>
      <c r="R1388" s="69">
        <v>8.39217090069284</v>
      </c>
      <c r="T1388" s="56">
        <f t="shared" si="1"/>
        <v>5.154230433</v>
      </c>
      <c r="U1388" s="56">
        <f t="shared" si="2"/>
        <v>3.978861849</v>
      </c>
      <c r="V1388" s="56">
        <f t="shared" si="3"/>
        <v>5.53340832</v>
      </c>
      <c r="W1388" s="56">
        <f t="shared" si="4"/>
        <v>6.829583364</v>
      </c>
      <c r="X1388" s="56">
        <f t="shared" si="5"/>
        <v>5.725626885</v>
      </c>
    </row>
    <row r="1389" ht="14.25" customHeight="1">
      <c r="A1389" s="63">
        <v>90464.0</v>
      </c>
      <c r="B1389" s="64" t="s">
        <v>1436</v>
      </c>
      <c r="C1389" s="65" t="s">
        <v>59</v>
      </c>
      <c r="D1389" s="66">
        <v>157733.27</v>
      </c>
      <c r="E1389" s="67">
        <v>37040.0</v>
      </c>
      <c r="F1389" s="66">
        <v>6.804420430525</v>
      </c>
      <c r="G1389" s="66">
        <v>12329.42</v>
      </c>
      <c r="H1389" s="68">
        <v>4461.0</v>
      </c>
      <c r="I1389" s="66">
        <v>3.20411122661123</v>
      </c>
      <c r="J1389" s="66">
        <v>7525.15</v>
      </c>
      <c r="K1389" s="68">
        <v>2027.0</v>
      </c>
      <c r="L1389" s="66">
        <v>5.01676666666667</v>
      </c>
      <c r="M1389" s="66">
        <v>186394.99</v>
      </c>
      <c r="N1389" s="68">
        <v>29027.0</v>
      </c>
      <c r="O1389" s="66">
        <v>9.33936216053713</v>
      </c>
      <c r="P1389" s="66">
        <v>645.0</v>
      </c>
      <c r="Q1389" s="68">
        <v>54.0</v>
      </c>
      <c r="R1389" s="69">
        <v>12.6470588235294</v>
      </c>
      <c r="T1389" s="56">
        <f t="shared" si="1"/>
        <v>4.258457613</v>
      </c>
      <c r="U1389" s="56">
        <f t="shared" si="2"/>
        <v>2.763824255</v>
      </c>
      <c r="V1389" s="56">
        <f t="shared" si="3"/>
        <v>3.712456833</v>
      </c>
      <c r="W1389" s="56">
        <f t="shared" si="4"/>
        <v>6.421434871</v>
      </c>
      <c r="X1389" s="56">
        <f t="shared" si="5"/>
        <v>11.94444444</v>
      </c>
    </row>
    <row r="1390" ht="14.25" customHeight="1">
      <c r="A1390" s="63">
        <v>90465.0</v>
      </c>
      <c r="B1390" s="64" t="s">
        <v>1437</v>
      </c>
      <c r="C1390" s="65" t="s">
        <v>59</v>
      </c>
      <c r="D1390" s="66">
        <v>335925.54</v>
      </c>
      <c r="E1390" s="67">
        <v>73202.0</v>
      </c>
      <c r="F1390" s="66">
        <v>6.7170330527284</v>
      </c>
      <c r="G1390" s="66">
        <v>1483.93</v>
      </c>
      <c r="H1390" s="68">
        <v>397.0</v>
      </c>
      <c r="I1390" s="66">
        <v>4.12202777777778</v>
      </c>
      <c r="J1390" s="66">
        <v>3658.18</v>
      </c>
      <c r="K1390" s="68">
        <v>876.0</v>
      </c>
      <c r="L1390" s="66">
        <v>5.05972337482711</v>
      </c>
      <c r="M1390" s="66">
        <v>136237.33</v>
      </c>
      <c r="N1390" s="68">
        <v>11096.0</v>
      </c>
      <c r="O1390" s="66">
        <v>15.506183701343</v>
      </c>
      <c r="P1390" s="66">
        <v>267506.27</v>
      </c>
      <c r="Q1390" s="68">
        <v>25192.0</v>
      </c>
      <c r="R1390" s="69">
        <v>14.6346227911811</v>
      </c>
      <c r="T1390" s="56">
        <f t="shared" si="1"/>
        <v>4.589021338</v>
      </c>
      <c r="U1390" s="56">
        <f t="shared" si="2"/>
        <v>3.737858942</v>
      </c>
      <c r="V1390" s="56">
        <f t="shared" si="3"/>
        <v>4.176004566</v>
      </c>
      <c r="W1390" s="56">
        <f t="shared" si="4"/>
        <v>12.27805786</v>
      </c>
      <c r="X1390" s="56">
        <f t="shared" si="5"/>
        <v>10.61869919</v>
      </c>
    </row>
    <row r="1391" ht="14.25" customHeight="1">
      <c r="A1391" s="63">
        <v>90467.0</v>
      </c>
      <c r="B1391" s="64" t="s">
        <v>1438</v>
      </c>
      <c r="C1391" s="65" t="s">
        <v>61</v>
      </c>
      <c r="D1391" s="66" t="s">
        <v>66</v>
      </c>
      <c r="E1391" s="67" t="s">
        <v>66</v>
      </c>
      <c r="F1391" s="66" t="s">
        <v>66</v>
      </c>
      <c r="G1391" s="66" t="s">
        <v>66</v>
      </c>
      <c r="H1391" s="68" t="s">
        <v>66</v>
      </c>
      <c r="I1391" s="66" t="s">
        <v>66</v>
      </c>
      <c r="J1391" s="66" t="s">
        <v>66</v>
      </c>
      <c r="K1391" s="68" t="s">
        <v>66</v>
      </c>
      <c r="L1391" s="66" t="s">
        <v>66</v>
      </c>
      <c r="M1391" s="66">
        <v>0.0</v>
      </c>
      <c r="N1391" s="68">
        <v>0.0</v>
      </c>
      <c r="O1391" s="66">
        <v>0.0</v>
      </c>
      <c r="P1391" s="66">
        <v>80128.81</v>
      </c>
      <c r="Q1391" s="68">
        <v>22727.0</v>
      </c>
      <c r="R1391" s="69">
        <v>6.64473090637698</v>
      </c>
      <c r="T1391" s="56" t="str">
        <f t="shared" si="1"/>
        <v/>
      </c>
      <c r="U1391" s="56" t="str">
        <f t="shared" si="2"/>
        <v/>
      </c>
      <c r="V1391" s="56" t="str">
        <f t="shared" si="3"/>
        <v/>
      </c>
      <c r="W1391" s="56" t="str">
        <f t="shared" si="4"/>
        <v/>
      </c>
      <c r="X1391" s="56">
        <f t="shared" si="5"/>
        <v>3.525709949</v>
      </c>
    </row>
    <row r="1392" ht="14.25" customHeight="1">
      <c r="A1392" s="63">
        <v>90470.0</v>
      </c>
      <c r="B1392" s="64" t="s">
        <v>1439</v>
      </c>
      <c r="C1392" s="65" t="s">
        <v>61</v>
      </c>
      <c r="D1392" s="66">
        <v>613.56</v>
      </c>
      <c r="E1392" s="67">
        <v>192.0</v>
      </c>
      <c r="F1392" s="66">
        <v>3.52620689655172</v>
      </c>
      <c r="G1392" s="66">
        <v>688.09</v>
      </c>
      <c r="H1392" s="68">
        <v>224.0</v>
      </c>
      <c r="I1392" s="66">
        <v>3.32410628019324</v>
      </c>
      <c r="J1392" s="66">
        <v>1230.89</v>
      </c>
      <c r="K1392" s="68">
        <v>399.0</v>
      </c>
      <c r="L1392" s="66">
        <v>3.6633630952381</v>
      </c>
      <c r="M1392" s="66">
        <v>94488.7</v>
      </c>
      <c r="N1392" s="68">
        <v>16320.0</v>
      </c>
      <c r="O1392" s="66">
        <v>8.67505508630187</v>
      </c>
      <c r="P1392" s="66">
        <v>0.0</v>
      </c>
      <c r="Q1392" s="68">
        <v>0.0</v>
      </c>
      <c r="R1392" s="69">
        <v>0.0</v>
      </c>
      <c r="T1392" s="56">
        <f t="shared" si="1"/>
        <v>3.195625</v>
      </c>
      <c r="U1392" s="56">
        <f t="shared" si="2"/>
        <v>3.071830357</v>
      </c>
      <c r="V1392" s="56">
        <f t="shared" si="3"/>
        <v>3.084937343</v>
      </c>
      <c r="W1392" s="56">
        <f t="shared" si="4"/>
        <v>5.789748775</v>
      </c>
      <c r="X1392" s="56" t="str">
        <f t="shared" si="5"/>
        <v/>
      </c>
    </row>
    <row r="1393" ht="14.25" customHeight="1">
      <c r="A1393" s="63">
        <v>90472.0</v>
      </c>
      <c r="B1393" s="64" t="s">
        <v>1440</v>
      </c>
      <c r="C1393" s="65" t="s">
        <v>59</v>
      </c>
      <c r="D1393" s="66">
        <v>214978.5</v>
      </c>
      <c r="E1393" s="67">
        <v>48000.0</v>
      </c>
      <c r="F1393" s="66">
        <v>6.53668511311117</v>
      </c>
      <c r="G1393" s="66">
        <v>517.1</v>
      </c>
      <c r="H1393" s="68">
        <v>157.0</v>
      </c>
      <c r="I1393" s="66">
        <v>3.8589552238806</v>
      </c>
      <c r="J1393" s="66">
        <v>34225.62</v>
      </c>
      <c r="K1393" s="68">
        <v>2766.0</v>
      </c>
      <c r="L1393" s="66">
        <v>13.1233205521472</v>
      </c>
      <c r="M1393" s="66">
        <v>695249.5</v>
      </c>
      <c r="N1393" s="68">
        <v>89935.0</v>
      </c>
      <c r="O1393" s="66">
        <v>11.851988544348</v>
      </c>
      <c r="P1393" s="66">
        <v>38117.19</v>
      </c>
      <c r="Q1393" s="68">
        <v>7109.0</v>
      </c>
      <c r="R1393" s="69">
        <v>7.33728392685274</v>
      </c>
      <c r="T1393" s="56">
        <f t="shared" si="1"/>
        <v>4.47871875</v>
      </c>
      <c r="U1393" s="56">
        <f t="shared" si="2"/>
        <v>3.293630573</v>
      </c>
      <c r="V1393" s="56">
        <f t="shared" si="3"/>
        <v>12.37368764</v>
      </c>
      <c r="W1393" s="56">
        <f t="shared" si="4"/>
        <v>7.730577639</v>
      </c>
      <c r="X1393" s="56">
        <f t="shared" si="5"/>
        <v>5.361821635</v>
      </c>
    </row>
    <row r="1394" ht="14.25" customHeight="1">
      <c r="A1394" s="63">
        <v>90473.0</v>
      </c>
      <c r="B1394" s="64" t="s">
        <v>1441</v>
      </c>
      <c r="C1394" s="65" t="s">
        <v>59</v>
      </c>
      <c r="D1394" s="66">
        <v>116782.34</v>
      </c>
      <c r="E1394" s="67">
        <v>29721.0</v>
      </c>
      <c r="F1394" s="66">
        <v>6.10243716360976</v>
      </c>
      <c r="G1394" s="66">
        <v>0.0</v>
      </c>
      <c r="H1394" s="68">
        <v>0.0</v>
      </c>
      <c r="I1394" s="66">
        <v>0.0</v>
      </c>
      <c r="J1394" s="66">
        <v>137.43</v>
      </c>
      <c r="K1394" s="68">
        <v>36.0</v>
      </c>
      <c r="L1394" s="66">
        <v>4.581</v>
      </c>
      <c r="M1394" s="66">
        <v>112067.84</v>
      </c>
      <c r="N1394" s="68">
        <v>19965.0</v>
      </c>
      <c r="O1394" s="66">
        <v>8.1896989184449</v>
      </c>
      <c r="P1394" s="66">
        <v>9313.46</v>
      </c>
      <c r="Q1394" s="68">
        <v>2168.0</v>
      </c>
      <c r="R1394" s="69">
        <v>6.52660126138753</v>
      </c>
      <c r="T1394" s="56">
        <f t="shared" si="1"/>
        <v>3.929287036</v>
      </c>
      <c r="U1394" s="56" t="str">
        <f t="shared" si="2"/>
        <v/>
      </c>
      <c r="V1394" s="56">
        <f t="shared" si="3"/>
        <v>3.8175</v>
      </c>
      <c r="W1394" s="56">
        <f t="shared" si="4"/>
        <v>5.613215126</v>
      </c>
      <c r="X1394" s="56">
        <f t="shared" si="5"/>
        <v>4.295876384</v>
      </c>
    </row>
    <row r="1395" ht="14.25" customHeight="1">
      <c r="A1395" s="63">
        <v>90475.0</v>
      </c>
      <c r="B1395" s="64" t="s">
        <v>1442</v>
      </c>
      <c r="C1395" s="65" t="s">
        <v>59</v>
      </c>
      <c r="D1395" s="66">
        <v>373060.89</v>
      </c>
      <c r="E1395" s="67">
        <v>78335.0</v>
      </c>
      <c r="F1395" s="66">
        <v>6.97701309145315</v>
      </c>
      <c r="G1395" s="66">
        <v>6396.82</v>
      </c>
      <c r="H1395" s="68">
        <v>2274.0</v>
      </c>
      <c r="I1395" s="66">
        <v>4.09789878283152</v>
      </c>
      <c r="J1395" s="66">
        <v>168051.86</v>
      </c>
      <c r="K1395" s="68">
        <v>36473.0</v>
      </c>
      <c r="L1395" s="66">
        <v>6.848637215747</v>
      </c>
      <c r="M1395" s="66">
        <v>1202272.0</v>
      </c>
      <c r="N1395" s="68">
        <v>172237.0</v>
      </c>
      <c r="O1395" s="66">
        <v>11.7793584543335</v>
      </c>
      <c r="P1395" s="66">
        <v>150974.4</v>
      </c>
      <c r="Q1395" s="68">
        <v>24555.0</v>
      </c>
      <c r="R1395" s="69">
        <v>8.2109316364823</v>
      </c>
      <c r="T1395" s="56">
        <f t="shared" si="1"/>
        <v>4.76237812</v>
      </c>
      <c r="U1395" s="56">
        <f t="shared" si="2"/>
        <v>2.813025506</v>
      </c>
      <c r="V1395" s="56">
        <f t="shared" si="3"/>
        <v>4.607568887</v>
      </c>
      <c r="W1395" s="56">
        <f t="shared" si="4"/>
        <v>6.980335236</v>
      </c>
      <c r="X1395" s="56">
        <f t="shared" si="5"/>
        <v>6.148417838</v>
      </c>
    </row>
    <row r="1396" ht="14.25" customHeight="1">
      <c r="A1396" s="63">
        <v>90477.0</v>
      </c>
      <c r="B1396" s="64" t="s">
        <v>1443</v>
      </c>
      <c r="C1396" s="65" t="s">
        <v>59</v>
      </c>
      <c r="D1396" s="66">
        <v>292092.18</v>
      </c>
      <c r="E1396" s="67">
        <v>65919.0</v>
      </c>
      <c r="F1396" s="66">
        <v>6.5187506695233</v>
      </c>
      <c r="G1396" s="66">
        <v>4388.15</v>
      </c>
      <c r="H1396" s="68">
        <v>1154.0</v>
      </c>
      <c r="I1396" s="66">
        <v>4.87031076581576</v>
      </c>
      <c r="J1396" s="66">
        <v>9225.62</v>
      </c>
      <c r="K1396" s="68">
        <v>2181.0</v>
      </c>
      <c r="L1396" s="66">
        <v>5.23290981281906</v>
      </c>
      <c r="M1396" s="66">
        <v>838356.13</v>
      </c>
      <c r="N1396" s="68">
        <v>120163.0</v>
      </c>
      <c r="O1396" s="66">
        <v>11.1264549822159</v>
      </c>
      <c r="P1396" s="66">
        <v>154274.3</v>
      </c>
      <c r="Q1396" s="68">
        <v>30200.0</v>
      </c>
      <c r="R1396" s="69">
        <v>7.34779481806058</v>
      </c>
      <c r="T1396" s="56">
        <f t="shared" si="1"/>
        <v>4.431077231</v>
      </c>
      <c r="U1396" s="56">
        <f t="shared" si="2"/>
        <v>3.802556326</v>
      </c>
      <c r="V1396" s="56">
        <f t="shared" si="3"/>
        <v>4.229995415</v>
      </c>
      <c r="W1396" s="56">
        <f t="shared" si="4"/>
        <v>6.97682423</v>
      </c>
      <c r="X1396" s="56">
        <f t="shared" si="5"/>
        <v>5.10842053</v>
      </c>
    </row>
    <row r="1397" ht="14.25" customHeight="1">
      <c r="A1397" s="63">
        <v>90481.0</v>
      </c>
      <c r="B1397" s="64" t="s">
        <v>1444</v>
      </c>
      <c r="C1397" s="65" t="s">
        <v>59</v>
      </c>
      <c r="D1397" s="66">
        <v>107353.9</v>
      </c>
      <c r="E1397" s="67">
        <v>21128.0</v>
      </c>
      <c r="F1397" s="66">
        <v>6.43145818356099</v>
      </c>
      <c r="G1397" s="66">
        <v>908.01</v>
      </c>
      <c r="H1397" s="68">
        <v>374.0</v>
      </c>
      <c r="I1397" s="66">
        <v>3.30185454545455</v>
      </c>
      <c r="J1397" s="66">
        <v>1482.09</v>
      </c>
      <c r="K1397" s="68">
        <v>324.0</v>
      </c>
      <c r="L1397" s="66">
        <v>5.25563829787234</v>
      </c>
      <c r="M1397" s="66">
        <v>670014.91</v>
      </c>
      <c r="N1397" s="68">
        <v>85425.0</v>
      </c>
      <c r="O1397" s="66">
        <v>11.8645507508146</v>
      </c>
      <c r="P1397" s="66">
        <v>106369.2</v>
      </c>
      <c r="Q1397" s="68">
        <v>13800.0</v>
      </c>
      <c r="R1397" s="69">
        <v>10.3855887521968</v>
      </c>
      <c r="T1397" s="56">
        <f t="shared" si="1"/>
        <v>5.081119841</v>
      </c>
      <c r="U1397" s="56">
        <f t="shared" si="2"/>
        <v>2.427834225</v>
      </c>
      <c r="V1397" s="56">
        <f t="shared" si="3"/>
        <v>4.574351852</v>
      </c>
      <c r="W1397" s="56">
        <f t="shared" si="4"/>
        <v>7.843311794</v>
      </c>
      <c r="X1397" s="56">
        <f t="shared" si="5"/>
        <v>7.707913043</v>
      </c>
    </row>
    <row r="1398" ht="14.25" customHeight="1">
      <c r="A1398" s="63">
        <v>90484.0</v>
      </c>
      <c r="B1398" s="64" t="s">
        <v>1445</v>
      </c>
      <c r="C1398" s="65" t="s">
        <v>61</v>
      </c>
      <c r="D1398" s="66" t="s">
        <v>66</v>
      </c>
      <c r="E1398" s="67" t="s">
        <v>66</v>
      </c>
      <c r="F1398" s="66" t="s">
        <v>66</v>
      </c>
      <c r="G1398" s="66" t="s">
        <v>66</v>
      </c>
      <c r="H1398" s="68" t="s">
        <v>66</v>
      </c>
      <c r="I1398" s="66" t="s">
        <v>66</v>
      </c>
      <c r="J1398" s="66" t="s">
        <v>66</v>
      </c>
      <c r="K1398" s="68" t="s">
        <v>66</v>
      </c>
      <c r="L1398" s="66" t="s">
        <v>66</v>
      </c>
      <c r="M1398" s="66" t="s">
        <v>66</v>
      </c>
      <c r="N1398" s="68" t="s">
        <v>66</v>
      </c>
      <c r="O1398" s="66" t="s">
        <v>66</v>
      </c>
      <c r="P1398" s="66" t="s">
        <v>66</v>
      </c>
      <c r="Q1398" s="68" t="s">
        <v>66</v>
      </c>
      <c r="R1398" s="69" t="s">
        <v>66</v>
      </c>
      <c r="T1398" s="56" t="str">
        <f t="shared" si="1"/>
        <v/>
      </c>
      <c r="U1398" s="56" t="str">
        <f t="shared" si="2"/>
        <v/>
      </c>
      <c r="V1398" s="56" t="str">
        <f t="shared" si="3"/>
        <v/>
      </c>
      <c r="W1398" s="56" t="str">
        <f t="shared" si="4"/>
        <v/>
      </c>
      <c r="X1398" s="56" t="str">
        <f t="shared" si="5"/>
        <v/>
      </c>
    </row>
    <row r="1399" ht="14.25" customHeight="1">
      <c r="A1399" s="63">
        <v>90485.0</v>
      </c>
      <c r="B1399" s="64" t="s">
        <v>1446</v>
      </c>
      <c r="C1399" s="65" t="s">
        <v>61</v>
      </c>
      <c r="D1399" s="66">
        <v>275.87</v>
      </c>
      <c r="E1399" s="67">
        <v>121.0</v>
      </c>
      <c r="F1399" s="66">
        <v>3.06522222222222</v>
      </c>
      <c r="G1399" s="66">
        <v>202.06</v>
      </c>
      <c r="H1399" s="68">
        <v>103.0</v>
      </c>
      <c r="I1399" s="66">
        <v>2.10479166666667</v>
      </c>
      <c r="J1399" s="66">
        <v>567.7</v>
      </c>
      <c r="K1399" s="68">
        <v>173.0</v>
      </c>
      <c r="L1399" s="66">
        <v>4.30075757575758</v>
      </c>
      <c r="M1399" s="66">
        <v>0.0</v>
      </c>
      <c r="N1399" s="68">
        <v>0.0</v>
      </c>
      <c r="O1399" s="66">
        <v>0.0</v>
      </c>
      <c r="P1399" s="66">
        <v>32060.74</v>
      </c>
      <c r="Q1399" s="68">
        <v>6268.0</v>
      </c>
      <c r="R1399" s="69">
        <v>8.09205956587582</v>
      </c>
      <c r="T1399" s="56">
        <f t="shared" si="1"/>
        <v>2.279917355</v>
      </c>
      <c r="U1399" s="56">
        <f t="shared" si="2"/>
        <v>1.961747573</v>
      </c>
      <c r="V1399" s="56">
        <f t="shared" si="3"/>
        <v>3.28150289</v>
      </c>
      <c r="W1399" s="56" t="str">
        <f t="shared" si="4"/>
        <v/>
      </c>
      <c r="X1399" s="56">
        <f t="shared" si="5"/>
        <v>5.114987237</v>
      </c>
    </row>
    <row r="1400" ht="14.25" customHeight="1">
      <c r="A1400" s="63">
        <v>90490.0</v>
      </c>
      <c r="B1400" s="64" t="s">
        <v>1447</v>
      </c>
      <c r="C1400" s="65" t="s">
        <v>61</v>
      </c>
      <c r="D1400" s="66">
        <v>22636.77</v>
      </c>
      <c r="E1400" s="67">
        <v>5566.0</v>
      </c>
      <c r="F1400" s="66">
        <v>4.55559871201449</v>
      </c>
      <c r="G1400" s="66">
        <v>1337.92</v>
      </c>
      <c r="H1400" s="68">
        <v>389.0</v>
      </c>
      <c r="I1400" s="66">
        <v>3.71644444444444</v>
      </c>
      <c r="J1400" s="66">
        <v>1319.19</v>
      </c>
      <c r="K1400" s="68">
        <v>268.0</v>
      </c>
      <c r="L1400" s="66">
        <v>5.45119834710744</v>
      </c>
      <c r="M1400" s="66">
        <v>51497.24</v>
      </c>
      <c r="N1400" s="68">
        <v>5251.0</v>
      </c>
      <c r="O1400" s="66">
        <v>12.5266942349793</v>
      </c>
      <c r="P1400" s="66">
        <v>82958.66</v>
      </c>
      <c r="Q1400" s="68">
        <v>13776.0</v>
      </c>
      <c r="R1400" s="69">
        <v>8.80945736434109</v>
      </c>
      <c r="T1400" s="56">
        <f t="shared" si="1"/>
        <v>4.066972691</v>
      </c>
      <c r="U1400" s="56">
        <f t="shared" si="2"/>
        <v>3.439383033</v>
      </c>
      <c r="V1400" s="56">
        <f t="shared" si="3"/>
        <v>4.922350746</v>
      </c>
      <c r="W1400" s="56">
        <f t="shared" si="4"/>
        <v>9.80713007</v>
      </c>
      <c r="X1400" s="56">
        <f t="shared" si="5"/>
        <v>6.021970093</v>
      </c>
    </row>
    <row r="1401" ht="14.25" customHeight="1">
      <c r="A1401" s="63">
        <v>90492.0</v>
      </c>
      <c r="B1401" s="64" t="s">
        <v>1448</v>
      </c>
      <c r="C1401" s="65" t="s">
        <v>59</v>
      </c>
      <c r="D1401" s="66">
        <v>2711.51</v>
      </c>
      <c r="E1401" s="67">
        <v>918.0</v>
      </c>
      <c r="F1401" s="66">
        <v>3.45855867346939</v>
      </c>
      <c r="G1401" s="66">
        <v>873.31</v>
      </c>
      <c r="H1401" s="68">
        <v>265.0</v>
      </c>
      <c r="I1401" s="66">
        <v>3.60871900826446</v>
      </c>
      <c r="J1401" s="66">
        <v>2326.47</v>
      </c>
      <c r="K1401" s="68">
        <v>638.0</v>
      </c>
      <c r="L1401" s="66">
        <v>4.52620622568093</v>
      </c>
      <c r="M1401" s="66">
        <v>32.27</v>
      </c>
      <c r="N1401" s="68">
        <v>8.0</v>
      </c>
      <c r="O1401" s="66">
        <v>5.37833333333333</v>
      </c>
      <c r="P1401" s="66">
        <v>151.72</v>
      </c>
      <c r="Q1401" s="68">
        <v>26.0</v>
      </c>
      <c r="R1401" s="69">
        <v>7.586</v>
      </c>
      <c r="T1401" s="56">
        <f t="shared" si="1"/>
        <v>2.953714597</v>
      </c>
      <c r="U1401" s="56">
        <f t="shared" si="2"/>
        <v>3.295509434</v>
      </c>
      <c r="V1401" s="56">
        <f t="shared" si="3"/>
        <v>3.646504702</v>
      </c>
      <c r="W1401" s="56">
        <f t="shared" si="4"/>
        <v>4.03375</v>
      </c>
      <c r="X1401" s="56">
        <f t="shared" si="5"/>
        <v>5.835384615</v>
      </c>
    </row>
    <row r="1402" ht="14.25" customHeight="1">
      <c r="A1402" s="63">
        <v>90493.0</v>
      </c>
      <c r="B1402" s="64" t="s">
        <v>1449</v>
      </c>
      <c r="C1402" s="65" t="s">
        <v>59</v>
      </c>
      <c r="D1402" s="66" t="s">
        <v>66</v>
      </c>
      <c r="E1402" s="67" t="s">
        <v>66</v>
      </c>
      <c r="F1402" s="66" t="s">
        <v>66</v>
      </c>
      <c r="G1402" s="66" t="s">
        <v>66</v>
      </c>
      <c r="H1402" s="68" t="s">
        <v>66</v>
      </c>
      <c r="I1402" s="66" t="s">
        <v>66</v>
      </c>
      <c r="J1402" s="66" t="s">
        <v>66</v>
      </c>
      <c r="K1402" s="68" t="s">
        <v>66</v>
      </c>
      <c r="L1402" s="66" t="s">
        <v>66</v>
      </c>
      <c r="M1402" s="66" t="s">
        <v>66</v>
      </c>
      <c r="N1402" s="68" t="s">
        <v>66</v>
      </c>
      <c r="O1402" s="66" t="s">
        <v>66</v>
      </c>
      <c r="P1402" s="66" t="s">
        <v>66</v>
      </c>
      <c r="Q1402" s="68" t="s">
        <v>66</v>
      </c>
      <c r="R1402" s="69" t="s">
        <v>66</v>
      </c>
      <c r="T1402" s="56" t="str">
        <f t="shared" si="1"/>
        <v/>
      </c>
      <c r="U1402" s="56" t="str">
        <f t="shared" si="2"/>
        <v/>
      </c>
      <c r="V1402" s="56" t="str">
        <f t="shared" si="3"/>
        <v/>
      </c>
      <c r="W1402" s="56" t="str">
        <f t="shared" si="4"/>
        <v/>
      </c>
      <c r="X1402" s="56" t="str">
        <f t="shared" si="5"/>
        <v/>
      </c>
    </row>
    <row r="1403" ht="14.25" customHeight="1">
      <c r="A1403" s="63">
        <v>90494.0</v>
      </c>
      <c r="B1403" s="64" t="s">
        <v>1450</v>
      </c>
      <c r="C1403" s="65" t="s">
        <v>59</v>
      </c>
      <c r="D1403" s="66" t="s">
        <v>66</v>
      </c>
      <c r="E1403" s="67" t="s">
        <v>66</v>
      </c>
      <c r="F1403" s="66" t="s">
        <v>66</v>
      </c>
      <c r="G1403" s="66" t="s">
        <v>66</v>
      </c>
      <c r="H1403" s="68" t="s">
        <v>66</v>
      </c>
      <c r="I1403" s="66" t="s">
        <v>66</v>
      </c>
      <c r="J1403" s="66" t="s">
        <v>66</v>
      </c>
      <c r="K1403" s="68" t="s">
        <v>66</v>
      </c>
      <c r="L1403" s="66" t="s">
        <v>66</v>
      </c>
      <c r="M1403" s="66" t="s">
        <v>66</v>
      </c>
      <c r="N1403" s="68" t="s">
        <v>66</v>
      </c>
      <c r="O1403" s="66" t="s">
        <v>66</v>
      </c>
      <c r="P1403" s="66" t="s">
        <v>66</v>
      </c>
      <c r="Q1403" s="68" t="s">
        <v>66</v>
      </c>
      <c r="R1403" s="69" t="s">
        <v>66</v>
      </c>
      <c r="T1403" s="56" t="str">
        <f t="shared" si="1"/>
        <v/>
      </c>
      <c r="U1403" s="56" t="str">
        <f t="shared" si="2"/>
        <v/>
      </c>
      <c r="V1403" s="56" t="str">
        <f t="shared" si="3"/>
        <v/>
      </c>
      <c r="W1403" s="56" t="str">
        <f t="shared" si="4"/>
        <v/>
      </c>
      <c r="X1403" s="56" t="str">
        <f t="shared" si="5"/>
        <v/>
      </c>
    </row>
    <row r="1404" ht="14.25" customHeight="1">
      <c r="A1404" s="63">
        <v>90495.0</v>
      </c>
      <c r="B1404" s="64" t="s">
        <v>1451</v>
      </c>
      <c r="C1404" s="65" t="s">
        <v>59</v>
      </c>
      <c r="D1404" s="66" t="s">
        <v>66</v>
      </c>
      <c r="E1404" s="67" t="s">
        <v>66</v>
      </c>
      <c r="F1404" s="66" t="s">
        <v>66</v>
      </c>
      <c r="G1404" s="66" t="s">
        <v>66</v>
      </c>
      <c r="H1404" s="68" t="s">
        <v>66</v>
      </c>
      <c r="I1404" s="66" t="s">
        <v>66</v>
      </c>
      <c r="J1404" s="66" t="s">
        <v>66</v>
      </c>
      <c r="K1404" s="68" t="s">
        <v>66</v>
      </c>
      <c r="L1404" s="66" t="s">
        <v>66</v>
      </c>
      <c r="M1404" s="66" t="s">
        <v>66</v>
      </c>
      <c r="N1404" s="68" t="s">
        <v>66</v>
      </c>
      <c r="O1404" s="66" t="s">
        <v>66</v>
      </c>
      <c r="P1404" s="66" t="s">
        <v>66</v>
      </c>
      <c r="Q1404" s="68" t="s">
        <v>66</v>
      </c>
      <c r="R1404" s="69" t="s">
        <v>66</v>
      </c>
      <c r="T1404" s="56" t="str">
        <f t="shared" si="1"/>
        <v/>
      </c>
      <c r="U1404" s="56" t="str">
        <f t="shared" si="2"/>
        <v/>
      </c>
      <c r="V1404" s="56" t="str">
        <f t="shared" si="3"/>
        <v/>
      </c>
      <c r="W1404" s="56" t="str">
        <f t="shared" si="4"/>
        <v/>
      </c>
      <c r="X1404" s="56" t="str">
        <f t="shared" si="5"/>
        <v/>
      </c>
    </row>
    <row r="1405" ht="14.25" customHeight="1">
      <c r="A1405" s="63">
        <v>90498.0</v>
      </c>
      <c r="B1405" s="64" t="s">
        <v>1452</v>
      </c>
      <c r="C1405" s="65" t="s">
        <v>59</v>
      </c>
      <c r="D1405" s="66">
        <v>39954.56</v>
      </c>
      <c r="E1405" s="67">
        <v>11809.0</v>
      </c>
      <c r="F1405" s="66">
        <v>4.2248662366501</v>
      </c>
      <c r="G1405" s="66">
        <v>1469.34</v>
      </c>
      <c r="H1405" s="68">
        <v>517.0</v>
      </c>
      <c r="I1405" s="66">
        <v>3.17352051835853</v>
      </c>
      <c r="J1405" s="66">
        <v>1854.59</v>
      </c>
      <c r="K1405" s="68">
        <v>418.0</v>
      </c>
      <c r="L1405" s="66">
        <v>5.55266467065868</v>
      </c>
      <c r="M1405" s="66">
        <v>284071.72</v>
      </c>
      <c r="N1405" s="68">
        <v>54256.0</v>
      </c>
      <c r="O1405" s="66">
        <v>7.74966499345264</v>
      </c>
      <c r="P1405" s="66">
        <v>14507.12</v>
      </c>
      <c r="Q1405" s="68">
        <v>3979.0</v>
      </c>
      <c r="R1405" s="69">
        <v>5.54765583173996</v>
      </c>
      <c r="T1405" s="56">
        <f t="shared" si="1"/>
        <v>3.383399102</v>
      </c>
      <c r="U1405" s="56">
        <f t="shared" si="2"/>
        <v>2.84205029</v>
      </c>
      <c r="V1405" s="56">
        <f t="shared" si="3"/>
        <v>4.436818182</v>
      </c>
      <c r="W1405" s="56">
        <f t="shared" si="4"/>
        <v>5.235765998</v>
      </c>
      <c r="X1405" s="56">
        <f t="shared" si="5"/>
        <v>3.645921086</v>
      </c>
    </row>
    <row r="1406" ht="14.25" customHeight="1">
      <c r="A1406" s="63">
        <v>90499.0</v>
      </c>
      <c r="B1406" s="64" t="s">
        <v>1453</v>
      </c>
      <c r="C1406" s="65" t="s">
        <v>59</v>
      </c>
      <c r="D1406" s="66">
        <v>62278.68</v>
      </c>
      <c r="E1406" s="67">
        <v>16583.0</v>
      </c>
      <c r="F1406" s="66">
        <v>4.87313615023474</v>
      </c>
      <c r="G1406" s="66">
        <v>41436.46</v>
      </c>
      <c r="H1406" s="68">
        <v>8257.0</v>
      </c>
      <c r="I1406" s="66">
        <v>5.7743115942029</v>
      </c>
      <c r="J1406" s="66">
        <v>4593.79</v>
      </c>
      <c r="K1406" s="68">
        <v>1199.0</v>
      </c>
      <c r="L1406" s="66">
        <v>4.88181721572795</v>
      </c>
      <c r="M1406" s="66">
        <v>222208.67</v>
      </c>
      <c r="N1406" s="68">
        <v>39098.0</v>
      </c>
      <c r="O1406" s="66">
        <v>8.12077147973541</v>
      </c>
      <c r="P1406" s="66">
        <v>6764.32</v>
      </c>
      <c r="Q1406" s="68">
        <v>1439.0</v>
      </c>
      <c r="R1406" s="69">
        <v>5.33043341213554</v>
      </c>
      <c r="T1406" s="56">
        <f t="shared" si="1"/>
        <v>3.75557378</v>
      </c>
      <c r="U1406" s="56">
        <f t="shared" si="2"/>
        <v>5.018343224</v>
      </c>
      <c r="V1406" s="56">
        <f t="shared" si="3"/>
        <v>3.831351126</v>
      </c>
      <c r="W1406" s="56">
        <f t="shared" si="4"/>
        <v>5.683376899</v>
      </c>
      <c r="X1406" s="56">
        <f t="shared" si="5"/>
        <v>4.700708826</v>
      </c>
    </row>
    <row r="1407" ht="14.25" customHeight="1">
      <c r="A1407" s="63">
        <v>90501.0</v>
      </c>
      <c r="B1407" s="64" t="s">
        <v>1454</v>
      </c>
      <c r="C1407" s="65" t="s">
        <v>94</v>
      </c>
      <c r="D1407" s="66">
        <v>654912.86</v>
      </c>
      <c r="E1407" s="67">
        <v>149994.0</v>
      </c>
      <c r="F1407" s="66">
        <v>7.21134655405926</v>
      </c>
      <c r="G1407" s="66">
        <v>4477.25</v>
      </c>
      <c r="H1407" s="68">
        <v>1178.0</v>
      </c>
      <c r="I1407" s="66">
        <v>4.54543147208122</v>
      </c>
      <c r="J1407" s="66">
        <v>401549.56</v>
      </c>
      <c r="K1407" s="68">
        <v>94082.0</v>
      </c>
      <c r="L1407" s="66">
        <v>6.99758748083089</v>
      </c>
      <c r="M1407" s="66">
        <v>2249366.38</v>
      </c>
      <c r="N1407" s="68">
        <v>247965.0</v>
      </c>
      <c r="O1407" s="66">
        <v>15.3227636428041</v>
      </c>
      <c r="P1407" s="66">
        <v>805927.44</v>
      </c>
      <c r="Q1407" s="68">
        <v>118198.0</v>
      </c>
      <c r="R1407" s="69">
        <v>9.95181013299087</v>
      </c>
      <c r="T1407" s="56">
        <f t="shared" si="1"/>
        <v>4.366260384</v>
      </c>
      <c r="U1407" s="56">
        <f t="shared" si="2"/>
        <v>3.800721562</v>
      </c>
      <c r="V1407" s="56">
        <f t="shared" si="3"/>
        <v>4.268080611</v>
      </c>
      <c r="W1407" s="56">
        <f t="shared" si="4"/>
        <v>9.07130595</v>
      </c>
      <c r="X1407" s="56">
        <f t="shared" si="5"/>
        <v>6.818452427</v>
      </c>
    </row>
    <row r="1408" ht="14.25" customHeight="1">
      <c r="A1408" s="63">
        <v>90502.0</v>
      </c>
      <c r="B1408" s="64" t="s">
        <v>1455</v>
      </c>
      <c r="C1408" s="65" t="s">
        <v>59</v>
      </c>
      <c r="D1408" s="66">
        <v>199337.71</v>
      </c>
      <c r="E1408" s="67">
        <v>42476.0</v>
      </c>
      <c r="F1408" s="66">
        <v>6.6723919665272</v>
      </c>
      <c r="G1408" s="66">
        <v>3616.58</v>
      </c>
      <c r="H1408" s="68">
        <v>1006.0</v>
      </c>
      <c r="I1408" s="66">
        <v>3.98301762114537</v>
      </c>
      <c r="J1408" s="66">
        <v>23937.56</v>
      </c>
      <c r="K1408" s="68">
        <v>6245.0</v>
      </c>
      <c r="L1408" s="66">
        <v>4.85745941558442</v>
      </c>
      <c r="M1408" s="66">
        <v>458140.75</v>
      </c>
      <c r="N1408" s="68">
        <v>60933.0</v>
      </c>
      <c r="O1408" s="66">
        <v>11.3219016433955</v>
      </c>
      <c r="P1408" s="66">
        <v>60653.03</v>
      </c>
      <c r="Q1408" s="68">
        <v>13541.0</v>
      </c>
      <c r="R1408" s="69">
        <v>6.74522130782918</v>
      </c>
      <c r="T1408" s="56">
        <f t="shared" si="1"/>
        <v>4.692949195</v>
      </c>
      <c r="U1408" s="56">
        <f t="shared" si="2"/>
        <v>3.59500994</v>
      </c>
      <c r="V1408" s="56">
        <f t="shared" si="3"/>
        <v>3.833076061</v>
      </c>
      <c r="W1408" s="56">
        <f t="shared" si="4"/>
        <v>7.518762411</v>
      </c>
      <c r="X1408" s="56">
        <f t="shared" si="5"/>
        <v>4.4792135</v>
      </c>
    </row>
    <row r="1409" ht="14.25" customHeight="1">
      <c r="A1409" s="63">
        <v>90504.0</v>
      </c>
      <c r="B1409" s="64" t="s">
        <v>1456</v>
      </c>
      <c r="C1409" s="65" t="s">
        <v>59</v>
      </c>
      <c r="D1409" s="66">
        <v>196060.68</v>
      </c>
      <c r="E1409" s="67">
        <v>33832.0</v>
      </c>
      <c r="F1409" s="66">
        <v>7.35218359770503</v>
      </c>
      <c r="G1409" s="66">
        <v>5887.04</v>
      </c>
      <c r="H1409" s="68">
        <v>1398.0</v>
      </c>
      <c r="I1409" s="66">
        <v>4.93465213746857</v>
      </c>
      <c r="J1409" s="66">
        <v>5036.46</v>
      </c>
      <c r="K1409" s="68">
        <v>1594.0</v>
      </c>
      <c r="L1409" s="66">
        <v>3.98139130434783</v>
      </c>
      <c r="M1409" s="66">
        <v>987368.31</v>
      </c>
      <c r="N1409" s="68">
        <v>129908.0</v>
      </c>
      <c r="O1409" s="66">
        <v>13.618497558688</v>
      </c>
      <c r="P1409" s="66">
        <v>56373.76</v>
      </c>
      <c r="Q1409" s="68">
        <v>11700.0</v>
      </c>
      <c r="R1409" s="69">
        <v>7.2796694214876</v>
      </c>
      <c r="T1409" s="56">
        <f t="shared" si="1"/>
        <v>5.795125325</v>
      </c>
      <c r="U1409" s="56">
        <f t="shared" si="2"/>
        <v>4.211044349</v>
      </c>
      <c r="V1409" s="56">
        <f t="shared" si="3"/>
        <v>3.159636136</v>
      </c>
      <c r="W1409" s="56">
        <f t="shared" si="4"/>
        <v>7.600519675</v>
      </c>
      <c r="X1409" s="56">
        <f t="shared" si="5"/>
        <v>4.818270085</v>
      </c>
    </row>
    <row r="1410" ht="14.25" customHeight="1">
      <c r="A1410" s="63">
        <v>90505.0</v>
      </c>
      <c r="B1410" s="64" t="s">
        <v>1457</v>
      </c>
      <c r="C1410" s="65" t="s">
        <v>59</v>
      </c>
      <c r="D1410" s="66">
        <v>161381.25</v>
      </c>
      <c r="E1410" s="67">
        <v>31097.0</v>
      </c>
      <c r="F1410" s="66">
        <v>6.37845342081341</v>
      </c>
      <c r="G1410" s="66">
        <v>1659.71</v>
      </c>
      <c r="H1410" s="68">
        <v>819.0</v>
      </c>
      <c r="I1410" s="66">
        <v>3.72132286995516</v>
      </c>
      <c r="J1410" s="66">
        <v>6151.3</v>
      </c>
      <c r="K1410" s="68">
        <v>1138.0</v>
      </c>
      <c r="L1410" s="66">
        <v>6.23864097363083</v>
      </c>
      <c r="M1410" s="66">
        <v>516889.75</v>
      </c>
      <c r="N1410" s="68">
        <v>70097.0</v>
      </c>
      <c r="O1410" s="66">
        <v>10.9246681743247</v>
      </c>
      <c r="P1410" s="66">
        <v>46569.39</v>
      </c>
      <c r="Q1410" s="68">
        <v>6602.0</v>
      </c>
      <c r="R1410" s="69">
        <v>8.82999431171786</v>
      </c>
      <c r="T1410" s="56">
        <f t="shared" si="1"/>
        <v>5.189608322</v>
      </c>
      <c r="U1410" s="56">
        <f t="shared" si="2"/>
        <v>2.026507937</v>
      </c>
      <c r="V1410" s="56">
        <f t="shared" si="3"/>
        <v>5.405360281</v>
      </c>
      <c r="W1410" s="56">
        <f t="shared" si="4"/>
        <v>7.373921138</v>
      </c>
      <c r="X1410" s="56">
        <f t="shared" si="5"/>
        <v>7.053830657</v>
      </c>
    </row>
    <row r="1411" ht="14.25" customHeight="1">
      <c r="A1411" s="63">
        <v>90510.0</v>
      </c>
      <c r="B1411" s="64" t="s">
        <v>1458</v>
      </c>
      <c r="C1411" s="65" t="s">
        <v>94</v>
      </c>
      <c r="D1411" s="66">
        <v>701037.85</v>
      </c>
      <c r="E1411" s="67">
        <v>149632.0</v>
      </c>
      <c r="F1411" s="66">
        <v>7.45127015507584</v>
      </c>
      <c r="G1411" s="66">
        <v>10274.18</v>
      </c>
      <c r="H1411" s="68">
        <v>2854.0</v>
      </c>
      <c r="I1411" s="66">
        <v>3.98378441256301</v>
      </c>
      <c r="J1411" s="66">
        <v>40121.3</v>
      </c>
      <c r="K1411" s="68">
        <v>11058.0</v>
      </c>
      <c r="L1411" s="66">
        <v>4.84381262827478</v>
      </c>
      <c r="M1411" s="66">
        <v>2145349.26</v>
      </c>
      <c r="N1411" s="68">
        <v>246931.0</v>
      </c>
      <c r="O1411" s="66">
        <v>14.438434711211</v>
      </c>
      <c r="P1411" s="66">
        <v>1279948.3</v>
      </c>
      <c r="Q1411" s="68">
        <v>212516.0</v>
      </c>
      <c r="R1411" s="69">
        <v>9.7221354621619</v>
      </c>
      <c r="T1411" s="56">
        <f t="shared" si="1"/>
        <v>4.685079729</v>
      </c>
      <c r="U1411" s="56">
        <f t="shared" si="2"/>
        <v>3.599922915</v>
      </c>
      <c r="V1411" s="56">
        <f t="shared" si="3"/>
        <v>3.628260083</v>
      </c>
      <c r="W1411" s="56">
        <f t="shared" si="4"/>
        <v>8.688051561</v>
      </c>
      <c r="X1411" s="56">
        <f t="shared" si="5"/>
        <v>6.022832634</v>
      </c>
    </row>
    <row r="1412" ht="14.25" customHeight="1">
      <c r="A1412" s="63">
        <v>90515.0</v>
      </c>
      <c r="B1412" s="64" t="s">
        <v>1459</v>
      </c>
      <c r="C1412" s="65" t="s">
        <v>61</v>
      </c>
      <c r="D1412" s="66" t="s">
        <v>66</v>
      </c>
      <c r="E1412" s="67" t="s">
        <v>66</v>
      </c>
      <c r="F1412" s="66" t="s">
        <v>66</v>
      </c>
      <c r="G1412" s="66" t="s">
        <v>66</v>
      </c>
      <c r="H1412" s="68" t="s">
        <v>66</v>
      </c>
      <c r="I1412" s="66" t="s">
        <v>66</v>
      </c>
      <c r="J1412" s="66" t="s">
        <v>66</v>
      </c>
      <c r="K1412" s="68" t="s">
        <v>66</v>
      </c>
      <c r="L1412" s="66" t="s">
        <v>66</v>
      </c>
      <c r="M1412" s="66">
        <v>0.0</v>
      </c>
      <c r="N1412" s="68">
        <v>0.0</v>
      </c>
      <c r="O1412" s="66">
        <v>0.0</v>
      </c>
      <c r="P1412" s="66">
        <v>7760.51</v>
      </c>
      <c r="Q1412" s="68">
        <v>1371.0</v>
      </c>
      <c r="R1412" s="69">
        <v>7.3489678030303</v>
      </c>
      <c r="T1412" s="56" t="str">
        <f t="shared" si="1"/>
        <v/>
      </c>
      <c r="U1412" s="56" t="str">
        <f t="shared" si="2"/>
        <v/>
      </c>
      <c r="V1412" s="56" t="str">
        <f t="shared" si="3"/>
        <v/>
      </c>
      <c r="W1412" s="56" t="str">
        <f t="shared" si="4"/>
        <v/>
      </c>
      <c r="X1412" s="56">
        <f t="shared" si="5"/>
        <v>5.660474106</v>
      </c>
    </row>
    <row r="1413" ht="14.25" customHeight="1">
      <c r="A1413" s="63">
        <v>90517.0</v>
      </c>
      <c r="B1413" s="64" t="s">
        <v>1460</v>
      </c>
      <c r="C1413" s="65" t="s">
        <v>61</v>
      </c>
      <c r="D1413" s="66">
        <v>1101.08</v>
      </c>
      <c r="E1413" s="67">
        <v>342.0</v>
      </c>
      <c r="F1413" s="66">
        <v>3.61009836065574</v>
      </c>
      <c r="G1413" s="66">
        <v>490.52</v>
      </c>
      <c r="H1413" s="68">
        <v>141.0</v>
      </c>
      <c r="I1413" s="66">
        <v>4.15694915254237</v>
      </c>
      <c r="J1413" s="66">
        <v>414.81</v>
      </c>
      <c r="K1413" s="68">
        <v>135.0</v>
      </c>
      <c r="L1413" s="66">
        <v>3.40008196721311</v>
      </c>
      <c r="M1413" s="66">
        <v>200621.31</v>
      </c>
      <c r="N1413" s="68">
        <v>36329.0</v>
      </c>
      <c r="O1413" s="66">
        <v>7.7591781404703</v>
      </c>
      <c r="P1413" s="66">
        <v>13934.97</v>
      </c>
      <c r="Q1413" s="68">
        <v>1914.0</v>
      </c>
      <c r="R1413" s="69">
        <v>10.6945280122794</v>
      </c>
      <c r="T1413" s="56">
        <f t="shared" si="1"/>
        <v>3.219532164</v>
      </c>
      <c r="U1413" s="56">
        <f t="shared" si="2"/>
        <v>3.478865248</v>
      </c>
      <c r="V1413" s="56">
        <f t="shared" si="3"/>
        <v>3.072666667</v>
      </c>
      <c r="W1413" s="56">
        <f t="shared" si="4"/>
        <v>5.52234606</v>
      </c>
      <c r="X1413" s="56">
        <f t="shared" si="5"/>
        <v>7.280548589</v>
      </c>
    </row>
    <row r="1414" ht="14.25" customHeight="1">
      <c r="A1414" s="63">
        <v>90518.0</v>
      </c>
      <c r="B1414" s="64" t="s">
        <v>1461</v>
      </c>
      <c r="C1414" s="65" t="s">
        <v>59</v>
      </c>
      <c r="D1414" s="66">
        <v>67464.14</v>
      </c>
      <c r="E1414" s="67">
        <v>15705.0</v>
      </c>
      <c r="F1414" s="66">
        <v>5.92154305275169</v>
      </c>
      <c r="G1414" s="66">
        <v>5107.46</v>
      </c>
      <c r="H1414" s="68">
        <v>2009.0</v>
      </c>
      <c r="I1414" s="66">
        <v>2.99733568075117</v>
      </c>
      <c r="J1414" s="66">
        <v>13217.44</v>
      </c>
      <c r="K1414" s="68">
        <v>3909.0</v>
      </c>
      <c r="L1414" s="66">
        <v>4.44582576522032</v>
      </c>
      <c r="M1414" s="66">
        <v>428959.43</v>
      </c>
      <c r="N1414" s="68">
        <v>57296.0</v>
      </c>
      <c r="O1414" s="66">
        <v>11.5916183862076</v>
      </c>
      <c r="P1414" s="66">
        <v>15945.07</v>
      </c>
      <c r="Q1414" s="68">
        <v>3925.0</v>
      </c>
      <c r="R1414" s="69">
        <v>6.20913940809969</v>
      </c>
      <c r="T1414" s="56">
        <f t="shared" si="1"/>
        <v>4.29571092</v>
      </c>
      <c r="U1414" s="56">
        <f t="shared" si="2"/>
        <v>2.542289696</v>
      </c>
      <c r="V1414" s="56">
        <f t="shared" si="3"/>
        <v>3.381284216</v>
      </c>
      <c r="W1414" s="56">
        <f t="shared" si="4"/>
        <v>7.4867256</v>
      </c>
      <c r="X1414" s="56">
        <f t="shared" si="5"/>
        <v>4.062438217</v>
      </c>
    </row>
    <row r="1415" ht="14.25" customHeight="1">
      <c r="A1415" s="63">
        <v>90519.0</v>
      </c>
      <c r="B1415" s="64" t="s">
        <v>1462</v>
      </c>
      <c r="C1415" s="65" t="s">
        <v>59</v>
      </c>
      <c r="D1415" s="66">
        <v>297590.67</v>
      </c>
      <c r="E1415" s="67">
        <v>71974.0</v>
      </c>
      <c r="F1415" s="66">
        <v>6.02703074368114</v>
      </c>
      <c r="G1415" s="66">
        <v>1568.28</v>
      </c>
      <c r="H1415" s="68">
        <v>365.0</v>
      </c>
      <c r="I1415" s="66">
        <v>5.38927835051546</v>
      </c>
      <c r="J1415" s="66">
        <v>252066.3</v>
      </c>
      <c r="K1415" s="68">
        <v>44666.0</v>
      </c>
      <c r="L1415" s="66">
        <v>8.29820582038451</v>
      </c>
      <c r="M1415" s="66">
        <v>1603582.74</v>
      </c>
      <c r="N1415" s="68">
        <v>197596.0</v>
      </c>
      <c r="O1415" s="66">
        <v>13.828519170073</v>
      </c>
      <c r="P1415" s="66">
        <v>301618.5</v>
      </c>
      <c r="Q1415" s="68">
        <v>39200.0</v>
      </c>
      <c r="R1415" s="69">
        <v>11.0462735762681</v>
      </c>
      <c r="T1415" s="56">
        <f t="shared" si="1"/>
        <v>4.134696835</v>
      </c>
      <c r="U1415" s="56">
        <f t="shared" si="2"/>
        <v>4.296657534</v>
      </c>
      <c r="V1415" s="56">
        <f t="shared" si="3"/>
        <v>5.643359602</v>
      </c>
      <c r="W1415" s="56">
        <f t="shared" si="4"/>
        <v>8.115461548</v>
      </c>
      <c r="X1415" s="56">
        <f t="shared" si="5"/>
        <v>7.69434949</v>
      </c>
    </row>
    <row r="1416" ht="14.25" customHeight="1">
      <c r="A1416" s="63">
        <v>90524.0</v>
      </c>
      <c r="B1416" s="64" t="s">
        <v>1463</v>
      </c>
      <c r="C1416" s="65" t="s">
        <v>59</v>
      </c>
      <c r="D1416" s="66">
        <v>670431.63</v>
      </c>
      <c r="E1416" s="67">
        <v>132838.0</v>
      </c>
      <c r="F1416" s="66">
        <v>8.74449425452269</v>
      </c>
      <c r="G1416" s="66">
        <v>784.02</v>
      </c>
      <c r="H1416" s="68">
        <v>226.0</v>
      </c>
      <c r="I1416" s="66">
        <v>3.68084507042254</v>
      </c>
      <c r="J1416" s="66">
        <v>65445.36</v>
      </c>
      <c r="K1416" s="68">
        <v>8443.0</v>
      </c>
      <c r="L1416" s="66">
        <v>9.46562915822968</v>
      </c>
      <c r="M1416" s="66">
        <v>1052723.71</v>
      </c>
      <c r="N1416" s="68">
        <v>131609.0</v>
      </c>
      <c r="O1416" s="66">
        <v>13.617091283033</v>
      </c>
      <c r="P1416" s="66">
        <v>505740.39</v>
      </c>
      <c r="Q1416" s="68">
        <v>79756.0</v>
      </c>
      <c r="R1416" s="69">
        <v>10.3554688971702</v>
      </c>
      <c r="T1416" s="56">
        <f t="shared" si="1"/>
        <v>5.046986781</v>
      </c>
      <c r="U1416" s="56">
        <f t="shared" si="2"/>
        <v>3.469115044</v>
      </c>
      <c r="V1416" s="56">
        <f t="shared" si="3"/>
        <v>7.751434324</v>
      </c>
      <c r="W1416" s="56">
        <f t="shared" si="4"/>
        <v>7.998873253</v>
      </c>
      <c r="X1416" s="56">
        <f t="shared" si="5"/>
        <v>6.341095215</v>
      </c>
    </row>
    <row r="1417" ht="14.25" customHeight="1">
      <c r="A1417" s="63">
        <v>90525.0</v>
      </c>
      <c r="B1417" s="64" t="s">
        <v>1464</v>
      </c>
      <c r="C1417" s="65" t="s">
        <v>59</v>
      </c>
      <c r="D1417" s="66">
        <v>128162.59</v>
      </c>
      <c r="E1417" s="67">
        <v>31367.0</v>
      </c>
      <c r="F1417" s="66">
        <v>5.47937537409149</v>
      </c>
      <c r="G1417" s="66">
        <v>11211.92</v>
      </c>
      <c r="H1417" s="68">
        <v>2255.0</v>
      </c>
      <c r="I1417" s="66">
        <v>5.63413065326633</v>
      </c>
      <c r="J1417" s="66">
        <v>14346.61</v>
      </c>
      <c r="K1417" s="68">
        <v>3240.0</v>
      </c>
      <c r="L1417" s="66">
        <v>5.75475732049739</v>
      </c>
      <c r="M1417" s="66">
        <v>822447.77</v>
      </c>
      <c r="N1417" s="68">
        <v>129550.0</v>
      </c>
      <c r="O1417" s="66">
        <v>13.7131766569404</v>
      </c>
      <c r="P1417" s="66">
        <v>79567.91</v>
      </c>
      <c r="Q1417" s="68">
        <v>16277.0</v>
      </c>
      <c r="R1417" s="69">
        <v>7.42307211493609</v>
      </c>
      <c r="T1417" s="56">
        <f t="shared" si="1"/>
        <v>4.085905251</v>
      </c>
      <c r="U1417" s="56">
        <f t="shared" si="2"/>
        <v>4.972026608</v>
      </c>
      <c r="V1417" s="56">
        <f t="shared" si="3"/>
        <v>4.427966049</v>
      </c>
      <c r="W1417" s="56">
        <f t="shared" si="4"/>
        <v>6.348496874</v>
      </c>
      <c r="X1417" s="56">
        <f t="shared" si="5"/>
        <v>4.888364563</v>
      </c>
    </row>
    <row r="1418" ht="14.25" customHeight="1">
      <c r="A1418" s="63">
        <v>90526.0</v>
      </c>
      <c r="B1418" s="64" t="s">
        <v>1465</v>
      </c>
      <c r="C1418" s="65" t="s">
        <v>59</v>
      </c>
      <c r="D1418" s="66">
        <v>332830.35</v>
      </c>
      <c r="E1418" s="67">
        <v>78960.0</v>
      </c>
      <c r="F1418" s="66">
        <v>6.82700914834263</v>
      </c>
      <c r="G1418" s="66">
        <v>103129.22</v>
      </c>
      <c r="H1418" s="68">
        <v>39306.0</v>
      </c>
      <c r="I1418" s="66">
        <v>3.84408901148054</v>
      </c>
      <c r="J1418" s="66">
        <v>62201.44</v>
      </c>
      <c r="K1418" s="68">
        <v>10817.0</v>
      </c>
      <c r="L1418" s="66">
        <v>6.91665072834427</v>
      </c>
      <c r="M1418" s="66">
        <v>1604537.86</v>
      </c>
      <c r="N1418" s="68">
        <v>212022.0</v>
      </c>
      <c r="O1418" s="66">
        <v>14.3795121208048</v>
      </c>
      <c r="P1418" s="66">
        <v>141341.01</v>
      </c>
      <c r="Q1418" s="68">
        <v>28446.0</v>
      </c>
      <c r="R1418" s="69">
        <v>7.96332244070089</v>
      </c>
      <c r="T1418" s="56">
        <f t="shared" si="1"/>
        <v>4.215176672</v>
      </c>
      <c r="U1418" s="56">
        <f t="shared" si="2"/>
        <v>2.623752608</v>
      </c>
      <c r="V1418" s="56">
        <f t="shared" si="3"/>
        <v>5.75034113</v>
      </c>
      <c r="W1418" s="56">
        <f t="shared" si="4"/>
        <v>7.567789475</v>
      </c>
      <c r="X1418" s="56">
        <f t="shared" si="5"/>
        <v>4.968748154</v>
      </c>
    </row>
    <row r="1419" ht="14.25" customHeight="1">
      <c r="A1419" s="63">
        <v>90527.0</v>
      </c>
      <c r="B1419" s="64" t="s">
        <v>1466</v>
      </c>
      <c r="C1419" s="65" t="s">
        <v>59</v>
      </c>
      <c r="D1419" s="66">
        <v>328490.71</v>
      </c>
      <c r="E1419" s="67">
        <v>72644.0</v>
      </c>
      <c r="F1419" s="66">
        <v>6.91908985592721</v>
      </c>
      <c r="G1419" s="66">
        <v>7825.16</v>
      </c>
      <c r="H1419" s="68">
        <v>1939.0</v>
      </c>
      <c r="I1419" s="66">
        <v>4.54686809994189</v>
      </c>
      <c r="J1419" s="66">
        <v>29279.98</v>
      </c>
      <c r="K1419" s="68">
        <v>8359.0</v>
      </c>
      <c r="L1419" s="66">
        <v>4.55365163297045</v>
      </c>
      <c r="M1419" s="66">
        <v>2088745.77</v>
      </c>
      <c r="N1419" s="68">
        <v>262440.0</v>
      </c>
      <c r="O1419" s="66">
        <v>15.6947069564041</v>
      </c>
      <c r="P1419" s="66">
        <v>169167.19</v>
      </c>
      <c r="Q1419" s="68">
        <v>28453.0</v>
      </c>
      <c r="R1419" s="69">
        <v>8.30064720314033</v>
      </c>
      <c r="T1419" s="56">
        <f t="shared" si="1"/>
        <v>4.521924866</v>
      </c>
      <c r="U1419" s="56">
        <f t="shared" si="2"/>
        <v>4.03566787</v>
      </c>
      <c r="V1419" s="56">
        <f t="shared" si="3"/>
        <v>3.502808948</v>
      </c>
      <c r="W1419" s="56">
        <f t="shared" si="4"/>
        <v>7.95894593</v>
      </c>
      <c r="X1419" s="56">
        <f t="shared" si="5"/>
        <v>5.94549573</v>
      </c>
    </row>
    <row r="1420" ht="14.25" customHeight="1">
      <c r="A1420" s="63">
        <v>90531.0</v>
      </c>
      <c r="B1420" s="64" t="s">
        <v>1467</v>
      </c>
      <c r="C1420" s="65" t="s">
        <v>61</v>
      </c>
      <c r="D1420" s="66">
        <v>4504.53</v>
      </c>
      <c r="E1420" s="67">
        <v>1391.0</v>
      </c>
      <c r="F1420" s="66">
        <v>3.82712829226848</v>
      </c>
      <c r="G1420" s="66">
        <v>1929.37</v>
      </c>
      <c r="H1420" s="68">
        <v>661.0</v>
      </c>
      <c r="I1420" s="66">
        <v>3.32077452667814</v>
      </c>
      <c r="J1420" s="66">
        <v>2009.39</v>
      </c>
      <c r="K1420" s="68">
        <v>538.0</v>
      </c>
      <c r="L1420" s="66">
        <v>4.70583138173302</v>
      </c>
      <c r="M1420" s="66">
        <v>425.25</v>
      </c>
      <c r="N1420" s="68">
        <v>106.0</v>
      </c>
      <c r="O1420" s="66">
        <v>5.98943661971831</v>
      </c>
      <c r="P1420" s="66">
        <v>127.59</v>
      </c>
      <c r="Q1420" s="68">
        <v>35.0</v>
      </c>
      <c r="R1420" s="69">
        <v>4.72555555555556</v>
      </c>
      <c r="T1420" s="56">
        <f t="shared" si="1"/>
        <v>3.238339324</v>
      </c>
      <c r="U1420" s="56">
        <f t="shared" si="2"/>
        <v>2.918865356</v>
      </c>
      <c r="V1420" s="56">
        <f t="shared" si="3"/>
        <v>3.734925651</v>
      </c>
      <c r="W1420" s="56">
        <f t="shared" si="4"/>
        <v>4.011792453</v>
      </c>
      <c r="X1420" s="56">
        <f t="shared" si="5"/>
        <v>3.645428571</v>
      </c>
    </row>
    <row r="1421" ht="14.25" customHeight="1">
      <c r="A1421" s="63">
        <v>90533.0</v>
      </c>
      <c r="B1421" s="64" t="s">
        <v>1468</v>
      </c>
      <c r="C1421" s="65" t="s">
        <v>59</v>
      </c>
      <c r="D1421" s="66">
        <v>85596.28</v>
      </c>
      <c r="E1421" s="67">
        <v>19404.0</v>
      </c>
      <c r="F1421" s="66">
        <v>6.31334120076707</v>
      </c>
      <c r="G1421" s="66">
        <v>24620.32</v>
      </c>
      <c r="H1421" s="68">
        <v>5621.0</v>
      </c>
      <c r="I1421" s="66">
        <v>4.87145231499802</v>
      </c>
      <c r="J1421" s="66">
        <v>5996.46</v>
      </c>
      <c r="K1421" s="68">
        <v>1317.0</v>
      </c>
      <c r="L1421" s="66">
        <v>5.33492882562278</v>
      </c>
      <c r="M1421" s="66">
        <v>279150.29</v>
      </c>
      <c r="N1421" s="68">
        <v>40232.0</v>
      </c>
      <c r="O1421" s="66">
        <v>10.726648094067</v>
      </c>
      <c r="P1421" s="66">
        <v>47514.23</v>
      </c>
      <c r="Q1421" s="68">
        <v>9550.0</v>
      </c>
      <c r="R1421" s="69">
        <v>7.36312257864559</v>
      </c>
      <c r="T1421" s="56">
        <f t="shared" si="1"/>
        <v>4.411269841</v>
      </c>
      <c r="U1421" s="56">
        <f t="shared" si="2"/>
        <v>4.380060487</v>
      </c>
      <c r="V1421" s="56">
        <f t="shared" si="3"/>
        <v>4.553120729</v>
      </c>
      <c r="W1421" s="56">
        <f t="shared" si="4"/>
        <v>6.93851387</v>
      </c>
      <c r="X1421" s="56">
        <f t="shared" si="5"/>
        <v>4.975312042</v>
      </c>
    </row>
    <row r="1422" ht="14.25" customHeight="1">
      <c r="A1422" s="63">
        <v>90535.0</v>
      </c>
      <c r="B1422" s="64" t="s">
        <v>1469</v>
      </c>
      <c r="C1422" s="65" t="s">
        <v>59</v>
      </c>
      <c r="D1422" s="66">
        <v>74997.66</v>
      </c>
      <c r="E1422" s="67">
        <v>19541.0</v>
      </c>
      <c r="F1422" s="66">
        <v>5.22195098175742</v>
      </c>
      <c r="G1422" s="66">
        <v>1560.59</v>
      </c>
      <c r="H1422" s="68">
        <v>597.0</v>
      </c>
      <c r="I1422" s="66">
        <v>3.07808678500986</v>
      </c>
      <c r="J1422" s="66">
        <v>7454.11</v>
      </c>
      <c r="K1422" s="68">
        <v>1502.0</v>
      </c>
      <c r="L1422" s="66">
        <v>6.05532900081235</v>
      </c>
      <c r="M1422" s="66">
        <v>554021.64</v>
      </c>
      <c r="N1422" s="68">
        <v>69527.0</v>
      </c>
      <c r="O1422" s="66">
        <v>12.8938195866691</v>
      </c>
      <c r="P1422" s="66">
        <v>16550.82</v>
      </c>
      <c r="Q1422" s="68">
        <v>3764.0</v>
      </c>
      <c r="R1422" s="69">
        <v>6.36325259515571</v>
      </c>
      <c r="T1422" s="56">
        <f t="shared" si="1"/>
        <v>3.83796428</v>
      </c>
      <c r="U1422" s="56">
        <f t="shared" si="2"/>
        <v>2.614053601</v>
      </c>
      <c r="V1422" s="56">
        <f t="shared" si="3"/>
        <v>4.962789614</v>
      </c>
      <c r="W1422" s="56">
        <f t="shared" si="4"/>
        <v>7.968438736</v>
      </c>
      <c r="X1422" s="56">
        <f t="shared" si="5"/>
        <v>4.397136026</v>
      </c>
    </row>
    <row r="1423" ht="14.25" customHeight="1">
      <c r="A1423" s="63">
        <v>90536.0</v>
      </c>
      <c r="B1423" s="64" t="s">
        <v>1470</v>
      </c>
      <c r="C1423" s="65" t="s">
        <v>59</v>
      </c>
      <c r="D1423" s="66">
        <v>349579.23</v>
      </c>
      <c r="E1423" s="67">
        <v>81278.0</v>
      </c>
      <c r="F1423" s="66">
        <v>6.60692918296762</v>
      </c>
      <c r="G1423" s="66">
        <v>174.22</v>
      </c>
      <c r="H1423" s="68">
        <v>46.0</v>
      </c>
      <c r="I1423" s="66">
        <v>3.87155555555556</v>
      </c>
      <c r="J1423" s="66">
        <v>25473.68</v>
      </c>
      <c r="K1423" s="68">
        <v>7663.0</v>
      </c>
      <c r="L1423" s="66">
        <v>4.00655552060396</v>
      </c>
      <c r="M1423" s="66">
        <v>246061.0</v>
      </c>
      <c r="N1423" s="68">
        <v>32224.0</v>
      </c>
      <c r="O1423" s="66">
        <v>10.6211853066862</v>
      </c>
      <c r="P1423" s="66">
        <v>15.98</v>
      </c>
      <c r="Q1423" s="68">
        <v>1.0</v>
      </c>
      <c r="R1423" s="69">
        <v>15.98</v>
      </c>
      <c r="T1423" s="56">
        <f t="shared" si="1"/>
        <v>4.301031398</v>
      </c>
      <c r="U1423" s="56">
        <f t="shared" si="2"/>
        <v>3.787391304</v>
      </c>
      <c r="V1423" s="56">
        <f t="shared" si="3"/>
        <v>3.324243769</v>
      </c>
      <c r="W1423" s="56">
        <f t="shared" si="4"/>
        <v>7.635954568</v>
      </c>
      <c r="X1423" s="56">
        <f t="shared" si="5"/>
        <v>15.98</v>
      </c>
    </row>
    <row r="1424" ht="14.25" customHeight="1">
      <c r="A1424" s="63">
        <v>90538.0</v>
      </c>
      <c r="B1424" s="64" t="s">
        <v>1471</v>
      </c>
      <c r="C1424" s="65" t="s">
        <v>61</v>
      </c>
      <c r="D1424" s="66" t="s">
        <v>66</v>
      </c>
      <c r="E1424" s="67" t="s">
        <v>66</v>
      </c>
      <c r="F1424" s="66" t="s">
        <v>66</v>
      </c>
      <c r="G1424" s="66" t="s">
        <v>66</v>
      </c>
      <c r="H1424" s="68" t="s">
        <v>66</v>
      </c>
      <c r="I1424" s="66" t="s">
        <v>66</v>
      </c>
      <c r="J1424" s="66" t="s">
        <v>66</v>
      </c>
      <c r="K1424" s="68" t="s">
        <v>66</v>
      </c>
      <c r="L1424" s="66" t="s">
        <v>66</v>
      </c>
      <c r="M1424" s="66" t="s">
        <v>66</v>
      </c>
      <c r="N1424" s="68" t="s">
        <v>66</v>
      </c>
      <c r="O1424" s="66" t="s">
        <v>66</v>
      </c>
      <c r="P1424" s="66" t="s">
        <v>66</v>
      </c>
      <c r="Q1424" s="68" t="s">
        <v>66</v>
      </c>
      <c r="R1424" s="69" t="s">
        <v>66</v>
      </c>
      <c r="T1424" s="56" t="str">
        <f t="shared" si="1"/>
        <v/>
      </c>
      <c r="U1424" s="56" t="str">
        <f t="shared" si="2"/>
        <v/>
      </c>
      <c r="V1424" s="56" t="str">
        <f t="shared" si="3"/>
        <v/>
      </c>
      <c r="W1424" s="56" t="str">
        <f t="shared" si="4"/>
        <v/>
      </c>
      <c r="X1424" s="56" t="str">
        <f t="shared" si="5"/>
        <v/>
      </c>
    </row>
    <row r="1425" ht="14.25" customHeight="1">
      <c r="A1425" s="63">
        <v>90539.0</v>
      </c>
      <c r="B1425" s="64" t="s">
        <v>1472</v>
      </c>
      <c r="C1425" s="65" t="s">
        <v>59</v>
      </c>
      <c r="D1425" s="66">
        <v>243263.59</v>
      </c>
      <c r="E1425" s="67">
        <v>47072.0</v>
      </c>
      <c r="F1425" s="66">
        <v>7.40077852144813</v>
      </c>
      <c r="G1425" s="66">
        <v>36192.69</v>
      </c>
      <c r="H1425" s="68">
        <v>10468.0</v>
      </c>
      <c r="I1425" s="66">
        <v>4.33237850131674</v>
      </c>
      <c r="J1425" s="66">
        <v>46981.41</v>
      </c>
      <c r="K1425" s="68">
        <v>6446.0</v>
      </c>
      <c r="L1425" s="66">
        <v>9.23195323246217</v>
      </c>
      <c r="M1425" s="66">
        <v>432574.18</v>
      </c>
      <c r="N1425" s="68">
        <v>82683.0</v>
      </c>
      <c r="O1425" s="66">
        <v>8.81868588436761</v>
      </c>
      <c r="P1425" s="66">
        <v>62895.55</v>
      </c>
      <c r="Q1425" s="68">
        <v>7618.0</v>
      </c>
      <c r="R1425" s="69">
        <v>11.0868235501498</v>
      </c>
      <c r="T1425" s="56">
        <f t="shared" si="1"/>
        <v>5.167904274</v>
      </c>
      <c r="U1425" s="56">
        <f t="shared" si="2"/>
        <v>3.457459878</v>
      </c>
      <c r="V1425" s="56">
        <f t="shared" si="3"/>
        <v>7.28845951</v>
      </c>
      <c r="W1425" s="56">
        <f t="shared" si="4"/>
        <v>5.231718491</v>
      </c>
      <c r="X1425" s="56">
        <f t="shared" si="5"/>
        <v>8.256176162</v>
      </c>
    </row>
    <row r="1426" ht="14.25" customHeight="1">
      <c r="A1426" s="63">
        <v>90540.0</v>
      </c>
      <c r="B1426" s="64" t="s">
        <v>1473</v>
      </c>
      <c r="C1426" s="65" t="s">
        <v>61</v>
      </c>
      <c r="D1426" s="66">
        <v>57993.49</v>
      </c>
      <c r="E1426" s="67">
        <v>12912.0</v>
      </c>
      <c r="F1426" s="66">
        <v>5.20120986547085</v>
      </c>
      <c r="G1426" s="66">
        <v>2778.78</v>
      </c>
      <c r="H1426" s="68">
        <v>718.0</v>
      </c>
      <c r="I1426" s="66">
        <v>4.33507020280811</v>
      </c>
      <c r="J1426" s="66">
        <v>16509.71</v>
      </c>
      <c r="K1426" s="68">
        <v>4226.0</v>
      </c>
      <c r="L1426" s="66">
        <v>4.95489495798319</v>
      </c>
      <c r="M1426" s="66">
        <v>30994.49</v>
      </c>
      <c r="N1426" s="68">
        <v>4907.0</v>
      </c>
      <c r="O1426" s="66">
        <v>8.21699098621421</v>
      </c>
      <c r="P1426" s="66">
        <v>90325.52</v>
      </c>
      <c r="Q1426" s="68">
        <v>12005.0</v>
      </c>
      <c r="R1426" s="69">
        <v>10.8616546416546</v>
      </c>
      <c r="T1426" s="56">
        <f t="shared" si="1"/>
        <v>4.491441295</v>
      </c>
      <c r="U1426" s="56">
        <f t="shared" si="2"/>
        <v>3.870167131</v>
      </c>
      <c r="V1426" s="56">
        <f t="shared" si="3"/>
        <v>3.906699006</v>
      </c>
      <c r="W1426" s="56">
        <f t="shared" si="4"/>
        <v>6.316382719</v>
      </c>
      <c r="X1426" s="56">
        <f t="shared" si="5"/>
        <v>7.52399167</v>
      </c>
    </row>
    <row r="1427" ht="14.25" customHeight="1">
      <c r="A1427" s="63">
        <v>90543.0</v>
      </c>
      <c r="B1427" s="64" t="s">
        <v>1474</v>
      </c>
      <c r="C1427" s="65" t="s">
        <v>59</v>
      </c>
      <c r="D1427" s="66">
        <v>301644.65</v>
      </c>
      <c r="E1427" s="67">
        <v>65201.0</v>
      </c>
      <c r="F1427" s="66">
        <v>6.74156646701234</v>
      </c>
      <c r="G1427" s="66">
        <v>2517.38</v>
      </c>
      <c r="H1427" s="68">
        <v>929.0</v>
      </c>
      <c r="I1427" s="66">
        <v>3.40186486486486</v>
      </c>
      <c r="J1427" s="66">
        <v>98981.73</v>
      </c>
      <c r="K1427" s="68">
        <v>14111.0</v>
      </c>
      <c r="L1427" s="66">
        <v>9.34936525928025</v>
      </c>
      <c r="M1427" s="66">
        <v>513069.2</v>
      </c>
      <c r="N1427" s="68">
        <v>43396.0</v>
      </c>
      <c r="O1427" s="66">
        <v>15.1477429069115</v>
      </c>
      <c r="P1427" s="66">
        <v>121414.72</v>
      </c>
      <c r="Q1427" s="68">
        <v>17221.0</v>
      </c>
      <c r="R1427" s="69">
        <v>9.63455959371528</v>
      </c>
      <c r="T1427" s="56">
        <f t="shared" si="1"/>
        <v>4.62638073</v>
      </c>
      <c r="U1427" s="56">
        <f t="shared" si="2"/>
        <v>2.70977395</v>
      </c>
      <c r="V1427" s="56">
        <f t="shared" si="3"/>
        <v>7.014508539</v>
      </c>
      <c r="W1427" s="56">
        <f t="shared" si="4"/>
        <v>11.82296064</v>
      </c>
      <c r="X1427" s="56">
        <f t="shared" si="5"/>
        <v>7.050387318</v>
      </c>
    </row>
    <row r="1428" ht="14.25" customHeight="1">
      <c r="A1428" s="63">
        <v>90544.0</v>
      </c>
      <c r="B1428" s="64" t="s">
        <v>1475</v>
      </c>
      <c r="C1428" s="65" t="s">
        <v>61</v>
      </c>
      <c r="D1428" s="66">
        <v>116983.29</v>
      </c>
      <c r="E1428" s="67">
        <v>27881.0</v>
      </c>
      <c r="F1428" s="66">
        <v>5.65956894049347</v>
      </c>
      <c r="G1428" s="66">
        <v>1206.83</v>
      </c>
      <c r="H1428" s="68">
        <v>446.0</v>
      </c>
      <c r="I1428" s="66">
        <v>2.88026252983294</v>
      </c>
      <c r="J1428" s="66">
        <v>41690.15</v>
      </c>
      <c r="K1428" s="68">
        <v>6101.0</v>
      </c>
      <c r="L1428" s="66">
        <v>7.56078164671745</v>
      </c>
      <c r="M1428" s="66">
        <v>218008.75</v>
      </c>
      <c r="N1428" s="68">
        <v>27992.0</v>
      </c>
      <c r="O1428" s="66">
        <v>10.3887896116274</v>
      </c>
      <c r="P1428" s="66">
        <v>76298.87</v>
      </c>
      <c r="Q1428" s="68">
        <v>13361.0</v>
      </c>
      <c r="R1428" s="69">
        <v>8.18657403433476</v>
      </c>
      <c r="T1428" s="56">
        <f t="shared" si="1"/>
        <v>4.195806822</v>
      </c>
      <c r="U1428" s="56">
        <f t="shared" si="2"/>
        <v>2.705896861</v>
      </c>
      <c r="V1428" s="56">
        <f t="shared" si="3"/>
        <v>6.833330602</v>
      </c>
      <c r="W1428" s="56">
        <f t="shared" si="4"/>
        <v>7.788252001</v>
      </c>
      <c r="X1428" s="56">
        <f t="shared" si="5"/>
        <v>5.710565826</v>
      </c>
    </row>
    <row r="1429" ht="14.25" customHeight="1">
      <c r="A1429" s="63">
        <v>90548.0</v>
      </c>
      <c r="B1429" s="64" t="s">
        <v>1476</v>
      </c>
      <c r="C1429" s="65" t="s">
        <v>59</v>
      </c>
      <c r="D1429" s="66">
        <v>7361.94</v>
      </c>
      <c r="E1429" s="67">
        <v>2340.0</v>
      </c>
      <c r="F1429" s="66">
        <v>3.96442649434572</v>
      </c>
      <c r="G1429" s="66">
        <v>1861.62</v>
      </c>
      <c r="H1429" s="68">
        <v>587.0</v>
      </c>
      <c r="I1429" s="66">
        <v>3.95248407643312</v>
      </c>
      <c r="J1429" s="66">
        <v>2298.66</v>
      </c>
      <c r="K1429" s="68">
        <v>562.0</v>
      </c>
      <c r="L1429" s="66">
        <v>5.09680709534368</v>
      </c>
      <c r="M1429" s="66">
        <v>30728.16</v>
      </c>
      <c r="N1429" s="68">
        <v>2366.0</v>
      </c>
      <c r="O1429" s="66">
        <v>26.8368209606987</v>
      </c>
      <c r="P1429" s="66">
        <v>9380.54</v>
      </c>
      <c r="Q1429" s="68">
        <v>537.0</v>
      </c>
      <c r="R1429" s="69">
        <v>23.1618271604938</v>
      </c>
      <c r="T1429" s="56">
        <f t="shared" si="1"/>
        <v>3.146128205</v>
      </c>
      <c r="U1429" s="56">
        <f t="shared" si="2"/>
        <v>3.171413969</v>
      </c>
      <c r="V1429" s="56">
        <f t="shared" si="3"/>
        <v>4.090142349</v>
      </c>
      <c r="W1429" s="56">
        <f t="shared" si="4"/>
        <v>12.987388</v>
      </c>
      <c r="X1429" s="56">
        <f t="shared" si="5"/>
        <v>17.46841713</v>
      </c>
    </row>
    <row r="1430" ht="14.25" customHeight="1">
      <c r="A1430" s="63">
        <v>90550.0</v>
      </c>
      <c r="B1430" s="64" t="s">
        <v>1477</v>
      </c>
      <c r="C1430" s="65" t="s">
        <v>59</v>
      </c>
      <c r="D1430" s="66">
        <v>365352.68</v>
      </c>
      <c r="E1430" s="67">
        <v>85668.0</v>
      </c>
      <c r="F1430" s="66">
        <v>6.79776504297994</v>
      </c>
      <c r="G1430" s="66">
        <v>2291.32</v>
      </c>
      <c r="H1430" s="68">
        <v>1176.0</v>
      </c>
      <c r="I1430" s="66">
        <v>3.56903426791277</v>
      </c>
      <c r="J1430" s="66">
        <v>23159.32</v>
      </c>
      <c r="K1430" s="68">
        <v>2642.0</v>
      </c>
      <c r="L1430" s="66">
        <v>9.97386735572782</v>
      </c>
      <c r="M1430" s="66">
        <v>993068.41</v>
      </c>
      <c r="N1430" s="68">
        <v>166858.0</v>
      </c>
      <c r="O1430" s="66">
        <v>10.2887319726482</v>
      </c>
      <c r="P1430" s="66">
        <v>116998.9</v>
      </c>
      <c r="Q1430" s="68">
        <v>20032.0</v>
      </c>
      <c r="R1430" s="69">
        <v>8.74039294785597</v>
      </c>
      <c r="T1430" s="56">
        <f t="shared" si="1"/>
        <v>4.264750899</v>
      </c>
      <c r="U1430" s="56">
        <f t="shared" si="2"/>
        <v>1.948401361</v>
      </c>
      <c r="V1430" s="56">
        <f t="shared" si="3"/>
        <v>8.765828917</v>
      </c>
      <c r="W1430" s="56">
        <f t="shared" si="4"/>
        <v>5.951578048</v>
      </c>
      <c r="X1430" s="56">
        <f t="shared" si="5"/>
        <v>5.84060004</v>
      </c>
    </row>
    <row r="1431" ht="14.25" customHeight="1">
      <c r="A1431" s="63">
        <v>90551.0</v>
      </c>
      <c r="B1431" s="64" t="s">
        <v>1478</v>
      </c>
      <c r="C1431" s="65" t="s">
        <v>61</v>
      </c>
      <c r="D1431" s="66">
        <v>13747.01</v>
      </c>
      <c r="E1431" s="67">
        <v>3153.0</v>
      </c>
      <c r="F1431" s="66">
        <v>5.52754724567752</v>
      </c>
      <c r="G1431" s="66">
        <v>55.81</v>
      </c>
      <c r="H1431" s="68">
        <v>17.0</v>
      </c>
      <c r="I1431" s="66">
        <v>3.72066666666667</v>
      </c>
      <c r="J1431" s="66">
        <v>123.28</v>
      </c>
      <c r="K1431" s="68">
        <v>18.0</v>
      </c>
      <c r="L1431" s="66">
        <v>7.705</v>
      </c>
      <c r="M1431" s="66">
        <v>39940.21</v>
      </c>
      <c r="N1431" s="68">
        <v>5782.0</v>
      </c>
      <c r="O1431" s="66">
        <v>8.84807487815685</v>
      </c>
      <c r="P1431" s="66">
        <v>54.47</v>
      </c>
      <c r="Q1431" s="68">
        <v>13.0</v>
      </c>
      <c r="R1431" s="69">
        <v>4.95181818181818</v>
      </c>
      <c r="T1431" s="56">
        <f t="shared" si="1"/>
        <v>4.359977799</v>
      </c>
      <c r="U1431" s="56">
        <f t="shared" si="2"/>
        <v>3.282941176</v>
      </c>
      <c r="V1431" s="56">
        <f t="shared" si="3"/>
        <v>6.848888889</v>
      </c>
      <c r="W1431" s="56">
        <f t="shared" si="4"/>
        <v>6.907680733</v>
      </c>
      <c r="X1431" s="56">
        <f t="shared" si="5"/>
        <v>4.19</v>
      </c>
    </row>
    <row r="1432" ht="14.25" customHeight="1">
      <c r="A1432" s="63">
        <v>90552.0</v>
      </c>
      <c r="B1432" s="64" t="s">
        <v>1479</v>
      </c>
      <c r="C1432" s="65" t="s">
        <v>59</v>
      </c>
      <c r="D1432" s="66">
        <v>114795.27</v>
      </c>
      <c r="E1432" s="67">
        <v>24058.0</v>
      </c>
      <c r="F1432" s="66">
        <v>6.68191327124563</v>
      </c>
      <c r="G1432" s="66">
        <v>1557.73</v>
      </c>
      <c r="H1432" s="68">
        <v>498.0</v>
      </c>
      <c r="I1432" s="66">
        <v>3.70888095238095</v>
      </c>
      <c r="J1432" s="66">
        <v>3368.16</v>
      </c>
      <c r="K1432" s="68">
        <v>610.0</v>
      </c>
      <c r="L1432" s="66">
        <v>6.00385026737968</v>
      </c>
      <c r="M1432" s="66">
        <v>367485.29</v>
      </c>
      <c r="N1432" s="68">
        <v>44836.0</v>
      </c>
      <c r="O1432" s="66">
        <v>12.0526497212201</v>
      </c>
      <c r="P1432" s="66">
        <v>34496.0</v>
      </c>
      <c r="Q1432" s="68">
        <v>6240.0</v>
      </c>
      <c r="R1432" s="69">
        <v>8.35456527004117</v>
      </c>
      <c r="T1432" s="56">
        <f t="shared" si="1"/>
        <v>4.771604872</v>
      </c>
      <c r="U1432" s="56">
        <f t="shared" si="2"/>
        <v>3.127971888</v>
      </c>
      <c r="V1432" s="56">
        <f t="shared" si="3"/>
        <v>5.52157377</v>
      </c>
      <c r="W1432" s="56">
        <f t="shared" si="4"/>
        <v>8.196210411</v>
      </c>
      <c r="X1432" s="56">
        <f t="shared" si="5"/>
        <v>5.528205128</v>
      </c>
    </row>
    <row r="1433" ht="14.25" customHeight="1">
      <c r="A1433" s="63">
        <v>90555.0</v>
      </c>
      <c r="B1433" s="64" t="s">
        <v>1480</v>
      </c>
      <c r="C1433" s="65" t="s">
        <v>59</v>
      </c>
      <c r="D1433" s="66">
        <v>191095.96</v>
      </c>
      <c r="E1433" s="67">
        <v>35779.0</v>
      </c>
      <c r="F1433" s="66">
        <v>8.51169034786869</v>
      </c>
      <c r="G1433" s="66">
        <v>2230.29</v>
      </c>
      <c r="H1433" s="68">
        <v>633.0</v>
      </c>
      <c r="I1433" s="66">
        <v>4.65613778705637</v>
      </c>
      <c r="J1433" s="66">
        <v>53545.85</v>
      </c>
      <c r="K1433" s="68">
        <v>8306.0</v>
      </c>
      <c r="L1433" s="66">
        <v>7.86051820317087</v>
      </c>
      <c r="M1433" s="66">
        <v>754357.5</v>
      </c>
      <c r="N1433" s="68">
        <v>93757.0</v>
      </c>
      <c r="O1433" s="66">
        <v>13.3649433942207</v>
      </c>
      <c r="P1433" s="66">
        <v>71102.14</v>
      </c>
      <c r="Q1433" s="68">
        <v>13082.0</v>
      </c>
      <c r="R1433" s="69">
        <v>8.60592350520455</v>
      </c>
      <c r="T1433" s="56">
        <f t="shared" si="1"/>
        <v>5.341008972</v>
      </c>
      <c r="U1433" s="56">
        <f t="shared" si="2"/>
        <v>3.523364929</v>
      </c>
      <c r="V1433" s="56">
        <f t="shared" si="3"/>
        <v>6.446647002</v>
      </c>
      <c r="W1433" s="56">
        <f t="shared" si="4"/>
        <v>8.045879241</v>
      </c>
      <c r="X1433" s="56">
        <f t="shared" si="5"/>
        <v>5.435112368</v>
      </c>
    </row>
    <row r="1434" ht="14.25" customHeight="1">
      <c r="A1434" s="63">
        <v>90556.0</v>
      </c>
      <c r="B1434" s="64" t="s">
        <v>1481</v>
      </c>
      <c r="C1434" s="65" t="s">
        <v>59</v>
      </c>
      <c r="D1434" s="66" t="s">
        <v>66</v>
      </c>
      <c r="E1434" s="67" t="s">
        <v>66</v>
      </c>
      <c r="F1434" s="66" t="s">
        <v>66</v>
      </c>
      <c r="G1434" s="66" t="s">
        <v>66</v>
      </c>
      <c r="H1434" s="68" t="s">
        <v>66</v>
      </c>
      <c r="I1434" s="66" t="s">
        <v>66</v>
      </c>
      <c r="J1434" s="66" t="s">
        <v>66</v>
      </c>
      <c r="K1434" s="68" t="s">
        <v>66</v>
      </c>
      <c r="L1434" s="66" t="s">
        <v>66</v>
      </c>
      <c r="M1434" s="66" t="s">
        <v>66</v>
      </c>
      <c r="N1434" s="68" t="s">
        <v>66</v>
      </c>
      <c r="O1434" s="66" t="s">
        <v>66</v>
      </c>
      <c r="P1434" s="66" t="s">
        <v>66</v>
      </c>
      <c r="Q1434" s="68" t="s">
        <v>66</v>
      </c>
      <c r="R1434" s="69" t="s">
        <v>66</v>
      </c>
      <c r="T1434" s="56" t="str">
        <f t="shared" si="1"/>
        <v/>
      </c>
      <c r="U1434" s="56" t="str">
        <f t="shared" si="2"/>
        <v/>
      </c>
      <c r="V1434" s="56" t="str">
        <f t="shared" si="3"/>
        <v/>
      </c>
      <c r="W1434" s="56" t="str">
        <f t="shared" si="4"/>
        <v/>
      </c>
      <c r="X1434" s="56" t="str">
        <f t="shared" si="5"/>
        <v/>
      </c>
    </row>
    <row r="1435" ht="14.25" customHeight="1">
      <c r="A1435" s="63">
        <v>90558.0</v>
      </c>
      <c r="B1435" s="64" t="s">
        <v>1482</v>
      </c>
      <c r="C1435" s="65" t="s">
        <v>59</v>
      </c>
      <c r="D1435" s="66" t="s">
        <v>66</v>
      </c>
      <c r="E1435" s="67" t="s">
        <v>66</v>
      </c>
      <c r="F1435" s="66" t="s">
        <v>66</v>
      </c>
      <c r="G1435" s="66" t="s">
        <v>66</v>
      </c>
      <c r="H1435" s="68" t="s">
        <v>66</v>
      </c>
      <c r="I1435" s="66" t="s">
        <v>66</v>
      </c>
      <c r="J1435" s="66" t="s">
        <v>66</v>
      </c>
      <c r="K1435" s="68" t="s">
        <v>66</v>
      </c>
      <c r="L1435" s="66" t="s">
        <v>66</v>
      </c>
      <c r="M1435" s="66" t="s">
        <v>66</v>
      </c>
      <c r="N1435" s="68" t="s">
        <v>66</v>
      </c>
      <c r="O1435" s="66" t="s">
        <v>66</v>
      </c>
      <c r="P1435" s="66" t="s">
        <v>66</v>
      </c>
      <c r="Q1435" s="68" t="s">
        <v>66</v>
      </c>
      <c r="R1435" s="69" t="s">
        <v>66</v>
      </c>
      <c r="T1435" s="56" t="str">
        <f t="shared" si="1"/>
        <v/>
      </c>
      <c r="U1435" s="56" t="str">
        <f t="shared" si="2"/>
        <v/>
      </c>
      <c r="V1435" s="56" t="str">
        <f t="shared" si="3"/>
        <v/>
      </c>
      <c r="W1435" s="56" t="str">
        <f t="shared" si="4"/>
        <v/>
      </c>
      <c r="X1435" s="56" t="str">
        <f t="shared" si="5"/>
        <v/>
      </c>
    </row>
    <row r="1436" ht="14.25" customHeight="1">
      <c r="A1436" s="63">
        <v>90560.0</v>
      </c>
      <c r="B1436" s="64" t="s">
        <v>1483</v>
      </c>
      <c r="C1436" s="65" t="s">
        <v>59</v>
      </c>
      <c r="D1436" s="66" t="s">
        <v>66</v>
      </c>
      <c r="E1436" s="67" t="s">
        <v>66</v>
      </c>
      <c r="F1436" s="66" t="s">
        <v>66</v>
      </c>
      <c r="G1436" s="66" t="s">
        <v>66</v>
      </c>
      <c r="H1436" s="68" t="s">
        <v>66</v>
      </c>
      <c r="I1436" s="66" t="s">
        <v>66</v>
      </c>
      <c r="J1436" s="66" t="s">
        <v>66</v>
      </c>
      <c r="K1436" s="68" t="s">
        <v>66</v>
      </c>
      <c r="L1436" s="66" t="s">
        <v>66</v>
      </c>
      <c r="M1436" s="66" t="s">
        <v>66</v>
      </c>
      <c r="N1436" s="68" t="s">
        <v>66</v>
      </c>
      <c r="O1436" s="66" t="s">
        <v>66</v>
      </c>
      <c r="P1436" s="66" t="s">
        <v>66</v>
      </c>
      <c r="Q1436" s="68" t="s">
        <v>66</v>
      </c>
      <c r="R1436" s="69" t="s">
        <v>66</v>
      </c>
      <c r="T1436" s="56" t="str">
        <f t="shared" si="1"/>
        <v/>
      </c>
      <c r="U1436" s="56" t="str">
        <f t="shared" si="2"/>
        <v/>
      </c>
      <c r="V1436" s="56" t="str">
        <f t="shared" si="3"/>
        <v/>
      </c>
      <c r="W1436" s="56" t="str">
        <f t="shared" si="4"/>
        <v/>
      </c>
      <c r="X1436" s="56" t="str">
        <f t="shared" si="5"/>
        <v/>
      </c>
    </row>
    <row r="1437" ht="14.25" customHeight="1">
      <c r="A1437" s="63">
        <v>90561.0</v>
      </c>
      <c r="B1437" s="64" t="s">
        <v>1484</v>
      </c>
      <c r="C1437" s="65" t="s">
        <v>59</v>
      </c>
      <c r="D1437" s="66">
        <v>113733.8</v>
      </c>
      <c r="E1437" s="67">
        <v>25848.0</v>
      </c>
      <c r="F1437" s="66">
        <v>6.52817127769487</v>
      </c>
      <c r="G1437" s="66">
        <v>2984.44</v>
      </c>
      <c r="H1437" s="68">
        <v>4161.0</v>
      </c>
      <c r="I1437" s="66">
        <v>5.15447322970639</v>
      </c>
      <c r="J1437" s="66">
        <v>2557.72</v>
      </c>
      <c r="K1437" s="68">
        <v>6813.0</v>
      </c>
      <c r="L1437" s="66">
        <v>4.88114503816794</v>
      </c>
      <c r="M1437" s="66">
        <v>316075.14</v>
      </c>
      <c r="N1437" s="68">
        <v>46602.0</v>
      </c>
      <c r="O1437" s="66">
        <v>10.9175897205623</v>
      </c>
      <c r="P1437" s="66">
        <v>101918.17</v>
      </c>
      <c r="Q1437" s="68">
        <v>23019.0</v>
      </c>
      <c r="R1437" s="69">
        <v>7.85375433459197</v>
      </c>
      <c r="T1437" s="56">
        <f t="shared" si="1"/>
        <v>4.400100588</v>
      </c>
      <c r="U1437" s="56">
        <f t="shared" si="2"/>
        <v>0.7172410478</v>
      </c>
      <c r="V1437" s="56">
        <f t="shared" si="3"/>
        <v>0.375417584</v>
      </c>
      <c r="W1437" s="56">
        <f t="shared" si="4"/>
        <v>6.782437234</v>
      </c>
      <c r="X1437" s="56">
        <f t="shared" si="5"/>
        <v>4.427567227</v>
      </c>
    </row>
    <row r="1438" ht="14.25" customHeight="1">
      <c r="A1438" s="63">
        <v>90562.0</v>
      </c>
      <c r="B1438" s="64" t="s">
        <v>1482</v>
      </c>
      <c r="C1438" s="65" t="s">
        <v>59</v>
      </c>
      <c r="D1438" s="66" t="s">
        <v>66</v>
      </c>
      <c r="E1438" s="67" t="s">
        <v>66</v>
      </c>
      <c r="F1438" s="66" t="s">
        <v>66</v>
      </c>
      <c r="G1438" s="66" t="s">
        <v>66</v>
      </c>
      <c r="H1438" s="68" t="s">
        <v>66</v>
      </c>
      <c r="I1438" s="66" t="s">
        <v>66</v>
      </c>
      <c r="J1438" s="66" t="s">
        <v>66</v>
      </c>
      <c r="K1438" s="68" t="s">
        <v>66</v>
      </c>
      <c r="L1438" s="66" t="s">
        <v>66</v>
      </c>
      <c r="M1438" s="66" t="s">
        <v>66</v>
      </c>
      <c r="N1438" s="68" t="s">
        <v>66</v>
      </c>
      <c r="O1438" s="66" t="s">
        <v>66</v>
      </c>
      <c r="P1438" s="66" t="s">
        <v>66</v>
      </c>
      <c r="Q1438" s="68" t="s">
        <v>66</v>
      </c>
      <c r="R1438" s="69" t="s">
        <v>66</v>
      </c>
      <c r="T1438" s="56" t="str">
        <f t="shared" si="1"/>
        <v/>
      </c>
      <c r="U1438" s="56" t="str">
        <f t="shared" si="2"/>
        <v/>
      </c>
      <c r="V1438" s="56" t="str">
        <f t="shared" si="3"/>
        <v/>
      </c>
      <c r="W1438" s="56" t="str">
        <f t="shared" si="4"/>
        <v/>
      </c>
      <c r="X1438" s="56" t="str">
        <f t="shared" si="5"/>
        <v/>
      </c>
    </row>
    <row r="1439" ht="14.25" customHeight="1">
      <c r="A1439" s="63">
        <v>90563.0</v>
      </c>
      <c r="B1439" s="64" t="s">
        <v>1482</v>
      </c>
      <c r="C1439" s="65" t="s">
        <v>59</v>
      </c>
      <c r="D1439" s="66" t="s">
        <v>66</v>
      </c>
      <c r="E1439" s="67" t="s">
        <v>66</v>
      </c>
      <c r="F1439" s="66" t="s">
        <v>66</v>
      </c>
      <c r="G1439" s="66" t="s">
        <v>66</v>
      </c>
      <c r="H1439" s="68" t="s">
        <v>66</v>
      </c>
      <c r="I1439" s="66" t="s">
        <v>66</v>
      </c>
      <c r="J1439" s="66" t="s">
        <v>66</v>
      </c>
      <c r="K1439" s="68" t="s">
        <v>66</v>
      </c>
      <c r="L1439" s="66" t="s">
        <v>66</v>
      </c>
      <c r="M1439" s="66" t="s">
        <v>66</v>
      </c>
      <c r="N1439" s="68" t="s">
        <v>66</v>
      </c>
      <c r="O1439" s="66" t="s">
        <v>66</v>
      </c>
      <c r="P1439" s="66" t="s">
        <v>66</v>
      </c>
      <c r="Q1439" s="68" t="s">
        <v>66</v>
      </c>
      <c r="R1439" s="69" t="s">
        <v>66</v>
      </c>
      <c r="T1439" s="56" t="str">
        <f t="shared" si="1"/>
        <v/>
      </c>
      <c r="U1439" s="56" t="str">
        <f t="shared" si="2"/>
        <v/>
      </c>
      <c r="V1439" s="56" t="str">
        <f t="shared" si="3"/>
        <v/>
      </c>
      <c r="W1439" s="56" t="str">
        <f t="shared" si="4"/>
        <v/>
      </c>
      <c r="X1439" s="56" t="str">
        <f t="shared" si="5"/>
        <v/>
      </c>
    </row>
    <row r="1440" ht="14.25" customHeight="1">
      <c r="A1440" s="63">
        <v>90564.0</v>
      </c>
      <c r="B1440" s="64" t="s">
        <v>1482</v>
      </c>
      <c r="C1440" s="65" t="s">
        <v>59</v>
      </c>
      <c r="D1440" s="66" t="s">
        <v>66</v>
      </c>
      <c r="E1440" s="67" t="s">
        <v>66</v>
      </c>
      <c r="F1440" s="66" t="s">
        <v>66</v>
      </c>
      <c r="G1440" s="66" t="s">
        <v>66</v>
      </c>
      <c r="H1440" s="68" t="s">
        <v>66</v>
      </c>
      <c r="I1440" s="66" t="s">
        <v>66</v>
      </c>
      <c r="J1440" s="66" t="s">
        <v>66</v>
      </c>
      <c r="K1440" s="68" t="s">
        <v>66</v>
      </c>
      <c r="L1440" s="66" t="s">
        <v>66</v>
      </c>
      <c r="M1440" s="66" t="s">
        <v>66</v>
      </c>
      <c r="N1440" s="68" t="s">
        <v>66</v>
      </c>
      <c r="O1440" s="66" t="s">
        <v>66</v>
      </c>
      <c r="P1440" s="66" t="s">
        <v>66</v>
      </c>
      <c r="Q1440" s="68" t="s">
        <v>66</v>
      </c>
      <c r="R1440" s="69" t="s">
        <v>66</v>
      </c>
      <c r="T1440" s="56" t="str">
        <f t="shared" si="1"/>
        <v/>
      </c>
      <c r="U1440" s="56" t="str">
        <f t="shared" si="2"/>
        <v/>
      </c>
      <c r="V1440" s="56" t="str">
        <f t="shared" si="3"/>
        <v/>
      </c>
      <c r="W1440" s="56" t="str">
        <f t="shared" si="4"/>
        <v/>
      </c>
      <c r="X1440" s="56" t="str">
        <f t="shared" si="5"/>
        <v/>
      </c>
    </row>
    <row r="1441" ht="14.25" customHeight="1">
      <c r="A1441" s="63">
        <v>90565.0</v>
      </c>
      <c r="B1441" s="64" t="s">
        <v>1482</v>
      </c>
      <c r="C1441" s="65" t="s">
        <v>59</v>
      </c>
      <c r="D1441" s="66" t="s">
        <v>66</v>
      </c>
      <c r="E1441" s="67" t="s">
        <v>66</v>
      </c>
      <c r="F1441" s="66" t="s">
        <v>66</v>
      </c>
      <c r="G1441" s="66" t="s">
        <v>66</v>
      </c>
      <c r="H1441" s="68" t="s">
        <v>66</v>
      </c>
      <c r="I1441" s="66" t="s">
        <v>66</v>
      </c>
      <c r="J1441" s="66" t="s">
        <v>66</v>
      </c>
      <c r="K1441" s="68" t="s">
        <v>66</v>
      </c>
      <c r="L1441" s="66" t="s">
        <v>66</v>
      </c>
      <c r="M1441" s="66" t="s">
        <v>66</v>
      </c>
      <c r="N1441" s="68" t="s">
        <v>66</v>
      </c>
      <c r="O1441" s="66" t="s">
        <v>66</v>
      </c>
      <c r="P1441" s="66" t="s">
        <v>66</v>
      </c>
      <c r="Q1441" s="68" t="s">
        <v>66</v>
      </c>
      <c r="R1441" s="69" t="s">
        <v>66</v>
      </c>
      <c r="T1441" s="56" t="str">
        <f t="shared" si="1"/>
        <v/>
      </c>
      <c r="U1441" s="56" t="str">
        <f t="shared" si="2"/>
        <v/>
      </c>
      <c r="V1441" s="56" t="str">
        <f t="shared" si="3"/>
        <v/>
      </c>
      <c r="W1441" s="56" t="str">
        <f t="shared" si="4"/>
        <v/>
      </c>
      <c r="X1441" s="56" t="str">
        <f t="shared" si="5"/>
        <v/>
      </c>
    </row>
    <row r="1442" ht="14.25" customHeight="1">
      <c r="A1442" s="63">
        <v>90568.0</v>
      </c>
      <c r="B1442" s="64" t="s">
        <v>1485</v>
      </c>
      <c r="C1442" s="65" t="s">
        <v>59</v>
      </c>
      <c r="D1442" s="66">
        <v>129882.09</v>
      </c>
      <c r="E1442" s="67">
        <v>29608.0</v>
      </c>
      <c r="F1442" s="66">
        <v>5.57816912901563</v>
      </c>
      <c r="G1442" s="66">
        <v>1045.82</v>
      </c>
      <c r="H1442" s="68">
        <v>300.0</v>
      </c>
      <c r="I1442" s="66">
        <v>3.76194244604317</v>
      </c>
      <c r="J1442" s="66">
        <v>3684.71</v>
      </c>
      <c r="K1442" s="68">
        <v>967.0</v>
      </c>
      <c r="L1442" s="66">
        <v>4.43940963855422</v>
      </c>
      <c r="M1442" s="66">
        <v>1207738.1</v>
      </c>
      <c r="N1442" s="68">
        <v>143073.0</v>
      </c>
      <c r="O1442" s="66">
        <v>13.4264730078264</v>
      </c>
      <c r="P1442" s="66">
        <v>65746.4</v>
      </c>
      <c r="Q1442" s="68">
        <v>10371.0</v>
      </c>
      <c r="R1442" s="69">
        <v>8.13894528348601</v>
      </c>
      <c r="T1442" s="56">
        <f t="shared" si="1"/>
        <v>4.386722845</v>
      </c>
      <c r="U1442" s="56">
        <f t="shared" si="2"/>
        <v>3.486066667</v>
      </c>
      <c r="V1442" s="56">
        <f t="shared" si="3"/>
        <v>3.810455016</v>
      </c>
      <c r="W1442" s="56">
        <f t="shared" si="4"/>
        <v>8.441411727</v>
      </c>
      <c r="X1442" s="56">
        <f t="shared" si="5"/>
        <v>6.339446534</v>
      </c>
    </row>
    <row r="1443" ht="14.25" customHeight="1">
      <c r="A1443" s="63">
        <v>90570.0</v>
      </c>
      <c r="B1443" s="64" t="s">
        <v>1486</v>
      </c>
      <c r="C1443" s="65" t="s">
        <v>59</v>
      </c>
      <c r="D1443" s="66">
        <v>88436.43</v>
      </c>
      <c r="E1443" s="67">
        <v>19999.0</v>
      </c>
      <c r="F1443" s="66">
        <v>5.82815539739027</v>
      </c>
      <c r="G1443" s="66">
        <v>4274.89</v>
      </c>
      <c r="H1443" s="68">
        <v>1023.0</v>
      </c>
      <c r="I1443" s="66">
        <v>4.8967812142039</v>
      </c>
      <c r="J1443" s="66">
        <v>4078.95</v>
      </c>
      <c r="K1443" s="68">
        <v>934.0</v>
      </c>
      <c r="L1443" s="66">
        <v>5.06073200992556</v>
      </c>
      <c r="M1443" s="66">
        <v>423776.76</v>
      </c>
      <c r="N1443" s="68">
        <v>59922.0</v>
      </c>
      <c r="O1443" s="66">
        <v>11.064089603676</v>
      </c>
      <c r="P1443" s="66">
        <v>115993.3</v>
      </c>
      <c r="Q1443" s="68">
        <v>25977.0</v>
      </c>
      <c r="R1443" s="69">
        <v>7.15169245946113</v>
      </c>
      <c r="T1443" s="56">
        <f t="shared" si="1"/>
        <v>4.422042602</v>
      </c>
      <c r="U1443" s="56">
        <f t="shared" si="2"/>
        <v>4.178778104</v>
      </c>
      <c r="V1443" s="56">
        <f t="shared" si="3"/>
        <v>4.367184154</v>
      </c>
      <c r="W1443" s="56">
        <f t="shared" si="4"/>
        <v>7.072139782</v>
      </c>
      <c r="X1443" s="56">
        <f t="shared" si="5"/>
        <v>4.465230781</v>
      </c>
    </row>
    <row r="1444" ht="14.25" customHeight="1">
      <c r="A1444" s="63">
        <v>90572.0</v>
      </c>
      <c r="B1444" s="64" t="s">
        <v>1487</v>
      </c>
      <c r="C1444" s="65" t="s">
        <v>59</v>
      </c>
      <c r="D1444" s="66">
        <v>11820.49</v>
      </c>
      <c r="E1444" s="67">
        <v>2500.0</v>
      </c>
      <c r="F1444" s="66">
        <v>5.55735307945463</v>
      </c>
      <c r="G1444" s="66">
        <v>9174.14</v>
      </c>
      <c r="H1444" s="68">
        <v>3048.0</v>
      </c>
      <c r="I1444" s="66">
        <v>3.82574645537948</v>
      </c>
      <c r="J1444" s="66">
        <v>40218.53</v>
      </c>
      <c r="K1444" s="68">
        <v>7782.0</v>
      </c>
      <c r="L1444" s="66">
        <v>6.96183659338757</v>
      </c>
      <c r="M1444" s="66">
        <v>756435.29</v>
      </c>
      <c r="N1444" s="68">
        <v>113826.0</v>
      </c>
      <c r="O1444" s="66">
        <v>13.1494505093349</v>
      </c>
      <c r="P1444" s="66">
        <v>290709.89</v>
      </c>
      <c r="Q1444" s="68">
        <v>34528.0</v>
      </c>
      <c r="R1444" s="69">
        <v>13.5327199515874</v>
      </c>
      <c r="T1444" s="56">
        <f t="shared" si="1"/>
        <v>4.728196</v>
      </c>
      <c r="U1444" s="56">
        <f t="shared" si="2"/>
        <v>3.009888451</v>
      </c>
      <c r="V1444" s="56">
        <f t="shared" si="3"/>
        <v>5.168148291</v>
      </c>
      <c r="W1444" s="56">
        <f t="shared" si="4"/>
        <v>6.645540474</v>
      </c>
      <c r="X1444" s="56">
        <f t="shared" si="5"/>
        <v>8.419540373</v>
      </c>
    </row>
    <row r="1445" ht="14.25" customHeight="1">
      <c r="A1445" s="63">
        <v>90573.0</v>
      </c>
      <c r="B1445" s="64" t="s">
        <v>1488</v>
      </c>
      <c r="C1445" s="65" t="s">
        <v>61</v>
      </c>
      <c r="D1445" s="66" t="s">
        <v>66</v>
      </c>
      <c r="E1445" s="67" t="s">
        <v>66</v>
      </c>
      <c r="F1445" s="66" t="s">
        <v>66</v>
      </c>
      <c r="G1445" s="66" t="s">
        <v>66</v>
      </c>
      <c r="H1445" s="68" t="s">
        <v>66</v>
      </c>
      <c r="I1445" s="66" t="s">
        <v>66</v>
      </c>
      <c r="J1445" s="66" t="s">
        <v>66</v>
      </c>
      <c r="K1445" s="68" t="s">
        <v>66</v>
      </c>
      <c r="L1445" s="66" t="s">
        <v>66</v>
      </c>
      <c r="M1445" s="66" t="s">
        <v>66</v>
      </c>
      <c r="N1445" s="68" t="s">
        <v>66</v>
      </c>
      <c r="O1445" s="66" t="s">
        <v>66</v>
      </c>
      <c r="P1445" s="66" t="s">
        <v>66</v>
      </c>
      <c r="Q1445" s="68" t="s">
        <v>66</v>
      </c>
      <c r="R1445" s="69" t="s">
        <v>66</v>
      </c>
      <c r="T1445" s="56" t="str">
        <f t="shared" si="1"/>
        <v/>
      </c>
      <c r="U1445" s="56" t="str">
        <f t="shared" si="2"/>
        <v/>
      </c>
      <c r="V1445" s="56" t="str">
        <f t="shared" si="3"/>
        <v/>
      </c>
      <c r="W1445" s="56" t="str">
        <f t="shared" si="4"/>
        <v/>
      </c>
      <c r="X1445" s="56" t="str">
        <f t="shared" si="5"/>
        <v/>
      </c>
    </row>
    <row r="1446" ht="14.25" customHeight="1">
      <c r="A1446" s="63">
        <v>90574.0</v>
      </c>
      <c r="B1446" s="64" t="s">
        <v>1489</v>
      </c>
      <c r="C1446" s="65" t="s">
        <v>59</v>
      </c>
      <c r="D1446" s="66">
        <v>179546.67</v>
      </c>
      <c r="E1446" s="67">
        <v>39834.0</v>
      </c>
      <c r="F1446" s="66">
        <v>5.91392193675889</v>
      </c>
      <c r="G1446" s="66">
        <v>1634.64</v>
      </c>
      <c r="H1446" s="68">
        <v>506.0</v>
      </c>
      <c r="I1446" s="66">
        <v>3.41260960334029</v>
      </c>
      <c r="J1446" s="66">
        <v>8516.8</v>
      </c>
      <c r="K1446" s="68">
        <v>1359.0</v>
      </c>
      <c r="L1446" s="66">
        <v>7.72148685403445</v>
      </c>
      <c r="M1446" s="66">
        <v>10794.64</v>
      </c>
      <c r="N1446" s="68">
        <v>562.0</v>
      </c>
      <c r="O1446" s="66">
        <v>20.4057466918715</v>
      </c>
      <c r="P1446" s="66">
        <v>94249.97</v>
      </c>
      <c r="Q1446" s="68">
        <v>10929.0</v>
      </c>
      <c r="R1446" s="69">
        <v>11.0999846896714</v>
      </c>
      <c r="T1446" s="56">
        <f t="shared" si="1"/>
        <v>4.507372345</v>
      </c>
      <c r="U1446" s="56">
        <f t="shared" si="2"/>
        <v>3.230513834</v>
      </c>
      <c r="V1446" s="56">
        <f t="shared" si="3"/>
        <v>6.266961001</v>
      </c>
      <c r="W1446" s="56">
        <f t="shared" si="4"/>
        <v>19.20754448</v>
      </c>
      <c r="X1446" s="56">
        <f t="shared" si="5"/>
        <v>8.623842072</v>
      </c>
    </row>
    <row r="1447" ht="14.25" customHeight="1">
      <c r="A1447" s="63">
        <v>90575.0</v>
      </c>
      <c r="B1447" s="64" t="s">
        <v>1490</v>
      </c>
      <c r="C1447" s="65" t="s">
        <v>59</v>
      </c>
      <c r="D1447" s="66">
        <v>77605.19</v>
      </c>
      <c r="E1447" s="67">
        <v>18249.0</v>
      </c>
      <c r="F1447" s="66">
        <v>5.06693588404283</v>
      </c>
      <c r="G1447" s="66">
        <v>198.84</v>
      </c>
      <c r="H1447" s="68">
        <v>48.0</v>
      </c>
      <c r="I1447" s="66">
        <v>4.41866666666667</v>
      </c>
      <c r="J1447" s="66">
        <v>96675.62</v>
      </c>
      <c r="K1447" s="68">
        <v>12312.0</v>
      </c>
      <c r="L1447" s="66">
        <v>9.05287199175953</v>
      </c>
      <c r="M1447" s="66">
        <v>423213.53</v>
      </c>
      <c r="N1447" s="68">
        <v>61957.0</v>
      </c>
      <c r="O1447" s="66">
        <v>10.2569867429292</v>
      </c>
      <c r="P1447" s="66">
        <v>385664.51</v>
      </c>
      <c r="Q1447" s="68">
        <v>62888.0</v>
      </c>
      <c r="R1447" s="69">
        <v>9.42415047772646</v>
      </c>
      <c r="T1447" s="56">
        <f t="shared" si="1"/>
        <v>4.252572196</v>
      </c>
      <c r="U1447" s="56">
        <f t="shared" si="2"/>
        <v>4.1425</v>
      </c>
      <c r="V1447" s="56">
        <f t="shared" si="3"/>
        <v>7.852145874</v>
      </c>
      <c r="W1447" s="56">
        <f t="shared" si="4"/>
        <v>6.830762141</v>
      </c>
      <c r="X1447" s="56">
        <f t="shared" si="5"/>
        <v>6.13256122</v>
      </c>
    </row>
    <row r="1448" ht="14.25" customHeight="1">
      <c r="A1448" s="63">
        <v>90576.0</v>
      </c>
      <c r="B1448" s="64" t="s">
        <v>1491</v>
      </c>
      <c r="C1448" s="65" t="s">
        <v>59</v>
      </c>
      <c r="D1448" s="66" t="s">
        <v>66</v>
      </c>
      <c r="E1448" s="67" t="s">
        <v>66</v>
      </c>
      <c r="F1448" s="66" t="s">
        <v>66</v>
      </c>
      <c r="G1448" s="66" t="s">
        <v>66</v>
      </c>
      <c r="H1448" s="68" t="s">
        <v>66</v>
      </c>
      <c r="I1448" s="66" t="s">
        <v>66</v>
      </c>
      <c r="J1448" s="66" t="s">
        <v>66</v>
      </c>
      <c r="K1448" s="68" t="s">
        <v>66</v>
      </c>
      <c r="L1448" s="66" t="s">
        <v>66</v>
      </c>
      <c r="M1448" s="66" t="s">
        <v>66</v>
      </c>
      <c r="N1448" s="68" t="s">
        <v>66</v>
      </c>
      <c r="O1448" s="66" t="s">
        <v>66</v>
      </c>
      <c r="P1448" s="66" t="s">
        <v>66</v>
      </c>
      <c r="Q1448" s="68" t="s">
        <v>66</v>
      </c>
      <c r="R1448" s="69" t="s">
        <v>66</v>
      </c>
      <c r="T1448" s="56" t="str">
        <f t="shared" si="1"/>
        <v/>
      </c>
      <c r="U1448" s="56" t="str">
        <f t="shared" si="2"/>
        <v/>
      </c>
      <c r="V1448" s="56" t="str">
        <f t="shared" si="3"/>
        <v/>
      </c>
      <c r="W1448" s="56" t="str">
        <f t="shared" si="4"/>
        <v/>
      </c>
      <c r="X1448" s="56" t="str">
        <f t="shared" si="5"/>
        <v/>
      </c>
    </row>
    <row r="1449" ht="14.25" customHeight="1">
      <c r="A1449" s="63">
        <v>90577.0</v>
      </c>
      <c r="B1449" s="64" t="s">
        <v>1492</v>
      </c>
      <c r="C1449" s="65" t="s">
        <v>61</v>
      </c>
      <c r="D1449" s="66">
        <v>34925.61</v>
      </c>
      <c r="E1449" s="67">
        <v>8074.0</v>
      </c>
      <c r="F1449" s="66">
        <v>5.5516785884597</v>
      </c>
      <c r="G1449" s="66">
        <v>20.64</v>
      </c>
      <c r="H1449" s="68">
        <v>6.0</v>
      </c>
      <c r="I1449" s="66">
        <v>3.44</v>
      </c>
      <c r="J1449" s="66">
        <v>209.83</v>
      </c>
      <c r="K1449" s="68">
        <v>55.0</v>
      </c>
      <c r="L1449" s="66">
        <v>5.11780487804878</v>
      </c>
      <c r="M1449" s="66">
        <v>180181.08</v>
      </c>
      <c r="N1449" s="68">
        <v>26310.0</v>
      </c>
      <c r="O1449" s="66">
        <v>9.72952535234084</v>
      </c>
      <c r="P1449" s="66">
        <v>146.71</v>
      </c>
      <c r="Q1449" s="68">
        <v>30.0</v>
      </c>
      <c r="R1449" s="69">
        <v>5.23964285714286</v>
      </c>
      <c r="T1449" s="56">
        <f t="shared" si="1"/>
        <v>4.32568863</v>
      </c>
      <c r="U1449" s="56">
        <f t="shared" si="2"/>
        <v>3.44</v>
      </c>
      <c r="V1449" s="56">
        <f t="shared" si="3"/>
        <v>3.815090909</v>
      </c>
      <c r="W1449" s="56">
        <f t="shared" si="4"/>
        <v>6.848387685</v>
      </c>
      <c r="X1449" s="56">
        <f t="shared" si="5"/>
        <v>4.890333333</v>
      </c>
    </row>
    <row r="1450" ht="14.25" customHeight="1">
      <c r="A1450" s="63">
        <v>90582.0</v>
      </c>
      <c r="B1450" s="64" t="s">
        <v>1493</v>
      </c>
      <c r="C1450" s="65" t="s">
        <v>59</v>
      </c>
      <c r="D1450" s="66">
        <v>131931.03</v>
      </c>
      <c r="E1450" s="67">
        <v>25553.0</v>
      </c>
      <c r="F1450" s="66">
        <v>6.82696144890039</v>
      </c>
      <c r="G1450" s="66">
        <v>1589.66</v>
      </c>
      <c r="H1450" s="68">
        <v>540.0</v>
      </c>
      <c r="I1450" s="66">
        <v>3.4482863340564</v>
      </c>
      <c r="J1450" s="66">
        <v>32005.42</v>
      </c>
      <c r="K1450" s="68">
        <v>4609.0</v>
      </c>
      <c r="L1450" s="66">
        <v>8.14801934826884</v>
      </c>
      <c r="M1450" s="66">
        <v>162741.88</v>
      </c>
      <c r="N1450" s="68">
        <v>25148.0</v>
      </c>
      <c r="O1450" s="66">
        <v>9.46834303002094</v>
      </c>
      <c r="P1450" s="66">
        <v>109573.26</v>
      </c>
      <c r="Q1450" s="68">
        <v>16821.0</v>
      </c>
      <c r="R1450" s="69">
        <v>9.21713156123822</v>
      </c>
      <c r="T1450" s="56">
        <f t="shared" si="1"/>
        <v>5.163034869</v>
      </c>
      <c r="U1450" s="56">
        <f t="shared" si="2"/>
        <v>2.943814815</v>
      </c>
      <c r="V1450" s="56">
        <f t="shared" si="3"/>
        <v>6.944113691</v>
      </c>
      <c r="W1450" s="56">
        <f t="shared" si="4"/>
        <v>6.471364721</v>
      </c>
      <c r="X1450" s="56">
        <f t="shared" si="5"/>
        <v>6.514075263</v>
      </c>
    </row>
    <row r="1451" ht="14.25" customHeight="1">
      <c r="A1451" s="63">
        <v>90583.0</v>
      </c>
      <c r="B1451" s="64" t="s">
        <v>1494</v>
      </c>
      <c r="C1451" s="65" t="s">
        <v>59</v>
      </c>
      <c r="D1451" s="66">
        <v>99115.98</v>
      </c>
      <c r="E1451" s="67">
        <v>22384.0</v>
      </c>
      <c r="F1451" s="66">
        <v>5.85411257456736</v>
      </c>
      <c r="G1451" s="66">
        <v>8765.05</v>
      </c>
      <c r="H1451" s="68">
        <v>2212.0</v>
      </c>
      <c r="I1451" s="66">
        <v>4.31138711264142</v>
      </c>
      <c r="J1451" s="66">
        <v>8466.9</v>
      </c>
      <c r="K1451" s="68">
        <v>1882.0</v>
      </c>
      <c r="L1451" s="66">
        <v>5.31840452261306</v>
      </c>
      <c r="M1451" s="66">
        <v>385173.94</v>
      </c>
      <c r="N1451" s="68">
        <v>50010.0</v>
      </c>
      <c r="O1451" s="66">
        <v>11.151532715692</v>
      </c>
      <c r="P1451" s="66">
        <v>761.52</v>
      </c>
      <c r="Q1451" s="68">
        <v>260.0</v>
      </c>
      <c r="R1451" s="69">
        <v>6.98642201834862</v>
      </c>
      <c r="T1451" s="56">
        <f t="shared" si="1"/>
        <v>4.427983381</v>
      </c>
      <c r="U1451" s="56">
        <f t="shared" si="2"/>
        <v>3.9625</v>
      </c>
      <c r="V1451" s="56">
        <f t="shared" si="3"/>
        <v>4.498884166</v>
      </c>
      <c r="W1451" s="56">
        <f t="shared" si="4"/>
        <v>7.701938412</v>
      </c>
      <c r="X1451" s="56">
        <f t="shared" si="5"/>
        <v>2.928923077</v>
      </c>
    </row>
    <row r="1452" ht="14.25" customHeight="1">
      <c r="A1452" s="63">
        <v>90585.0</v>
      </c>
      <c r="B1452" s="64" t="s">
        <v>1495</v>
      </c>
      <c r="C1452" s="65" t="s">
        <v>59</v>
      </c>
      <c r="D1452" s="66">
        <v>426615.73</v>
      </c>
      <c r="E1452" s="67">
        <v>85371.0</v>
      </c>
      <c r="F1452" s="66">
        <v>7.67874527520789</v>
      </c>
      <c r="G1452" s="66">
        <v>1313.78</v>
      </c>
      <c r="H1452" s="68">
        <v>385.0</v>
      </c>
      <c r="I1452" s="66">
        <v>3.84146198830409</v>
      </c>
      <c r="J1452" s="66">
        <v>11620.05</v>
      </c>
      <c r="K1452" s="68">
        <v>2594.0</v>
      </c>
      <c r="L1452" s="66">
        <v>5.61897969052224</v>
      </c>
      <c r="M1452" s="66">
        <v>884484.97</v>
      </c>
      <c r="N1452" s="68">
        <v>147810.0</v>
      </c>
      <c r="O1452" s="66">
        <v>10.3851795275221</v>
      </c>
      <c r="P1452" s="66">
        <v>147204.91</v>
      </c>
      <c r="Q1452" s="68">
        <v>20483.0</v>
      </c>
      <c r="R1452" s="69">
        <v>9.89280309139785</v>
      </c>
      <c r="T1452" s="56">
        <f t="shared" si="1"/>
        <v>4.997197292</v>
      </c>
      <c r="U1452" s="56">
        <f t="shared" si="2"/>
        <v>3.412415584</v>
      </c>
      <c r="V1452" s="56">
        <f t="shared" si="3"/>
        <v>4.47958751</v>
      </c>
      <c r="W1452" s="56">
        <f t="shared" si="4"/>
        <v>5.983931872</v>
      </c>
      <c r="X1452" s="56">
        <f t="shared" si="5"/>
        <v>7.186687009</v>
      </c>
    </row>
    <row r="1453" ht="14.25" customHeight="1">
      <c r="A1453" s="63">
        <v>90589.0</v>
      </c>
      <c r="B1453" s="64" t="s">
        <v>1496</v>
      </c>
      <c r="C1453" s="65" t="s">
        <v>59</v>
      </c>
      <c r="D1453" s="66" t="s">
        <v>66</v>
      </c>
      <c r="E1453" s="67" t="s">
        <v>66</v>
      </c>
      <c r="F1453" s="66" t="s">
        <v>66</v>
      </c>
      <c r="G1453" s="66" t="s">
        <v>66</v>
      </c>
      <c r="H1453" s="68" t="s">
        <v>66</v>
      </c>
      <c r="I1453" s="66" t="s">
        <v>66</v>
      </c>
      <c r="J1453" s="66" t="s">
        <v>66</v>
      </c>
      <c r="K1453" s="68" t="s">
        <v>66</v>
      </c>
      <c r="L1453" s="66" t="s">
        <v>66</v>
      </c>
      <c r="M1453" s="66" t="s">
        <v>66</v>
      </c>
      <c r="N1453" s="68" t="s">
        <v>66</v>
      </c>
      <c r="O1453" s="66" t="s">
        <v>66</v>
      </c>
      <c r="P1453" s="66" t="s">
        <v>66</v>
      </c>
      <c r="Q1453" s="68" t="s">
        <v>66</v>
      </c>
      <c r="R1453" s="69" t="s">
        <v>66</v>
      </c>
      <c r="T1453" s="56" t="str">
        <f t="shared" si="1"/>
        <v/>
      </c>
      <c r="U1453" s="56" t="str">
        <f t="shared" si="2"/>
        <v/>
      </c>
      <c r="V1453" s="56" t="str">
        <f t="shared" si="3"/>
        <v/>
      </c>
      <c r="W1453" s="56" t="str">
        <f t="shared" si="4"/>
        <v/>
      </c>
      <c r="X1453" s="56" t="str">
        <f t="shared" si="5"/>
        <v/>
      </c>
    </row>
    <row r="1454" ht="14.25" customHeight="1">
      <c r="A1454" s="63">
        <v>90590.0</v>
      </c>
      <c r="B1454" s="64" t="s">
        <v>1497</v>
      </c>
      <c r="C1454" s="65" t="s">
        <v>59</v>
      </c>
      <c r="D1454" s="66" t="s">
        <v>66</v>
      </c>
      <c r="E1454" s="67" t="s">
        <v>66</v>
      </c>
      <c r="F1454" s="66" t="s">
        <v>66</v>
      </c>
      <c r="G1454" s="66" t="s">
        <v>66</v>
      </c>
      <c r="H1454" s="68" t="s">
        <v>66</v>
      </c>
      <c r="I1454" s="66" t="s">
        <v>66</v>
      </c>
      <c r="J1454" s="66" t="s">
        <v>66</v>
      </c>
      <c r="K1454" s="68" t="s">
        <v>66</v>
      </c>
      <c r="L1454" s="66" t="s">
        <v>66</v>
      </c>
      <c r="M1454" s="66" t="s">
        <v>66</v>
      </c>
      <c r="N1454" s="68" t="s">
        <v>66</v>
      </c>
      <c r="O1454" s="66" t="s">
        <v>66</v>
      </c>
      <c r="P1454" s="66" t="s">
        <v>66</v>
      </c>
      <c r="Q1454" s="68" t="s">
        <v>66</v>
      </c>
      <c r="R1454" s="69" t="s">
        <v>66</v>
      </c>
      <c r="T1454" s="56" t="str">
        <f t="shared" si="1"/>
        <v/>
      </c>
      <c r="U1454" s="56" t="str">
        <f t="shared" si="2"/>
        <v/>
      </c>
      <c r="V1454" s="56" t="str">
        <f t="shared" si="3"/>
        <v/>
      </c>
      <c r="W1454" s="56" t="str">
        <f t="shared" si="4"/>
        <v/>
      </c>
      <c r="X1454" s="56" t="str">
        <f t="shared" si="5"/>
        <v/>
      </c>
    </row>
    <row r="1455" ht="14.25" customHeight="1">
      <c r="A1455" s="63">
        <v>90592.0</v>
      </c>
      <c r="B1455" s="64" t="s">
        <v>1498</v>
      </c>
      <c r="C1455" s="65" t="s">
        <v>59</v>
      </c>
      <c r="D1455" s="66">
        <v>4809.89</v>
      </c>
      <c r="E1455" s="67">
        <v>1248.0</v>
      </c>
      <c r="F1455" s="66">
        <v>4.63380539499037</v>
      </c>
      <c r="G1455" s="66">
        <v>2744.74</v>
      </c>
      <c r="H1455" s="68">
        <v>862.0</v>
      </c>
      <c r="I1455" s="66">
        <v>3.70410256410256</v>
      </c>
      <c r="J1455" s="66">
        <v>8667.51</v>
      </c>
      <c r="K1455" s="68">
        <v>2491.0</v>
      </c>
      <c r="L1455" s="66">
        <v>4.3164890438247</v>
      </c>
      <c r="M1455" s="66">
        <v>15168.62</v>
      </c>
      <c r="N1455" s="68">
        <v>2250.0</v>
      </c>
      <c r="O1455" s="66">
        <v>10.125914552737</v>
      </c>
      <c r="P1455" s="66">
        <v>167180.84</v>
      </c>
      <c r="Q1455" s="68">
        <v>24583.0</v>
      </c>
      <c r="R1455" s="69">
        <v>9.20852877995043</v>
      </c>
      <c r="T1455" s="56">
        <f t="shared" si="1"/>
        <v>3.854078526</v>
      </c>
      <c r="U1455" s="56">
        <f t="shared" si="2"/>
        <v>3.184153132</v>
      </c>
      <c r="V1455" s="56">
        <f t="shared" si="3"/>
        <v>3.479530309</v>
      </c>
      <c r="W1455" s="56">
        <f t="shared" si="4"/>
        <v>6.741608889</v>
      </c>
      <c r="X1455" s="56">
        <f t="shared" si="5"/>
        <v>6.800668755</v>
      </c>
    </row>
    <row r="1456" ht="14.25" customHeight="1">
      <c r="A1456" s="63">
        <v>90593.0</v>
      </c>
      <c r="B1456" s="64" t="s">
        <v>1499</v>
      </c>
      <c r="C1456" s="65" t="s">
        <v>61</v>
      </c>
      <c r="D1456" s="66" t="s">
        <v>66</v>
      </c>
      <c r="E1456" s="67" t="s">
        <v>66</v>
      </c>
      <c r="F1456" s="66" t="s">
        <v>66</v>
      </c>
      <c r="G1456" s="66" t="s">
        <v>66</v>
      </c>
      <c r="H1456" s="68" t="s">
        <v>66</v>
      </c>
      <c r="I1456" s="66" t="s">
        <v>66</v>
      </c>
      <c r="J1456" s="66" t="s">
        <v>66</v>
      </c>
      <c r="K1456" s="68" t="s">
        <v>66</v>
      </c>
      <c r="L1456" s="66" t="s">
        <v>66</v>
      </c>
      <c r="M1456" s="66" t="s">
        <v>66</v>
      </c>
      <c r="N1456" s="68" t="s">
        <v>66</v>
      </c>
      <c r="O1456" s="66" t="s">
        <v>66</v>
      </c>
      <c r="P1456" s="66" t="s">
        <v>66</v>
      </c>
      <c r="Q1456" s="68" t="s">
        <v>66</v>
      </c>
      <c r="R1456" s="69" t="s">
        <v>66</v>
      </c>
      <c r="T1456" s="56" t="str">
        <f t="shared" si="1"/>
        <v/>
      </c>
      <c r="U1456" s="56" t="str">
        <f t="shared" si="2"/>
        <v/>
      </c>
      <c r="V1456" s="56" t="str">
        <f t="shared" si="3"/>
        <v/>
      </c>
      <c r="W1456" s="56" t="str">
        <f t="shared" si="4"/>
        <v/>
      </c>
      <c r="X1456" s="56" t="str">
        <f t="shared" si="5"/>
        <v/>
      </c>
    </row>
    <row r="1457" ht="14.25" customHeight="1">
      <c r="A1457" s="63">
        <v>90596.0</v>
      </c>
      <c r="B1457" s="64" t="s">
        <v>1500</v>
      </c>
      <c r="C1457" s="65" t="s">
        <v>61</v>
      </c>
      <c r="D1457" s="66">
        <v>19029.47</v>
      </c>
      <c r="E1457" s="67">
        <v>4951.0</v>
      </c>
      <c r="F1457" s="66">
        <v>4.71493310208127</v>
      </c>
      <c r="G1457" s="66">
        <v>1259.31</v>
      </c>
      <c r="H1457" s="68">
        <v>353.0</v>
      </c>
      <c r="I1457" s="66">
        <v>3.79310240963855</v>
      </c>
      <c r="J1457" s="66">
        <v>1958.12</v>
      </c>
      <c r="K1457" s="68">
        <v>527.0</v>
      </c>
      <c r="L1457" s="66">
        <v>4.25678260869565</v>
      </c>
      <c r="M1457" s="66">
        <v>31669.26</v>
      </c>
      <c r="N1457" s="68">
        <v>2827.0</v>
      </c>
      <c r="O1457" s="66">
        <v>14.0191500664011</v>
      </c>
      <c r="P1457" s="66">
        <v>8577.83</v>
      </c>
      <c r="Q1457" s="68">
        <v>1886.0</v>
      </c>
      <c r="R1457" s="69">
        <v>5.63219304005253</v>
      </c>
      <c r="T1457" s="56">
        <f t="shared" si="1"/>
        <v>3.843560897</v>
      </c>
      <c r="U1457" s="56">
        <f t="shared" si="2"/>
        <v>3.567450425</v>
      </c>
      <c r="V1457" s="56">
        <f t="shared" si="3"/>
        <v>3.715597723</v>
      </c>
      <c r="W1457" s="56">
        <f t="shared" si="4"/>
        <v>11.2024266</v>
      </c>
      <c r="X1457" s="56">
        <f t="shared" si="5"/>
        <v>4.548160127</v>
      </c>
    </row>
    <row r="1458" ht="14.25" customHeight="1">
      <c r="A1458" s="63">
        <v>90597.0</v>
      </c>
      <c r="B1458" s="64" t="s">
        <v>1501</v>
      </c>
      <c r="C1458" s="65" t="s">
        <v>59</v>
      </c>
      <c r="D1458" s="66">
        <v>1402.82</v>
      </c>
      <c r="E1458" s="67">
        <v>419.0</v>
      </c>
      <c r="F1458" s="66">
        <v>3.90757660167131</v>
      </c>
      <c r="G1458" s="66">
        <v>810.53</v>
      </c>
      <c r="H1458" s="68">
        <v>290.0</v>
      </c>
      <c r="I1458" s="66">
        <v>3.229203187251</v>
      </c>
      <c r="J1458" s="66">
        <v>5964.52</v>
      </c>
      <c r="K1458" s="68">
        <v>1304.0</v>
      </c>
      <c r="L1458" s="66">
        <v>6.06767039674466</v>
      </c>
      <c r="M1458" s="66">
        <v>607282.58</v>
      </c>
      <c r="N1458" s="68">
        <v>82384.0</v>
      </c>
      <c r="O1458" s="66">
        <v>14.7409418161517</v>
      </c>
      <c r="P1458" s="66">
        <v>3713.65</v>
      </c>
      <c r="Q1458" s="68">
        <v>535.0</v>
      </c>
      <c r="R1458" s="69">
        <v>7.6728305785124</v>
      </c>
      <c r="T1458" s="56">
        <f t="shared" si="1"/>
        <v>3.348019093</v>
      </c>
      <c r="U1458" s="56">
        <f t="shared" si="2"/>
        <v>2.794931034</v>
      </c>
      <c r="V1458" s="56">
        <f t="shared" si="3"/>
        <v>4.574018405</v>
      </c>
      <c r="W1458" s="56">
        <f t="shared" si="4"/>
        <v>7.371365556</v>
      </c>
      <c r="X1458" s="56">
        <f t="shared" si="5"/>
        <v>6.941401869</v>
      </c>
    </row>
    <row r="1459" ht="14.25" customHeight="1">
      <c r="A1459" s="63">
        <v>90598.0</v>
      </c>
      <c r="B1459" s="64" t="s">
        <v>1502</v>
      </c>
      <c r="C1459" s="65" t="s">
        <v>59</v>
      </c>
      <c r="D1459" s="66" t="s">
        <v>66</v>
      </c>
      <c r="E1459" s="67" t="s">
        <v>66</v>
      </c>
      <c r="F1459" s="66" t="s">
        <v>66</v>
      </c>
      <c r="G1459" s="66" t="s">
        <v>66</v>
      </c>
      <c r="H1459" s="68" t="s">
        <v>66</v>
      </c>
      <c r="I1459" s="66" t="s">
        <v>66</v>
      </c>
      <c r="J1459" s="66" t="s">
        <v>66</v>
      </c>
      <c r="K1459" s="68" t="s">
        <v>66</v>
      </c>
      <c r="L1459" s="66" t="s">
        <v>66</v>
      </c>
      <c r="M1459" s="66" t="s">
        <v>66</v>
      </c>
      <c r="N1459" s="68" t="s">
        <v>66</v>
      </c>
      <c r="O1459" s="66" t="s">
        <v>66</v>
      </c>
      <c r="P1459" s="66" t="s">
        <v>66</v>
      </c>
      <c r="Q1459" s="68" t="s">
        <v>66</v>
      </c>
      <c r="R1459" s="69" t="s">
        <v>66</v>
      </c>
      <c r="T1459" s="56" t="str">
        <f t="shared" si="1"/>
        <v/>
      </c>
      <c r="U1459" s="56" t="str">
        <f t="shared" si="2"/>
        <v/>
      </c>
      <c r="V1459" s="56" t="str">
        <f t="shared" si="3"/>
        <v/>
      </c>
      <c r="W1459" s="56" t="str">
        <f t="shared" si="4"/>
        <v/>
      </c>
      <c r="X1459" s="56" t="str">
        <f t="shared" si="5"/>
        <v/>
      </c>
    </row>
    <row r="1460" ht="14.25" customHeight="1">
      <c r="A1460" s="63">
        <v>90600.0</v>
      </c>
      <c r="B1460" s="64" t="s">
        <v>1503</v>
      </c>
      <c r="C1460" s="65" t="s">
        <v>61</v>
      </c>
      <c r="D1460" s="66">
        <v>1465.93</v>
      </c>
      <c r="E1460" s="67">
        <v>315.0</v>
      </c>
      <c r="F1460" s="66">
        <v>5.40933579335793</v>
      </c>
      <c r="G1460" s="66">
        <v>210.27</v>
      </c>
      <c r="H1460" s="68">
        <v>50.0</v>
      </c>
      <c r="I1460" s="66">
        <v>5.00642857142857</v>
      </c>
      <c r="J1460" s="66">
        <v>1768.14</v>
      </c>
      <c r="K1460" s="68">
        <v>345.0</v>
      </c>
      <c r="L1460" s="66">
        <v>5.83544554455446</v>
      </c>
      <c r="M1460" s="66" t="s">
        <v>66</v>
      </c>
      <c r="N1460" s="68" t="s">
        <v>66</v>
      </c>
      <c r="O1460" s="66" t="s">
        <v>66</v>
      </c>
      <c r="P1460" s="66" t="s">
        <v>66</v>
      </c>
      <c r="Q1460" s="68" t="s">
        <v>66</v>
      </c>
      <c r="R1460" s="69" t="s">
        <v>66</v>
      </c>
      <c r="T1460" s="56">
        <f t="shared" si="1"/>
        <v>4.653746032</v>
      </c>
      <c r="U1460" s="56">
        <f t="shared" si="2"/>
        <v>4.2054</v>
      </c>
      <c r="V1460" s="56">
        <f t="shared" si="3"/>
        <v>5.125043478</v>
      </c>
      <c r="W1460" s="56" t="str">
        <f t="shared" si="4"/>
        <v/>
      </c>
      <c r="X1460" s="56" t="str">
        <f t="shared" si="5"/>
        <v/>
      </c>
    </row>
    <row r="1461" ht="14.25" customHeight="1">
      <c r="A1461" s="63">
        <v>90601.0</v>
      </c>
      <c r="B1461" s="64" t="s">
        <v>1504</v>
      </c>
      <c r="C1461" s="65" t="s">
        <v>61</v>
      </c>
      <c r="D1461" s="66">
        <v>2381.74</v>
      </c>
      <c r="E1461" s="67">
        <v>847.0</v>
      </c>
      <c r="F1461" s="66">
        <v>3.20557200538358</v>
      </c>
      <c r="G1461" s="66">
        <v>2282.93</v>
      </c>
      <c r="H1461" s="68">
        <v>661.0</v>
      </c>
      <c r="I1461" s="66">
        <v>3.89578498293515</v>
      </c>
      <c r="J1461" s="66">
        <v>8041.52</v>
      </c>
      <c r="K1461" s="68">
        <v>1908.0</v>
      </c>
      <c r="L1461" s="66">
        <v>4.92740196078431</v>
      </c>
      <c r="M1461" s="66">
        <v>3944.84</v>
      </c>
      <c r="N1461" s="68">
        <v>765.0</v>
      </c>
      <c r="O1461" s="66">
        <v>5.98610015174507</v>
      </c>
      <c r="P1461" s="66">
        <v>9693.44</v>
      </c>
      <c r="Q1461" s="68">
        <v>1548.0</v>
      </c>
      <c r="R1461" s="69">
        <v>8.08460383653044</v>
      </c>
      <c r="T1461" s="56">
        <f t="shared" si="1"/>
        <v>2.811971665</v>
      </c>
      <c r="U1461" s="56">
        <f t="shared" si="2"/>
        <v>3.453751891</v>
      </c>
      <c r="V1461" s="56">
        <f t="shared" si="3"/>
        <v>4.214633124</v>
      </c>
      <c r="W1461" s="56">
        <f t="shared" si="4"/>
        <v>5.156653595</v>
      </c>
      <c r="X1461" s="56">
        <f t="shared" si="5"/>
        <v>6.261912145</v>
      </c>
    </row>
    <row r="1462" ht="14.25" customHeight="1">
      <c r="A1462" s="63">
        <v>90605.0</v>
      </c>
      <c r="B1462" s="64" t="s">
        <v>1505</v>
      </c>
      <c r="C1462" s="65" t="s">
        <v>61</v>
      </c>
      <c r="D1462" s="66">
        <v>2713.37</v>
      </c>
      <c r="E1462" s="67">
        <v>775.0</v>
      </c>
      <c r="F1462" s="66">
        <v>4.01980740740741</v>
      </c>
      <c r="G1462" s="66">
        <v>748.42</v>
      </c>
      <c r="H1462" s="68">
        <v>236.0</v>
      </c>
      <c r="I1462" s="66">
        <v>3.56390476190476</v>
      </c>
      <c r="J1462" s="66">
        <v>3660.58</v>
      </c>
      <c r="K1462" s="68">
        <v>761.0</v>
      </c>
      <c r="L1462" s="66">
        <v>5.87573033707865</v>
      </c>
      <c r="M1462" s="66">
        <v>161274.62</v>
      </c>
      <c r="N1462" s="68">
        <v>26247.0</v>
      </c>
      <c r="O1462" s="66">
        <v>8.73170655116405</v>
      </c>
      <c r="P1462" s="66">
        <v>1019.24</v>
      </c>
      <c r="Q1462" s="68">
        <v>110.0</v>
      </c>
      <c r="R1462" s="69">
        <v>11.7154022988506</v>
      </c>
      <c r="T1462" s="56">
        <f t="shared" si="1"/>
        <v>3.501122581</v>
      </c>
      <c r="U1462" s="56">
        <f t="shared" si="2"/>
        <v>3.171271186</v>
      </c>
      <c r="V1462" s="56">
        <f t="shared" si="3"/>
        <v>4.81022339</v>
      </c>
      <c r="W1462" s="56">
        <f t="shared" si="4"/>
        <v>6.144497276</v>
      </c>
      <c r="X1462" s="56">
        <f t="shared" si="5"/>
        <v>9.265818182</v>
      </c>
    </row>
    <row r="1463" ht="14.25" customHeight="1">
      <c r="A1463" s="63">
        <v>90609.0</v>
      </c>
      <c r="B1463" s="64" t="s">
        <v>1506</v>
      </c>
      <c r="C1463" s="65" t="s">
        <v>61</v>
      </c>
      <c r="D1463" s="66">
        <v>7640.99</v>
      </c>
      <c r="E1463" s="67">
        <v>1781.0</v>
      </c>
      <c r="F1463" s="66">
        <v>5.10761363636364</v>
      </c>
      <c r="G1463" s="66">
        <v>267.44</v>
      </c>
      <c r="H1463" s="68">
        <v>82.0</v>
      </c>
      <c r="I1463" s="66">
        <v>3.93294117647059</v>
      </c>
      <c r="J1463" s="66">
        <v>1146.49</v>
      </c>
      <c r="K1463" s="68">
        <v>276.0</v>
      </c>
      <c r="L1463" s="66">
        <v>4.85800847457627</v>
      </c>
      <c r="M1463" s="66">
        <v>423383.22</v>
      </c>
      <c r="N1463" s="68">
        <v>51830.0</v>
      </c>
      <c r="O1463" s="66">
        <v>12.7317982799062</v>
      </c>
      <c r="P1463" s="66">
        <v>7826.3</v>
      </c>
      <c r="Q1463" s="68">
        <v>628.0</v>
      </c>
      <c r="R1463" s="69">
        <v>14.4130755064457</v>
      </c>
      <c r="T1463" s="56">
        <f t="shared" si="1"/>
        <v>4.290280741</v>
      </c>
      <c r="U1463" s="56">
        <f t="shared" si="2"/>
        <v>3.261463415</v>
      </c>
      <c r="V1463" s="56">
        <f t="shared" si="3"/>
        <v>4.153949275</v>
      </c>
      <c r="W1463" s="56">
        <f t="shared" si="4"/>
        <v>8.168690334</v>
      </c>
      <c r="X1463" s="56">
        <f t="shared" si="5"/>
        <v>12.46226115</v>
      </c>
    </row>
    <row r="1464" ht="14.25" customHeight="1">
      <c r="A1464" s="63">
        <v>90611.0</v>
      </c>
      <c r="B1464" s="64" t="s">
        <v>1507</v>
      </c>
      <c r="C1464" s="65" t="s">
        <v>61</v>
      </c>
      <c r="D1464" s="66">
        <v>36451.43</v>
      </c>
      <c r="E1464" s="67">
        <v>8637.0</v>
      </c>
      <c r="F1464" s="66">
        <v>5.05707963374029</v>
      </c>
      <c r="G1464" s="66">
        <v>10405.6</v>
      </c>
      <c r="H1464" s="68">
        <v>2625.0</v>
      </c>
      <c r="I1464" s="66">
        <v>4.27334702258727</v>
      </c>
      <c r="J1464" s="66">
        <v>5528.29</v>
      </c>
      <c r="K1464" s="68">
        <v>923.0</v>
      </c>
      <c r="L1464" s="66">
        <v>7.53173024523161</v>
      </c>
      <c r="M1464" s="66">
        <v>631714.73</v>
      </c>
      <c r="N1464" s="68">
        <v>88895.0</v>
      </c>
      <c r="O1464" s="66">
        <v>11.8893104097265</v>
      </c>
      <c r="P1464" s="66">
        <v>18113.12</v>
      </c>
      <c r="Q1464" s="68">
        <v>3669.0</v>
      </c>
      <c r="R1464" s="69">
        <v>5.43774241969379</v>
      </c>
      <c r="T1464" s="56">
        <f t="shared" si="1"/>
        <v>4.220380919</v>
      </c>
      <c r="U1464" s="56">
        <f t="shared" si="2"/>
        <v>3.964038095</v>
      </c>
      <c r="V1464" s="56">
        <f t="shared" si="3"/>
        <v>5.989479957</v>
      </c>
      <c r="W1464" s="56">
        <f t="shared" si="4"/>
        <v>7.106302154</v>
      </c>
      <c r="X1464" s="56">
        <f t="shared" si="5"/>
        <v>4.936800218</v>
      </c>
    </row>
    <row r="1465" ht="14.25" customHeight="1">
      <c r="A1465" s="63">
        <v>90613.0</v>
      </c>
      <c r="B1465" s="64" t="s">
        <v>1508</v>
      </c>
      <c r="C1465" s="65" t="s">
        <v>61</v>
      </c>
      <c r="D1465" s="66">
        <v>255.17</v>
      </c>
      <c r="E1465" s="67">
        <v>75.0</v>
      </c>
      <c r="F1465" s="66">
        <v>3.7525</v>
      </c>
      <c r="G1465" s="66">
        <v>202.61</v>
      </c>
      <c r="H1465" s="68">
        <v>78.0</v>
      </c>
      <c r="I1465" s="66">
        <v>3.32147540983607</v>
      </c>
      <c r="J1465" s="66">
        <v>265.85</v>
      </c>
      <c r="K1465" s="68">
        <v>64.0</v>
      </c>
      <c r="L1465" s="66">
        <v>4.83363636363636</v>
      </c>
      <c r="M1465" s="66">
        <v>1782.8</v>
      </c>
      <c r="N1465" s="68">
        <v>378.0</v>
      </c>
      <c r="O1465" s="66">
        <v>5.09371428571429</v>
      </c>
      <c r="P1465" s="66">
        <v>1741.25</v>
      </c>
      <c r="Q1465" s="68">
        <v>82.0</v>
      </c>
      <c r="R1465" s="69">
        <v>24.1840277777778</v>
      </c>
      <c r="T1465" s="56">
        <f t="shared" si="1"/>
        <v>3.402266667</v>
      </c>
      <c r="U1465" s="56">
        <f t="shared" si="2"/>
        <v>2.597564103</v>
      </c>
      <c r="V1465" s="56">
        <f t="shared" si="3"/>
        <v>4.15390625</v>
      </c>
      <c r="W1465" s="56">
        <f t="shared" si="4"/>
        <v>4.716402116</v>
      </c>
      <c r="X1465" s="56">
        <f t="shared" si="5"/>
        <v>21.2347561</v>
      </c>
    </row>
    <row r="1466" ht="14.25" customHeight="1">
      <c r="A1466" s="63">
        <v>90614.0</v>
      </c>
      <c r="B1466" s="64" t="s">
        <v>1509</v>
      </c>
      <c r="C1466" s="65" t="s">
        <v>61</v>
      </c>
      <c r="D1466" s="66">
        <v>376.29</v>
      </c>
      <c r="E1466" s="67">
        <v>131.0</v>
      </c>
      <c r="F1466" s="66">
        <v>3.61817307692308</v>
      </c>
      <c r="G1466" s="66">
        <v>50.51</v>
      </c>
      <c r="H1466" s="68">
        <v>18.0</v>
      </c>
      <c r="I1466" s="66">
        <v>3.156875</v>
      </c>
      <c r="J1466" s="66">
        <v>850.94</v>
      </c>
      <c r="K1466" s="68">
        <v>166.0</v>
      </c>
      <c r="L1466" s="66">
        <v>6.4957251908397</v>
      </c>
      <c r="M1466" s="66">
        <v>72866.75</v>
      </c>
      <c r="N1466" s="68">
        <v>8493.0</v>
      </c>
      <c r="O1466" s="66">
        <v>10.4753809660725</v>
      </c>
      <c r="P1466" s="66">
        <v>16865.95</v>
      </c>
      <c r="Q1466" s="68">
        <v>1532.0</v>
      </c>
      <c r="R1466" s="69">
        <v>13.6235460420032</v>
      </c>
      <c r="T1466" s="56">
        <f t="shared" si="1"/>
        <v>2.872442748</v>
      </c>
      <c r="U1466" s="56">
        <f t="shared" si="2"/>
        <v>2.806111111</v>
      </c>
      <c r="V1466" s="56">
        <f t="shared" si="3"/>
        <v>5.126144578</v>
      </c>
      <c r="W1466" s="56">
        <f t="shared" si="4"/>
        <v>8.579624397</v>
      </c>
      <c r="X1466" s="56">
        <f t="shared" si="5"/>
        <v>11.00910574</v>
      </c>
    </row>
    <row r="1467" ht="14.25" customHeight="1">
      <c r="A1467" s="63">
        <v>90615.0</v>
      </c>
      <c r="B1467" s="64" t="s">
        <v>1510</v>
      </c>
      <c r="C1467" s="65" t="s">
        <v>61</v>
      </c>
      <c r="D1467" s="66">
        <v>3744.16</v>
      </c>
      <c r="E1467" s="67">
        <v>1035.0</v>
      </c>
      <c r="F1467" s="66">
        <v>4.35367441860465</v>
      </c>
      <c r="G1467" s="66">
        <v>612.42</v>
      </c>
      <c r="H1467" s="68">
        <v>188.0</v>
      </c>
      <c r="I1467" s="66">
        <v>3.68927710843373</v>
      </c>
      <c r="J1467" s="66">
        <v>1755.05</v>
      </c>
      <c r="K1467" s="68">
        <v>418.0</v>
      </c>
      <c r="L1467" s="66">
        <v>5.14677419354839</v>
      </c>
      <c r="M1467" s="66">
        <v>0.0</v>
      </c>
      <c r="N1467" s="68">
        <v>0.0</v>
      </c>
      <c r="O1467" s="66">
        <v>0.0</v>
      </c>
      <c r="P1467" s="66">
        <v>157.01</v>
      </c>
      <c r="Q1467" s="68">
        <v>11.0</v>
      </c>
      <c r="R1467" s="69">
        <v>22.43</v>
      </c>
      <c r="T1467" s="56">
        <f t="shared" si="1"/>
        <v>3.617545894</v>
      </c>
      <c r="U1467" s="56">
        <f t="shared" si="2"/>
        <v>3.257553191</v>
      </c>
      <c r="V1467" s="56">
        <f t="shared" si="3"/>
        <v>4.198684211</v>
      </c>
      <c r="W1467" s="56" t="str">
        <f t="shared" si="4"/>
        <v/>
      </c>
      <c r="X1467" s="56">
        <f t="shared" si="5"/>
        <v>14.27363636</v>
      </c>
    </row>
    <row r="1468" ht="14.25" customHeight="1">
      <c r="A1468" s="63">
        <v>90617.0</v>
      </c>
      <c r="B1468" s="64" t="s">
        <v>1511</v>
      </c>
      <c r="C1468" s="65" t="s">
        <v>61</v>
      </c>
      <c r="D1468" s="66">
        <v>3894.61</v>
      </c>
      <c r="E1468" s="67">
        <v>1135.0</v>
      </c>
      <c r="F1468" s="66">
        <v>4.03168737060041</v>
      </c>
      <c r="G1468" s="66">
        <v>712.48</v>
      </c>
      <c r="H1468" s="68">
        <v>220.0</v>
      </c>
      <c r="I1468" s="66">
        <v>3.69160621761658</v>
      </c>
      <c r="J1468" s="66">
        <v>3929.91</v>
      </c>
      <c r="K1468" s="68">
        <v>1020.0</v>
      </c>
      <c r="L1468" s="66">
        <v>4.44559954751131</v>
      </c>
      <c r="M1468" s="66" t="s">
        <v>66</v>
      </c>
      <c r="N1468" s="68" t="s">
        <v>66</v>
      </c>
      <c r="O1468" s="66" t="s">
        <v>66</v>
      </c>
      <c r="P1468" s="66" t="s">
        <v>66</v>
      </c>
      <c r="Q1468" s="68" t="s">
        <v>66</v>
      </c>
      <c r="R1468" s="69" t="s">
        <v>66</v>
      </c>
      <c r="T1468" s="56">
        <f t="shared" si="1"/>
        <v>3.431374449</v>
      </c>
      <c r="U1468" s="56">
        <f t="shared" si="2"/>
        <v>3.238545455</v>
      </c>
      <c r="V1468" s="56">
        <f t="shared" si="3"/>
        <v>3.852852941</v>
      </c>
      <c r="W1468" s="56" t="str">
        <f t="shared" si="4"/>
        <v/>
      </c>
      <c r="X1468" s="56" t="str">
        <f t="shared" si="5"/>
        <v/>
      </c>
    </row>
    <row r="1469" ht="14.25" customHeight="1">
      <c r="A1469" s="63">
        <v>90618.0</v>
      </c>
      <c r="B1469" s="64" t="s">
        <v>1512</v>
      </c>
      <c r="C1469" s="65" t="s">
        <v>61</v>
      </c>
      <c r="D1469" s="66">
        <v>6198.58</v>
      </c>
      <c r="E1469" s="67">
        <v>1866.0</v>
      </c>
      <c r="F1469" s="66">
        <v>4.06998030203546</v>
      </c>
      <c r="G1469" s="66">
        <v>1416.89</v>
      </c>
      <c r="H1469" s="68">
        <v>539.0</v>
      </c>
      <c r="I1469" s="66">
        <v>3.09364628820961</v>
      </c>
      <c r="J1469" s="66">
        <v>1795.39</v>
      </c>
      <c r="K1469" s="68">
        <v>408.0</v>
      </c>
      <c r="L1469" s="66">
        <v>5.29613569321534</v>
      </c>
      <c r="M1469" s="66">
        <v>41878.47</v>
      </c>
      <c r="N1469" s="68">
        <v>5244.0</v>
      </c>
      <c r="O1469" s="66">
        <v>9.87234087694484</v>
      </c>
      <c r="P1469" s="66">
        <v>1586.5</v>
      </c>
      <c r="Q1469" s="68">
        <v>150.0</v>
      </c>
      <c r="R1469" s="69">
        <v>11.5802919708029</v>
      </c>
      <c r="T1469" s="56">
        <f t="shared" si="1"/>
        <v>3.321854234</v>
      </c>
      <c r="U1469" s="56">
        <f t="shared" si="2"/>
        <v>2.628738404</v>
      </c>
      <c r="V1469" s="56">
        <f t="shared" si="3"/>
        <v>4.400465686</v>
      </c>
      <c r="W1469" s="56">
        <f t="shared" si="4"/>
        <v>7.985978261</v>
      </c>
      <c r="X1469" s="56">
        <f t="shared" si="5"/>
        <v>10.57666667</v>
      </c>
    </row>
    <row r="1470" ht="14.25" customHeight="1">
      <c r="A1470" s="63">
        <v>90620.0</v>
      </c>
      <c r="B1470" s="64" t="s">
        <v>1513</v>
      </c>
      <c r="C1470" s="65" t="s">
        <v>61</v>
      </c>
      <c r="D1470" s="66" t="s">
        <v>66</v>
      </c>
      <c r="E1470" s="67" t="s">
        <v>66</v>
      </c>
      <c r="F1470" s="66" t="s">
        <v>66</v>
      </c>
      <c r="G1470" s="66" t="s">
        <v>66</v>
      </c>
      <c r="H1470" s="68" t="s">
        <v>66</v>
      </c>
      <c r="I1470" s="66" t="s">
        <v>66</v>
      </c>
      <c r="J1470" s="66" t="s">
        <v>66</v>
      </c>
      <c r="K1470" s="68" t="s">
        <v>66</v>
      </c>
      <c r="L1470" s="66" t="s">
        <v>66</v>
      </c>
      <c r="M1470" s="66" t="s">
        <v>66</v>
      </c>
      <c r="N1470" s="68" t="s">
        <v>66</v>
      </c>
      <c r="O1470" s="66" t="s">
        <v>66</v>
      </c>
      <c r="P1470" s="66" t="s">
        <v>66</v>
      </c>
      <c r="Q1470" s="68" t="s">
        <v>66</v>
      </c>
      <c r="R1470" s="69" t="s">
        <v>66</v>
      </c>
      <c r="T1470" s="56" t="str">
        <f t="shared" si="1"/>
        <v/>
      </c>
      <c r="U1470" s="56" t="str">
        <f t="shared" si="2"/>
        <v/>
      </c>
      <c r="V1470" s="56" t="str">
        <f t="shared" si="3"/>
        <v/>
      </c>
      <c r="W1470" s="56" t="str">
        <f t="shared" si="4"/>
        <v/>
      </c>
      <c r="X1470" s="56" t="str">
        <f t="shared" si="5"/>
        <v/>
      </c>
    </row>
    <row r="1471" ht="14.25" customHeight="1">
      <c r="A1471" s="63">
        <v>90621.0</v>
      </c>
      <c r="B1471" s="64" t="s">
        <v>1514</v>
      </c>
      <c r="C1471" s="65" t="s">
        <v>61</v>
      </c>
      <c r="D1471" s="66">
        <v>1247.21</v>
      </c>
      <c r="E1471" s="67">
        <v>363.0</v>
      </c>
      <c r="F1471" s="66">
        <v>3.60465317919075</v>
      </c>
      <c r="G1471" s="66">
        <v>228.22</v>
      </c>
      <c r="H1471" s="68">
        <v>66.0</v>
      </c>
      <c r="I1471" s="66">
        <v>3.74131147540984</v>
      </c>
      <c r="J1471" s="66">
        <v>1007.96</v>
      </c>
      <c r="K1471" s="68">
        <v>262.0</v>
      </c>
      <c r="L1471" s="66">
        <v>4.71009345794393</v>
      </c>
      <c r="M1471" s="66">
        <v>0.17</v>
      </c>
      <c r="N1471" s="68">
        <v>17.0</v>
      </c>
      <c r="O1471" s="66">
        <v>0.0154545454545455</v>
      </c>
      <c r="P1471" s="66">
        <v>0.0</v>
      </c>
      <c r="Q1471" s="68">
        <v>0.0</v>
      </c>
      <c r="R1471" s="69">
        <v>0.0</v>
      </c>
      <c r="T1471" s="56">
        <f t="shared" si="1"/>
        <v>3.43584022</v>
      </c>
      <c r="U1471" s="56">
        <f t="shared" si="2"/>
        <v>3.457878788</v>
      </c>
      <c r="V1471" s="56">
        <f t="shared" si="3"/>
        <v>3.847175573</v>
      </c>
      <c r="W1471" s="56">
        <f t="shared" si="4"/>
        <v>0.01</v>
      </c>
      <c r="X1471" s="56" t="str">
        <f t="shared" si="5"/>
        <v/>
      </c>
    </row>
    <row r="1472" ht="14.25" customHeight="1">
      <c r="A1472" s="63">
        <v>90622.0</v>
      </c>
      <c r="B1472" s="64" t="s">
        <v>1515</v>
      </c>
      <c r="C1472" s="65" t="s">
        <v>61</v>
      </c>
      <c r="D1472" s="66">
        <v>4323.47</v>
      </c>
      <c r="E1472" s="67">
        <v>1766.0</v>
      </c>
      <c r="F1472" s="66">
        <v>2.93315468113976</v>
      </c>
      <c r="G1472" s="66">
        <v>1380.79</v>
      </c>
      <c r="H1472" s="68">
        <v>501.0</v>
      </c>
      <c r="I1472" s="66">
        <v>3.20368909512761</v>
      </c>
      <c r="J1472" s="66">
        <v>870.77</v>
      </c>
      <c r="K1472" s="68">
        <v>327.0</v>
      </c>
      <c r="L1472" s="66">
        <v>3.1210394265233</v>
      </c>
      <c r="M1472" s="66" t="s">
        <v>66</v>
      </c>
      <c r="N1472" s="68" t="s">
        <v>66</v>
      </c>
      <c r="O1472" s="66" t="s">
        <v>66</v>
      </c>
      <c r="P1472" s="66" t="s">
        <v>66</v>
      </c>
      <c r="Q1472" s="68" t="s">
        <v>66</v>
      </c>
      <c r="R1472" s="69" t="s">
        <v>66</v>
      </c>
      <c r="T1472" s="56">
        <f t="shared" si="1"/>
        <v>2.448171008</v>
      </c>
      <c r="U1472" s="56">
        <f t="shared" si="2"/>
        <v>2.756067864</v>
      </c>
      <c r="V1472" s="56">
        <f t="shared" si="3"/>
        <v>2.662905199</v>
      </c>
      <c r="W1472" s="56" t="str">
        <f t="shared" si="4"/>
        <v/>
      </c>
      <c r="X1472" s="56" t="str">
        <f t="shared" si="5"/>
        <v/>
      </c>
    </row>
    <row r="1473" ht="14.25" customHeight="1">
      <c r="A1473" s="63">
        <v>90623.0</v>
      </c>
      <c r="B1473" s="64" t="s">
        <v>1516</v>
      </c>
      <c r="C1473" s="65" t="s">
        <v>61</v>
      </c>
      <c r="D1473" s="66" t="s">
        <v>66</v>
      </c>
      <c r="E1473" s="67" t="s">
        <v>66</v>
      </c>
      <c r="F1473" s="66" t="s">
        <v>66</v>
      </c>
      <c r="G1473" s="66" t="s">
        <v>66</v>
      </c>
      <c r="H1473" s="68" t="s">
        <v>66</v>
      </c>
      <c r="I1473" s="66" t="s">
        <v>66</v>
      </c>
      <c r="J1473" s="66" t="s">
        <v>66</v>
      </c>
      <c r="K1473" s="68" t="s">
        <v>66</v>
      </c>
      <c r="L1473" s="66" t="s">
        <v>66</v>
      </c>
      <c r="M1473" s="66" t="s">
        <v>66</v>
      </c>
      <c r="N1473" s="68" t="s">
        <v>66</v>
      </c>
      <c r="O1473" s="66" t="s">
        <v>66</v>
      </c>
      <c r="P1473" s="66" t="s">
        <v>66</v>
      </c>
      <c r="Q1473" s="68" t="s">
        <v>66</v>
      </c>
      <c r="R1473" s="69" t="s">
        <v>66</v>
      </c>
      <c r="T1473" s="56" t="str">
        <f t="shared" si="1"/>
        <v/>
      </c>
      <c r="U1473" s="56" t="str">
        <f t="shared" si="2"/>
        <v/>
      </c>
      <c r="V1473" s="56" t="str">
        <f t="shared" si="3"/>
        <v/>
      </c>
      <c r="W1473" s="56" t="str">
        <f t="shared" si="4"/>
        <v/>
      </c>
      <c r="X1473" s="56" t="str">
        <f t="shared" si="5"/>
        <v/>
      </c>
    </row>
    <row r="1474" ht="14.25" customHeight="1">
      <c r="A1474" s="63">
        <v>90624.0</v>
      </c>
      <c r="B1474" s="64" t="s">
        <v>1517</v>
      </c>
      <c r="C1474" s="65" t="s">
        <v>61</v>
      </c>
      <c r="D1474" s="66">
        <v>1384.53</v>
      </c>
      <c r="E1474" s="67">
        <v>326.0</v>
      </c>
      <c r="F1474" s="66">
        <v>4.27324074074074</v>
      </c>
      <c r="G1474" s="66">
        <v>0.0</v>
      </c>
      <c r="H1474" s="68">
        <v>0.0</v>
      </c>
      <c r="I1474" s="66">
        <v>0.0</v>
      </c>
      <c r="J1474" s="66">
        <v>0.0</v>
      </c>
      <c r="K1474" s="68">
        <v>0.0</v>
      </c>
      <c r="L1474" s="66">
        <v>0.0</v>
      </c>
      <c r="M1474" s="66">
        <v>0.0</v>
      </c>
      <c r="N1474" s="68">
        <v>0.0</v>
      </c>
      <c r="O1474" s="66">
        <v>0.0</v>
      </c>
      <c r="P1474" s="66">
        <v>539.0</v>
      </c>
      <c r="Q1474" s="68">
        <v>20.0</v>
      </c>
      <c r="R1474" s="69">
        <v>31.7058823529412</v>
      </c>
      <c r="T1474" s="56">
        <f t="shared" si="1"/>
        <v>4.24702454</v>
      </c>
      <c r="U1474" s="56" t="str">
        <f t="shared" si="2"/>
        <v/>
      </c>
      <c r="V1474" s="56" t="str">
        <f t="shared" si="3"/>
        <v/>
      </c>
      <c r="W1474" s="56" t="str">
        <f t="shared" si="4"/>
        <v/>
      </c>
      <c r="X1474" s="56">
        <f t="shared" si="5"/>
        <v>26.95</v>
      </c>
    </row>
    <row r="1475" ht="14.25" customHeight="1">
      <c r="A1475" s="63">
        <v>90625.0</v>
      </c>
      <c r="B1475" s="64" t="s">
        <v>1518</v>
      </c>
      <c r="C1475" s="65" t="s">
        <v>61</v>
      </c>
      <c r="D1475" s="66">
        <v>747.14</v>
      </c>
      <c r="E1475" s="67">
        <v>356.0</v>
      </c>
      <c r="F1475" s="66">
        <v>2.8087969924812</v>
      </c>
      <c r="G1475" s="66">
        <v>170.01</v>
      </c>
      <c r="H1475" s="68">
        <v>61.0</v>
      </c>
      <c r="I1475" s="66">
        <v>3.09109090909091</v>
      </c>
      <c r="J1475" s="66">
        <v>1164.8</v>
      </c>
      <c r="K1475" s="68">
        <v>350.0</v>
      </c>
      <c r="L1475" s="66">
        <v>4.60395256916996</v>
      </c>
      <c r="M1475" s="66">
        <v>105636.6</v>
      </c>
      <c r="N1475" s="68">
        <v>17097.0</v>
      </c>
      <c r="O1475" s="66">
        <v>9.18499260933832</v>
      </c>
      <c r="P1475" s="66">
        <v>11.5</v>
      </c>
      <c r="Q1475" s="68">
        <v>1.0</v>
      </c>
      <c r="R1475" s="69">
        <v>11.5</v>
      </c>
      <c r="T1475" s="56">
        <f t="shared" si="1"/>
        <v>2.098707865</v>
      </c>
      <c r="U1475" s="56">
        <f t="shared" si="2"/>
        <v>2.78704918</v>
      </c>
      <c r="V1475" s="56">
        <f t="shared" si="3"/>
        <v>3.328</v>
      </c>
      <c r="W1475" s="56">
        <f t="shared" si="4"/>
        <v>6.178662923</v>
      </c>
      <c r="X1475" s="56">
        <f t="shared" si="5"/>
        <v>11.5</v>
      </c>
    </row>
    <row r="1476" ht="14.25" customHeight="1">
      <c r="A1476" s="63">
        <v>90626.0</v>
      </c>
      <c r="B1476" s="64" t="s">
        <v>1519</v>
      </c>
      <c r="C1476" s="65" t="s">
        <v>61</v>
      </c>
      <c r="D1476" s="66">
        <v>0.0</v>
      </c>
      <c r="E1476" s="67">
        <v>0.0</v>
      </c>
      <c r="F1476" s="66">
        <v>0.0</v>
      </c>
      <c r="G1476" s="66">
        <v>8192.83</v>
      </c>
      <c r="H1476" s="68">
        <v>929.0</v>
      </c>
      <c r="I1476" s="66">
        <v>8.88593275488069</v>
      </c>
      <c r="J1476" s="66">
        <v>0.0</v>
      </c>
      <c r="K1476" s="68">
        <v>0.0</v>
      </c>
      <c r="L1476" s="66">
        <v>0.0</v>
      </c>
      <c r="M1476" s="66">
        <v>107242.57</v>
      </c>
      <c r="N1476" s="68">
        <v>5314.0</v>
      </c>
      <c r="O1476" s="66">
        <v>22.2494958506224</v>
      </c>
      <c r="P1476" s="66">
        <v>0.0</v>
      </c>
      <c r="Q1476" s="68">
        <v>0.0</v>
      </c>
      <c r="R1476" s="69">
        <v>0.0</v>
      </c>
      <c r="T1476" s="56" t="str">
        <f t="shared" si="1"/>
        <v/>
      </c>
      <c r="U1476" s="56">
        <f t="shared" si="2"/>
        <v>8.818977395</v>
      </c>
      <c r="V1476" s="56" t="str">
        <f t="shared" si="3"/>
        <v/>
      </c>
      <c r="W1476" s="56">
        <f t="shared" si="4"/>
        <v>20.1811385</v>
      </c>
      <c r="X1476" s="56" t="str">
        <f t="shared" si="5"/>
        <v/>
      </c>
    </row>
    <row r="1477" ht="14.25" customHeight="1">
      <c r="A1477" s="63">
        <v>90628.0</v>
      </c>
      <c r="B1477" s="64" t="s">
        <v>1520</v>
      </c>
      <c r="C1477" s="65" t="s">
        <v>61</v>
      </c>
      <c r="D1477" s="66">
        <v>9299.73</v>
      </c>
      <c r="E1477" s="67">
        <v>2444.0</v>
      </c>
      <c r="F1477" s="66">
        <v>4.33553846153846</v>
      </c>
      <c r="G1477" s="66">
        <v>6255.45</v>
      </c>
      <c r="H1477" s="68">
        <v>1864.0</v>
      </c>
      <c r="I1477" s="66">
        <v>4.01763005780347</v>
      </c>
      <c r="J1477" s="66">
        <v>2309.15</v>
      </c>
      <c r="K1477" s="68">
        <v>496.0</v>
      </c>
      <c r="L1477" s="66">
        <v>5.33290993071594</v>
      </c>
      <c r="M1477" s="66">
        <v>123308.82</v>
      </c>
      <c r="N1477" s="68">
        <v>18275.0</v>
      </c>
      <c r="O1477" s="66">
        <v>9.55734149744226</v>
      </c>
      <c r="P1477" s="66">
        <v>42.04</v>
      </c>
      <c r="Q1477" s="68">
        <v>6.0</v>
      </c>
      <c r="R1477" s="69">
        <v>8.408</v>
      </c>
      <c r="T1477" s="56">
        <f t="shared" si="1"/>
        <v>3.805126841</v>
      </c>
      <c r="U1477" s="56">
        <f t="shared" si="2"/>
        <v>3.355928112</v>
      </c>
      <c r="V1477" s="56">
        <f t="shared" si="3"/>
        <v>4.655544355</v>
      </c>
      <c r="W1477" s="56">
        <f t="shared" si="4"/>
        <v>6.747404651</v>
      </c>
      <c r="X1477" s="56">
        <f t="shared" si="5"/>
        <v>7.006666667</v>
      </c>
    </row>
    <row r="1478" ht="14.25" customHeight="1">
      <c r="A1478" s="63">
        <v>90629.0</v>
      </c>
      <c r="B1478" s="64" t="s">
        <v>1521</v>
      </c>
      <c r="C1478" s="65" t="s">
        <v>61</v>
      </c>
      <c r="D1478" s="66">
        <v>15347.44</v>
      </c>
      <c r="E1478" s="67">
        <v>3438.0</v>
      </c>
      <c r="F1478" s="66">
        <v>4.98293506493506</v>
      </c>
      <c r="G1478" s="66">
        <v>1144.56</v>
      </c>
      <c r="H1478" s="68">
        <v>295.0</v>
      </c>
      <c r="I1478" s="66">
        <v>4.33545454545455</v>
      </c>
      <c r="J1478" s="66">
        <v>1542.39</v>
      </c>
      <c r="K1478" s="68">
        <v>361.0</v>
      </c>
      <c r="L1478" s="66">
        <v>5.28215753424658</v>
      </c>
      <c r="M1478" s="66">
        <v>224322.68</v>
      </c>
      <c r="N1478" s="68">
        <v>36840.0</v>
      </c>
      <c r="O1478" s="66">
        <v>9.19053916748607</v>
      </c>
      <c r="P1478" s="66">
        <v>7621.71</v>
      </c>
      <c r="Q1478" s="68">
        <v>1043.0</v>
      </c>
      <c r="R1478" s="69">
        <v>9.22725181598063</v>
      </c>
      <c r="T1478" s="56">
        <f t="shared" si="1"/>
        <v>4.4640605</v>
      </c>
      <c r="U1478" s="56">
        <f t="shared" si="2"/>
        <v>3.879864407</v>
      </c>
      <c r="V1478" s="56">
        <f t="shared" si="3"/>
        <v>4.272548476</v>
      </c>
      <c r="W1478" s="56">
        <f t="shared" si="4"/>
        <v>6.089106406</v>
      </c>
      <c r="X1478" s="56">
        <f t="shared" si="5"/>
        <v>7.307488015</v>
      </c>
    </row>
    <row r="1479" ht="14.25" customHeight="1">
      <c r="A1479" s="63">
        <v>90631.0</v>
      </c>
      <c r="B1479" s="64" t="s">
        <v>1522</v>
      </c>
      <c r="C1479" s="65" t="s">
        <v>61</v>
      </c>
      <c r="D1479" s="66" t="s">
        <v>66</v>
      </c>
      <c r="E1479" s="67" t="s">
        <v>66</v>
      </c>
      <c r="F1479" s="66" t="s">
        <v>66</v>
      </c>
      <c r="G1479" s="66" t="s">
        <v>66</v>
      </c>
      <c r="H1479" s="68" t="s">
        <v>66</v>
      </c>
      <c r="I1479" s="66" t="s">
        <v>66</v>
      </c>
      <c r="J1479" s="66" t="s">
        <v>66</v>
      </c>
      <c r="K1479" s="68" t="s">
        <v>66</v>
      </c>
      <c r="L1479" s="66" t="s">
        <v>66</v>
      </c>
      <c r="M1479" s="66" t="s">
        <v>66</v>
      </c>
      <c r="N1479" s="68" t="s">
        <v>66</v>
      </c>
      <c r="O1479" s="66" t="s">
        <v>66</v>
      </c>
      <c r="P1479" s="66" t="s">
        <v>66</v>
      </c>
      <c r="Q1479" s="68" t="s">
        <v>66</v>
      </c>
      <c r="R1479" s="69" t="s">
        <v>66</v>
      </c>
      <c r="T1479" s="56" t="str">
        <f t="shared" si="1"/>
        <v/>
      </c>
      <c r="U1479" s="56" t="str">
        <f t="shared" si="2"/>
        <v/>
      </c>
      <c r="V1479" s="56" t="str">
        <f t="shared" si="3"/>
        <v/>
      </c>
      <c r="W1479" s="56" t="str">
        <f t="shared" si="4"/>
        <v/>
      </c>
      <c r="X1479" s="56" t="str">
        <f t="shared" si="5"/>
        <v/>
      </c>
    </row>
    <row r="1480" ht="14.25" customHeight="1">
      <c r="A1480" s="63">
        <v>90632.0</v>
      </c>
      <c r="B1480" s="64" t="s">
        <v>1523</v>
      </c>
      <c r="C1480" s="65" t="s">
        <v>61</v>
      </c>
      <c r="D1480" s="66">
        <v>3361.5</v>
      </c>
      <c r="E1480" s="67">
        <v>973.0</v>
      </c>
      <c r="F1480" s="66">
        <v>4.34302325581395</v>
      </c>
      <c r="G1480" s="66">
        <v>1311.76</v>
      </c>
      <c r="H1480" s="68">
        <v>450.0</v>
      </c>
      <c r="I1480" s="66">
        <v>3.38956072351421</v>
      </c>
      <c r="J1480" s="66">
        <v>4062.97</v>
      </c>
      <c r="K1480" s="68">
        <v>1150.0</v>
      </c>
      <c r="L1480" s="66">
        <v>4.79689492325856</v>
      </c>
      <c r="M1480" s="66">
        <v>256247.59</v>
      </c>
      <c r="N1480" s="68">
        <v>37819.0</v>
      </c>
      <c r="O1480" s="66">
        <v>10.756762236588</v>
      </c>
      <c r="P1480" s="66">
        <v>49586.98</v>
      </c>
      <c r="Q1480" s="68">
        <v>8929.0</v>
      </c>
      <c r="R1480" s="69">
        <v>8.72549357733591</v>
      </c>
      <c r="T1480" s="56">
        <f t="shared" si="1"/>
        <v>3.454779034</v>
      </c>
      <c r="U1480" s="56">
        <f t="shared" si="2"/>
        <v>2.915022222</v>
      </c>
      <c r="V1480" s="56">
        <f t="shared" si="3"/>
        <v>3.533017391</v>
      </c>
      <c r="W1480" s="56">
        <f t="shared" si="4"/>
        <v>6.775631032</v>
      </c>
      <c r="X1480" s="56">
        <f t="shared" si="5"/>
        <v>5.553475193</v>
      </c>
    </row>
    <row r="1481" ht="14.25" customHeight="1">
      <c r="A1481" s="63">
        <v>90634.0</v>
      </c>
      <c r="B1481" s="64" t="s">
        <v>1524</v>
      </c>
      <c r="C1481" s="65" t="s">
        <v>61</v>
      </c>
      <c r="D1481" s="66" t="s">
        <v>66</v>
      </c>
      <c r="E1481" s="67" t="s">
        <v>66</v>
      </c>
      <c r="F1481" s="66" t="s">
        <v>66</v>
      </c>
      <c r="G1481" s="66" t="s">
        <v>66</v>
      </c>
      <c r="H1481" s="68" t="s">
        <v>66</v>
      </c>
      <c r="I1481" s="66" t="s">
        <v>66</v>
      </c>
      <c r="J1481" s="66" t="s">
        <v>66</v>
      </c>
      <c r="K1481" s="68" t="s">
        <v>66</v>
      </c>
      <c r="L1481" s="66" t="s">
        <v>66</v>
      </c>
      <c r="M1481" s="66" t="s">
        <v>66</v>
      </c>
      <c r="N1481" s="68" t="s">
        <v>66</v>
      </c>
      <c r="O1481" s="66" t="s">
        <v>66</v>
      </c>
      <c r="P1481" s="66" t="s">
        <v>66</v>
      </c>
      <c r="Q1481" s="68" t="s">
        <v>66</v>
      </c>
      <c r="R1481" s="69" t="s">
        <v>66</v>
      </c>
      <c r="T1481" s="56" t="str">
        <f t="shared" si="1"/>
        <v/>
      </c>
      <c r="U1481" s="56" t="str">
        <f t="shared" si="2"/>
        <v/>
      </c>
      <c r="V1481" s="56" t="str">
        <f t="shared" si="3"/>
        <v/>
      </c>
      <c r="W1481" s="56" t="str">
        <f t="shared" si="4"/>
        <v/>
      </c>
      <c r="X1481" s="56" t="str">
        <f t="shared" si="5"/>
        <v/>
      </c>
    </row>
    <row r="1482" ht="14.25" customHeight="1">
      <c r="A1482" s="63">
        <v>90635.0</v>
      </c>
      <c r="B1482" s="64" t="s">
        <v>1525</v>
      </c>
      <c r="C1482" s="65" t="s">
        <v>61</v>
      </c>
      <c r="D1482" s="66">
        <v>437.89</v>
      </c>
      <c r="E1482" s="67">
        <v>146.0</v>
      </c>
      <c r="F1482" s="66">
        <v>3.31734848484848</v>
      </c>
      <c r="G1482" s="66">
        <v>434.4</v>
      </c>
      <c r="H1482" s="68">
        <v>143.0</v>
      </c>
      <c r="I1482" s="66">
        <v>3.36744186046512</v>
      </c>
      <c r="J1482" s="66">
        <v>19771.17</v>
      </c>
      <c r="K1482" s="68">
        <v>2007.0</v>
      </c>
      <c r="L1482" s="66">
        <v>10.6182438238453</v>
      </c>
      <c r="M1482" s="66">
        <v>817.02</v>
      </c>
      <c r="N1482" s="68">
        <v>132.0</v>
      </c>
      <c r="O1482" s="66">
        <v>6.69688524590164</v>
      </c>
      <c r="P1482" s="66">
        <v>33.46</v>
      </c>
      <c r="Q1482" s="68">
        <v>9.0</v>
      </c>
      <c r="R1482" s="69">
        <v>4.78</v>
      </c>
      <c r="T1482" s="56">
        <f t="shared" si="1"/>
        <v>2.999246575</v>
      </c>
      <c r="U1482" s="56">
        <f t="shared" si="2"/>
        <v>3.037762238</v>
      </c>
      <c r="V1482" s="56">
        <f t="shared" si="3"/>
        <v>9.851106129</v>
      </c>
      <c r="W1482" s="56">
        <f t="shared" si="4"/>
        <v>6.189545455</v>
      </c>
      <c r="X1482" s="56">
        <f t="shared" si="5"/>
        <v>3.717777778</v>
      </c>
    </row>
    <row r="1483" ht="14.25" customHeight="1">
      <c r="A1483" s="63">
        <v>90637.0</v>
      </c>
      <c r="B1483" s="64" t="s">
        <v>1526</v>
      </c>
      <c r="C1483" s="65" t="s">
        <v>61</v>
      </c>
      <c r="D1483" s="66" t="s">
        <v>66</v>
      </c>
      <c r="E1483" s="67" t="s">
        <v>66</v>
      </c>
      <c r="F1483" s="66" t="s">
        <v>66</v>
      </c>
      <c r="G1483" s="66" t="s">
        <v>66</v>
      </c>
      <c r="H1483" s="68" t="s">
        <v>66</v>
      </c>
      <c r="I1483" s="66" t="s">
        <v>66</v>
      </c>
      <c r="J1483" s="66" t="s">
        <v>66</v>
      </c>
      <c r="K1483" s="68" t="s">
        <v>66</v>
      </c>
      <c r="L1483" s="66" t="s">
        <v>66</v>
      </c>
      <c r="M1483" s="66">
        <v>0.0</v>
      </c>
      <c r="N1483" s="68">
        <v>0.0</v>
      </c>
      <c r="O1483" s="66">
        <v>0.0</v>
      </c>
      <c r="P1483" s="66">
        <v>25.4</v>
      </c>
      <c r="Q1483" s="68">
        <v>8.0</v>
      </c>
      <c r="R1483" s="69">
        <v>3.62857142857143</v>
      </c>
      <c r="T1483" s="56" t="str">
        <f t="shared" si="1"/>
        <v/>
      </c>
      <c r="U1483" s="56" t="str">
        <f t="shared" si="2"/>
        <v/>
      </c>
      <c r="V1483" s="56" t="str">
        <f t="shared" si="3"/>
        <v/>
      </c>
      <c r="W1483" s="56" t="str">
        <f t="shared" si="4"/>
        <v/>
      </c>
      <c r="X1483" s="56">
        <f t="shared" si="5"/>
        <v>3.175</v>
      </c>
    </row>
    <row r="1484" ht="14.25" customHeight="1">
      <c r="A1484" s="63">
        <v>90643.0</v>
      </c>
      <c r="B1484" s="64" t="s">
        <v>1527</v>
      </c>
      <c r="C1484" s="65" t="s">
        <v>61</v>
      </c>
      <c r="D1484" s="66">
        <v>1642.01</v>
      </c>
      <c r="E1484" s="67">
        <v>455.0</v>
      </c>
      <c r="F1484" s="66">
        <v>4.09478802992519</v>
      </c>
      <c r="G1484" s="66">
        <v>219.5</v>
      </c>
      <c r="H1484" s="68">
        <v>85.0</v>
      </c>
      <c r="I1484" s="66">
        <v>3.22794117647059</v>
      </c>
      <c r="J1484" s="66">
        <v>897.81</v>
      </c>
      <c r="K1484" s="68">
        <v>197.0</v>
      </c>
      <c r="L1484" s="66">
        <v>5.82993506493506</v>
      </c>
      <c r="M1484" s="66">
        <v>213544.34</v>
      </c>
      <c r="N1484" s="68">
        <v>28817.0</v>
      </c>
      <c r="O1484" s="66">
        <v>10.6580325414254</v>
      </c>
      <c r="P1484" s="66">
        <v>0.0</v>
      </c>
      <c r="Q1484" s="68">
        <v>0.0</v>
      </c>
      <c r="R1484" s="69">
        <v>0.0</v>
      </c>
      <c r="T1484" s="56">
        <f t="shared" si="1"/>
        <v>3.608813187</v>
      </c>
      <c r="U1484" s="56">
        <f t="shared" si="2"/>
        <v>2.582352941</v>
      </c>
      <c r="V1484" s="56">
        <f t="shared" si="3"/>
        <v>4.557411168</v>
      </c>
      <c r="W1484" s="56">
        <f t="shared" si="4"/>
        <v>7.410359857</v>
      </c>
      <c r="X1484" s="56" t="str">
        <f t="shared" si="5"/>
        <v/>
      </c>
    </row>
    <row r="1485" ht="14.25" customHeight="1">
      <c r="A1485" s="63">
        <v>90647.0</v>
      </c>
      <c r="B1485" s="64" t="s">
        <v>1528</v>
      </c>
      <c r="C1485" s="65" t="s">
        <v>61</v>
      </c>
      <c r="D1485" s="66" t="s">
        <v>66</v>
      </c>
      <c r="E1485" s="67" t="s">
        <v>66</v>
      </c>
      <c r="F1485" s="66" t="s">
        <v>66</v>
      </c>
      <c r="G1485" s="66" t="s">
        <v>66</v>
      </c>
      <c r="H1485" s="68" t="s">
        <v>66</v>
      </c>
      <c r="I1485" s="66" t="s">
        <v>66</v>
      </c>
      <c r="J1485" s="66" t="s">
        <v>66</v>
      </c>
      <c r="K1485" s="68" t="s">
        <v>66</v>
      </c>
      <c r="L1485" s="66" t="s">
        <v>66</v>
      </c>
      <c r="M1485" s="66" t="s">
        <v>66</v>
      </c>
      <c r="N1485" s="68" t="s">
        <v>66</v>
      </c>
      <c r="O1485" s="66" t="s">
        <v>66</v>
      </c>
      <c r="P1485" s="66" t="s">
        <v>66</v>
      </c>
      <c r="Q1485" s="68" t="s">
        <v>66</v>
      </c>
      <c r="R1485" s="69" t="s">
        <v>66</v>
      </c>
      <c r="T1485" s="56" t="str">
        <f t="shared" si="1"/>
        <v/>
      </c>
      <c r="U1485" s="56" t="str">
        <f t="shared" si="2"/>
        <v/>
      </c>
      <c r="V1485" s="56" t="str">
        <f t="shared" si="3"/>
        <v/>
      </c>
      <c r="W1485" s="56" t="str">
        <f t="shared" si="4"/>
        <v/>
      </c>
      <c r="X1485" s="56" t="str">
        <f t="shared" si="5"/>
        <v/>
      </c>
    </row>
    <row r="1486" ht="14.25" customHeight="1">
      <c r="A1486" s="63">
        <v>90653.0</v>
      </c>
      <c r="B1486" s="64" t="s">
        <v>1529</v>
      </c>
      <c r="C1486" s="65" t="s">
        <v>61</v>
      </c>
      <c r="D1486" s="66">
        <v>5929.15</v>
      </c>
      <c r="E1486" s="67">
        <v>1554.0</v>
      </c>
      <c r="F1486" s="66">
        <v>4.36930729550479</v>
      </c>
      <c r="G1486" s="66">
        <v>957.05</v>
      </c>
      <c r="H1486" s="68">
        <v>279.0</v>
      </c>
      <c r="I1486" s="66">
        <v>3.92233606557377</v>
      </c>
      <c r="J1486" s="66">
        <v>1962.22</v>
      </c>
      <c r="K1486" s="68">
        <v>470.0</v>
      </c>
      <c r="L1486" s="66">
        <v>5.03133333333333</v>
      </c>
      <c r="M1486" s="66">
        <v>59956.32</v>
      </c>
      <c r="N1486" s="68">
        <v>8879.0</v>
      </c>
      <c r="O1486" s="66">
        <v>8.50082518077414</v>
      </c>
      <c r="P1486" s="66">
        <v>0.0</v>
      </c>
      <c r="Q1486" s="68">
        <v>0.0</v>
      </c>
      <c r="R1486" s="69">
        <v>0.0</v>
      </c>
      <c r="T1486" s="56">
        <f t="shared" si="1"/>
        <v>3.81541184</v>
      </c>
      <c r="U1486" s="56">
        <f t="shared" si="2"/>
        <v>3.430286738</v>
      </c>
      <c r="V1486" s="56">
        <f t="shared" si="3"/>
        <v>4.17493617</v>
      </c>
      <c r="W1486" s="56">
        <f t="shared" si="4"/>
        <v>6.752598266</v>
      </c>
      <c r="X1486" s="56" t="str">
        <f t="shared" si="5"/>
        <v/>
      </c>
    </row>
    <row r="1487" ht="14.25" customHeight="1">
      <c r="A1487" s="63">
        <v>90658.0</v>
      </c>
      <c r="B1487" s="64" t="s">
        <v>1530</v>
      </c>
      <c r="C1487" s="65" t="s">
        <v>61</v>
      </c>
      <c r="D1487" s="66">
        <v>933.65</v>
      </c>
      <c r="E1487" s="67">
        <v>389.0</v>
      </c>
      <c r="F1487" s="66">
        <v>2.91765625</v>
      </c>
      <c r="G1487" s="66">
        <v>223.55</v>
      </c>
      <c r="H1487" s="68">
        <v>120.0</v>
      </c>
      <c r="I1487" s="66">
        <v>2.21336633663366</v>
      </c>
      <c r="J1487" s="66">
        <v>146.97</v>
      </c>
      <c r="K1487" s="68">
        <v>54.0</v>
      </c>
      <c r="L1487" s="66">
        <v>3.76846153846154</v>
      </c>
      <c r="M1487" s="66">
        <v>1578.86</v>
      </c>
      <c r="N1487" s="68">
        <v>120.0</v>
      </c>
      <c r="O1487" s="66">
        <v>13.6108620689655</v>
      </c>
      <c r="P1487" s="66">
        <v>31183.1</v>
      </c>
      <c r="Q1487" s="68">
        <v>4763.0</v>
      </c>
      <c r="R1487" s="69">
        <v>10.2778839815425</v>
      </c>
      <c r="T1487" s="56">
        <f t="shared" si="1"/>
        <v>2.400128535</v>
      </c>
      <c r="U1487" s="56">
        <f t="shared" si="2"/>
        <v>1.862916667</v>
      </c>
      <c r="V1487" s="56">
        <f t="shared" si="3"/>
        <v>2.721666667</v>
      </c>
      <c r="W1487" s="56">
        <f t="shared" si="4"/>
        <v>13.15716667</v>
      </c>
      <c r="X1487" s="56">
        <f t="shared" si="5"/>
        <v>6.546945203</v>
      </c>
    </row>
    <row r="1488" ht="14.25" customHeight="1">
      <c r="A1488" s="63">
        <v>90660.0</v>
      </c>
      <c r="B1488" s="64" t="s">
        <v>1531</v>
      </c>
      <c r="C1488" s="65" t="s">
        <v>61</v>
      </c>
      <c r="D1488" s="66">
        <v>1735.9</v>
      </c>
      <c r="E1488" s="67">
        <v>630.0</v>
      </c>
      <c r="F1488" s="66">
        <v>3.23861940298508</v>
      </c>
      <c r="G1488" s="66">
        <v>1352.64</v>
      </c>
      <c r="H1488" s="68">
        <v>496.0</v>
      </c>
      <c r="I1488" s="66">
        <v>3.4772236503856</v>
      </c>
      <c r="J1488" s="66">
        <v>975.41</v>
      </c>
      <c r="K1488" s="68">
        <v>317.0</v>
      </c>
      <c r="L1488" s="66">
        <v>3.78065891472868</v>
      </c>
      <c r="M1488" s="66">
        <v>192040.22</v>
      </c>
      <c r="N1488" s="68">
        <v>29740.0</v>
      </c>
      <c r="O1488" s="66">
        <v>9.88878578784758</v>
      </c>
      <c r="P1488" s="66">
        <v>0.0</v>
      </c>
      <c r="Q1488" s="68">
        <v>0.0</v>
      </c>
      <c r="R1488" s="69">
        <v>0.0</v>
      </c>
      <c r="T1488" s="56">
        <f t="shared" si="1"/>
        <v>2.755396825</v>
      </c>
      <c r="U1488" s="56">
        <f t="shared" si="2"/>
        <v>2.727096774</v>
      </c>
      <c r="V1488" s="56">
        <f t="shared" si="3"/>
        <v>3.077003155</v>
      </c>
      <c r="W1488" s="56">
        <f t="shared" si="4"/>
        <v>6.457303968</v>
      </c>
      <c r="X1488" s="56" t="str">
        <f t="shared" si="5"/>
        <v/>
      </c>
    </row>
    <row r="1489" ht="14.25" customHeight="1">
      <c r="A1489" s="63">
        <v>90663.0</v>
      </c>
      <c r="B1489" s="64" t="s">
        <v>1532</v>
      </c>
      <c r="C1489" s="65" t="s">
        <v>61</v>
      </c>
      <c r="D1489" s="66" t="s">
        <v>66</v>
      </c>
      <c r="E1489" s="67" t="s">
        <v>66</v>
      </c>
      <c r="F1489" s="66" t="s">
        <v>66</v>
      </c>
      <c r="G1489" s="66" t="s">
        <v>66</v>
      </c>
      <c r="H1489" s="68" t="s">
        <v>66</v>
      </c>
      <c r="I1489" s="66" t="s">
        <v>66</v>
      </c>
      <c r="J1489" s="66" t="s">
        <v>66</v>
      </c>
      <c r="K1489" s="68" t="s">
        <v>66</v>
      </c>
      <c r="L1489" s="66" t="s">
        <v>66</v>
      </c>
      <c r="M1489" s="66" t="s">
        <v>66</v>
      </c>
      <c r="N1489" s="68" t="s">
        <v>66</v>
      </c>
      <c r="O1489" s="66" t="s">
        <v>66</v>
      </c>
      <c r="P1489" s="66" t="s">
        <v>66</v>
      </c>
      <c r="Q1489" s="68" t="s">
        <v>66</v>
      </c>
      <c r="R1489" s="69" t="s">
        <v>66</v>
      </c>
      <c r="T1489" s="56" t="str">
        <f t="shared" si="1"/>
        <v/>
      </c>
      <c r="U1489" s="56" t="str">
        <f t="shared" si="2"/>
        <v/>
      </c>
      <c r="V1489" s="56" t="str">
        <f t="shared" si="3"/>
        <v/>
      </c>
      <c r="W1489" s="56" t="str">
        <f t="shared" si="4"/>
        <v/>
      </c>
      <c r="X1489" s="56" t="str">
        <f t="shared" si="5"/>
        <v/>
      </c>
    </row>
    <row r="1490" ht="14.25" customHeight="1">
      <c r="A1490" s="63">
        <v>90667.0</v>
      </c>
      <c r="B1490" s="64" t="s">
        <v>1533</v>
      </c>
      <c r="C1490" s="65" t="s">
        <v>61</v>
      </c>
      <c r="D1490" s="66">
        <v>119.43</v>
      </c>
      <c r="E1490" s="67">
        <v>29.0</v>
      </c>
      <c r="F1490" s="66">
        <v>4.11827586206897</v>
      </c>
      <c r="G1490" s="66">
        <v>0.0</v>
      </c>
      <c r="H1490" s="68">
        <v>0.0</v>
      </c>
      <c r="I1490" s="66">
        <v>0.0</v>
      </c>
      <c r="J1490" s="66">
        <v>320.59</v>
      </c>
      <c r="K1490" s="68">
        <v>69.0</v>
      </c>
      <c r="L1490" s="66">
        <v>5.1708064516129</v>
      </c>
      <c r="M1490" s="66">
        <v>463.47</v>
      </c>
      <c r="N1490" s="68">
        <v>74.0</v>
      </c>
      <c r="O1490" s="66">
        <v>6.34890410958904</v>
      </c>
      <c r="P1490" s="66">
        <v>219.57</v>
      </c>
      <c r="Q1490" s="68">
        <v>30.0</v>
      </c>
      <c r="R1490" s="69">
        <v>9.14875</v>
      </c>
      <c r="T1490" s="56">
        <f t="shared" si="1"/>
        <v>4.118275862</v>
      </c>
      <c r="U1490" s="56" t="str">
        <f t="shared" si="2"/>
        <v/>
      </c>
      <c r="V1490" s="56">
        <f t="shared" si="3"/>
        <v>4.646231884</v>
      </c>
      <c r="W1490" s="56">
        <f t="shared" si="4"/>
        <v>6.263108108</v>
      </c>
      <c r="X1490" s="56">
        <f t="shared" si="5"/>
        <v>7.319</v>
      </c>
    </row>
    <row r="1491" ht="14.25" customHeight="1">
      <c r="A1491" s="63">
        <v>90669.0</v>
      </c>
      <c r="B1491" s="64" t="s">
        <v>1534</v>
      </c>
      <c r="C1491" s="65" t="s">
        <v>59</v>
      </c>
      <c r="D1491" s="66">
        <v>118102.28</v>
      </c>
      <c r="E1491" s="67">
        <v>28482.0</v>
      </c>
      <c r="F1491" s="66">
        <v>6.24219238900634</v>
      </c>
      <c r="G1491" s="66">
        <v>1348.98</v>
      </c>
      <c r="H1491" s="68">
        <v>355.0</v>
      </c>
      <c r="I1491" s="66">
        <v>4.20242990654206</v>
      </c>
      <c r="J1491" s="66">
        <v>41087.04</v>
      </c>
      <c r="K1491" s="68">
        <v>8384.0</v>
      </c>
      <c r="L1491" s="66">
        <v>6.34744940522169</v>
      </c>
      <c r="M1491" s="66">
        <v>380361.47</v>
      </c>
      <c r="N1491" s="68">
        <v>46796.0</v>
      </c>
      <c r="O1491" s="66">
        <v>12.1957634346544</v>
      </c>
      <c r="P1491" s="66">
        <v>132266.88</v>
      </c>
      <c r="Q1491" s="68">
        <v>15877.0</v>
      </c>
      <c r="R1491" s="69">
        <v>10.5627599425012</v>
      </c>
      <c r="T1491" s="56">
        <f t="shared" si="1"/>
        <v>4.146558528</v>
      </c>
      <c r="U1491" s="56">
        <f t="shared" si="2"/>
        <v>3.799943662</v>
      </c>
      <c r="V1491" s="56">
        <f t="shared" si="3"/>
        <v>4.900648855</v>
      </c>
      <c r="W1491" s="56">
        <f t="shared" si="4"/>
        <v>8.128076545</v>
      </c>
      <c r="X1491" s="56">
        <f t="shared" si="5"/>
        <v>8.330722429</v>
      </c>
    </row>
    <row r="1492" ht="14.25" customHeight="1">
      <c r="A1492" s="63">
        <v>90672.0</v>
      </c>
      <c r="B1492" s="64" t="s">
        <v>1535</v>
      </c>
      <c r="C1492" s="65" t="s">
        <v>61</v>
      </c>
      <c r="D1492" s="66">
        <v>5915.81</v>
      </c>
      <c r="E1492" s="67">
        <v>964.0</v>
      </c>
      <c r="F1492" s="66">
        <v>6.4724398249453</v>
      </c>
      <c r="G1492" s="66">
        <v>0.0</v>
      </c>
      <c r="H1492" s="68">
        <v>0.0</v>
      </c>
      <c r="I1492" s="66">
        <v>0.0</v>
      </c>
      <c r="J1492" s="66">
        <v>0.0</v>
      </c>
      <c r="K1492" s="68">
        <v>0.0</v>
      </c>
      <c r="L1492" s="66">
        <v>0.0</v>
      </c>
      <c r="M1492" s="66">
        <v>217.9</v>
      </c>
      <c r="N1492" s="68">
        <v>11.0</v>
      </c>
      <c r="O1492" s="66">
        <v>24.2111111111111</v>
      </c>
      <c r="P1492" s="66">
        <v>13.32</v>
      </c>
      <c r="Q1492" s="68">
        <v>3.0</v>
      </c>
      <c r="R1492" s="69">
        <v>4.44</v>
      </c>
      <c r="T1492" s="56">
        <f t="shared" si="1"/>
        <v>6.136732365</v>
      </c>
      <c r="U1492" s="56" t="str">
        <f t="shared" si="2"/>
        <v/>
      </c>
      <c r="V1492" s="56" t="str">
        <f t="shared" si="3"/>
        <v/>
      </c>
      <c r="W1492" s="56">
        <f t="shared" si="4"/>
        <v>19.80909091</v>
      </c>
      <c r="X1492" s="56">
        <f t="shared" si="5"/>
        <v>4.44</v>
      </c>
    </row>
    <row r="1493" ht="14.25" customHeight="1">
      <c r="A1493" s="63">
        <v>90673.0</v>
      </c>
      <c r="B1493" s="64" t="s">
        <v>1536</v>
      </c>
      <c r="C1493" s="65" t="s">
        <v>61</v>
      </c>
      <c r="D1493" s="66">
        <v>628.85</v>
      </c>
      <c r="E1493" s="67">
        <v>216.0</v>
      </c>
      <c r="F1493" s="66">
        <v>3.29240837696335</v>
      </c>
      <c r="G1493" s="66">
        <v>701.52</v>
      </c>
      <c r="H1493" s="68">
        <v>247.0</v>
      </c>
      <c r="I1493" s="66">
        <v>3.14582959641256</v>
      </c>
      <c r="J1493" s="66">
        <v>690.09</v>
      </c>
      <c r="K1493" s="68">
        <v>182.0</v>
      </c>
      <c r="L1493" s="66">
        <v>4.54006578947368</v>
      </c>
      <c r="M1493" s="66">
        <v>8.2</v>
      </c>
      <c r="N1493" s="68">
        <v>1.0</v>
      </c>
      <c r="O1493" s="66">
        <v>8.2</v>
      </c>
      <c r="P1493" s="66">
        <v>14.61</v>
      </c>
      <c r="Q1493" s="68">
        <v>4.0</v>
      </c>
      <c r="R1493" s="69">
        <v>3.6525</v>
      </c>
      <c r="T1493" s="56">
        <f t="shared" si="1"/>
        <v>2.911342593</v>
      </c>
      <c r="U1493" s="56">
        <f t="shared" si="2"/>
        <v>2.840161943</v>
      </c>
      <c r="V1493" s="56">
        <f t="shared" si="3"/>
        <v>3.791703297</v>
      </c>
      <c r="W1493" s="56">
        <f t="shared" si="4"/>
        <v>8.2</v>
      </c>
      <c r="X1493" s="56">
        <f t="shared" si="5"/>
        <v>3.6525</v>
      </c>
    </row>
    <row r="1494" ht="14.25" customHeight="1">
      <c r="A1494" s="63">
        <v>90677.0</v>
      </c>
      <c r="B1494" s="64" t="s">
        <v>1537</v>
      </c>
      <c r="C1494" s="65" t="s">
        <v>61</v>
      </c>
      <c r="D1494" s="66" t="s">
        <v>66</v>
      </c>
      <c r="E1494" s="67" t="s">
        <v>66</v>
      </c>
      <c r="F1494" s="66" t="s">
        <v>66</v>
      </c>
      <c r="G1494" s="66" t="s">
        <v>66</v>
      </c>
      <c r="H1494" s="68" t="s">
        <v>66</v>
      </c>
      <c r="I1494" s="66" t="s">
        <v>66</v>
      </c>
      <c r="J1494" s="66" t="s">
        <v>66</v>
      </c>
      <c r="K1494" s="68" t="s">
        <v>66</v>
      </c>
      <c r="L1494" s="66" t="s">
        <v>66</v>
      </c>
      <c r="M1494" s="66">
        <v>0.0</v>
      </c>
      <c r="N1494" s="68">
        <v>0.0</v>
      </c>
      <c r="O1494" s="66">
        <v>0.0</v>
      </c>
      <c r="P1494" s="66">
        <v>10.65</v>
      </c>
      <c r="Q1494" s="68">
        <v>1.0</v>
      </c>
      <c r="R1494" s="69">
        <v>10.65</v>
      </c>
      <c r="T1494" s="56" t="str">
        <f t="shared" si="1"/>
        <v/>
      </c>
      <c r="U1494" s="56" t="str">
        <f t="shared" si="2"/>
        <v/>
      </c>
      <c r="V1494" s="56" t="str">
        <f t="shared" si="3"/>
        <v/>
      </c>
      <c r="W1494" s="56" t="str">
        <f t="shared" si="4"/>
        <v/>
      </c>
      <c r="X1494" s="56">
        <f t="shared" si="5"/>
        <v>10.65</v>
      </c>
    </row>
    <row r="1495" ht="14.25" customHeight="1">
      <c r="A1495" s="63">
        <v>90679.0</v>
      </c>
      <c r="B1495" s="64" t="s">
        <v>1538</v>
      </c>
      <c r="C1495" s="65" t="s">
        <v>61</v>
      </c>
      <c r="D1495" s="66">
        <v>1212.04</v>
      </c>
      <c r="E1495" s="67">
        <v>308.0</v>
      </c>
      <c r="F1495" s="66">
        <v>4.45602941176471</v>
      </c>
      <c r="G1495" s="66">
        <v>386.52</v>
      </c>
      <c r="H1495" s="68">
        <v>150.0</v>
      </c>
      <c r="I1495" s="66">
        <v>3.06761904761905</v>
      </c>
      <c r="J1495" s="66">
        <v>1024.91</v>
      </c>
      <c r="K1495" s="68">
        <v>217.0</v>
      </c>
      <c r="L1495" s="66">
        <v>5.72575418994413</v>
      </c>
      <c r="M1495" s="66">
        <v>65318.1</v>
      </c>
      <c r="N1495" s="68">
        <v>6721.0</v>
      </c>
      <c r="O1495" s="66">
        <v>12.0424225663717</v>
      </c>
      <c r="P1495" s="66">
        <v>1843.0</v>
      </c>
      <c r="Q1495" s="68">
        <v>166.0</v>
      </c>
      <c r="R1495" s="69">
        <v>14.511811023622</v>
      </c>
      <c r="T1495" s="56">
        <f t="shared" si="1"/>
        <v>3.935194805</v>
      </c>
      <c r="U1495" s="56">
        <f t="shared" si="2"/>
        <v>2.5768</v>
      </c>
      <c r="V1495" s="56">
        <f t="shared" si="3"/>
        <v>4.723087558</v>
      </c>
      <c r="W1495" s="56">
        <f t="shared" si="4"/>
        <v>9.71850915</v>
      </c>
      <c r="X1495" s="56">
        <f t="shared" si="5"/>
        <v>11.10240964</v>
      </c>
    </row>
    <row r="1496" ht="14.25" customHeight="1">
      <c r="A1496" s="63">
        <v>90681.0</v>
      </c>
      <c r="B1496" s="64" t="s">
        <v>1539</v>
      </c>
      <c r="C1496" s="65" t="s">
        <v>61</v>
      </c>
      <c r="D1496" s="66">
        <v>37930.97</v>
      </c>
      <c r="E1496" s="67">
        <v>9380.0</v>
      </c>
      <c r="F1496" s="66">
        <v>5.22321261360507</v>
      </c>
      <c r="G1496" s="66">
        <v>212.47</v>
      </c>
      <c r="H1496" s="68">
        <v>61.0</v>
      </c>
      <c r="I1496" s="66">
        <v>3.86309090909091</v>
      </c>
      <c r="J1496" s="66">
        <v>1989.22</v>
      </c>
      <c r="K1496" s="68">
        <v>345.0</v>
      </c>
      <c r="L1496" s="66">
        <v>6.54348684210526</v>
      </c>
      <c r="M1496" s="66">
        <v>302616.96</v>
      </c>
      <c r="N1496" s="68">
        <v>49270.0</v>
      </c>
      <c r="O1496" s="66">
        <v>9.88750441089982</v>
      </c>
      <c r="P1496" s="66">
        <v>239.37</v>
      </c>
      <c r="Q1496" s="68">
        <v>35.0</v>
      </c>
      <c r="R1496" s="69">
        <v>9.97375</v>
      </c>
      <c r="T1496" s="56">
        <f t="shared" si="1"/>
        <v>4.043813433</v>
      </c>
      <c r="U1496" s="56">
        <f t="shared" si="2"/>
        <v>3.483114754</v>
      </c>
      <c r="V1496" s="56">
        <f t="shared" si="3"/>
        <v>5.765855072</v>
      </c>
      <c r="W1496" s="56">
        <f t="shared" si="4"/>
        <v>6.142012584</v>
      </c>
      <c r="X1496" s="56">
        <f t="shared" si="5"/>
        <v>6.839142857</v>
      </c>
    </row>
    <row r="1497" ht="14.25" customHeight="1">
      <c r="A1497" s="63">
        <v>90682.0</v>
      </c>
      <c r="B1497" s="64" t="s">
        <v>1540</v>
      </c>
      <c r="C1497" s="65" t="s">
        <v>59</v>
      </c>
      <c r="D1497" s="66" t="s">
        <v>66</v>
      </c>
      <c r="E1497" s="67" t="s">
        <v>66</v>
      </c>
      <c r="F1497" s="66" t="s">
        <v>66</v>
      </c>
      <c r="G1497" s="66" t="s">
        <v>66</v>
      </c>
      <c r="H1497" s="68" t="s">
        <v>66</v>
      </c>
      <c r="I1497" s="66" t="s">
        <v>66</v>
      </c>
      <c r="J1497" s="66" t="s">
        <v>66</v>
      </c>
      <c r="K1497" s="68" t="s">
        <v>66</v>
      </c>
      <c r="L1497" s="66" t="s">
        <v>66</v>
      </c>
      <c r="M1497" s="66" t="s">
        <v>66</v>
      </c>
      <c r="N1497" s="68" t="s">
        <v>66</v>
      </c>
      <c r="O1497" s="66" t="s">
        <v>66</v>
      </c>
      <c r="P1497" s="66" t="s">
        <v>66</v>
      </c>
      <c r="Q1497" s="68" t="s">
        <v>66</v>
      </c>
      <c r="R1497" s="69" t="s">
        <v>66</v>
      </c>
      <c r="T1497" s="56" t="str">
        <f t="shared" si="1"/>
        <v/>
      </c>
      <c r="U1497" s="56" t="str">
        <f t="shared" si="2"/>
        <v/>
      </c>
      <c r="V1497" s="56" t="str">
        <f t="shared" si="3"/>
        <v/>
      </c>
      <c r="W1497" s="56" t="str">
        <f t="shared" si="4"/>
        <v/>
      </c>
      <c r="X1497" s="56" t="str">
        <f t="shared" si="5"/>
        <v/>
      </c>
    </row>
    <row r="1498" ht="14.25" customHeight="1">
      <c r="A1498" s="63">
        <v>90686.0</v>
      </c>
      <c r="B1498" s="64" t="s">
        <v>1541</v>
      </c>
      <c r="C1498" s="65" t="s">
        <v>59</v>
      </c>
      <c r="D1498" s="66">
        <v>4663.22</v>
      </c>
      <c r="E1498" s="67">
        <v>1784.0</v>
      </c>
      <c r="F1498" s="66">
        <v>3.81605564648118</v>
      </c>
      <c r="G1498" s="66">
        <v>1138.38</v>
      </c>
      <c r="H1498" s="68">
        <v>507.0</v>
      </c>
      <c r="I1498" s="66">
        <v>2.82476426799007</v>
      </c>
      <c r="J1498" s="66">
        <v>6210.99</v>
      </c>
      <c r="K1498" s="68">
        <v>1567.0</v>
      </c>
      <c r="L1498" s="66">
        <v>5.1887969924812</v>
      </c>
      <c r="M1498" s="66">
        <v>154818.34</v>
      </c>
      <c r="N1498" s="68">
        <v>27311.0</v>
      </c>
      <c r="O1498" s="66">
        <v>8.53463836824697</v>
      </c>
      <c r="P1498" s="66">
        <v>639.4</v>
      </c>
      <c r="Q1498" s="68">
        <v>140.0</v>
      </c>
      <c r="R1498" s="69">
        <v>7.61190476190476</v>
      </c>
      <c r="T1498" s="56">
        <f t="shared" si="1"/>
        <v>2.613912556</v>
      </c>
      <c r="U1498" s="56">
        <f t="shared" si="2"/>
        <v>2.245325444</v>
      </c>
      <c r="V1498" s="56">
        <f t="shared" si="3"/>
        <v>3.963618379</v>
      </c>
      <c r="W1498" s="56">
        <f t="shared" si="4"/>
        <v>5.668717367</v>
      </c>
      <c r="X1498" s="56">
        <f t="shared" si="5"/>
        <v>4.567142857</v>
      </c>
    </row>
    <row r="1499" ht="14.25" customHeight="1">
      <c r="A1499" s="63">
        <v>90694.0</v>
      </c>
      <c r="B1499" s="64" t="s">
        <v>1542</v>
      </c>
      <c r="C1499" s="65" t="s">
        <v>61</v>
      </c>
      <c r="D1499" s="66" t="s">
        <v>66</v>
      </c>
      <c r="E1499" s="67" t="s">
        <v>66</v>
      </c>
      <c r="F1499" s="66" t="s">
        <v>66</v>
      </c>
      <c r="G1499" s="66" t="s">
        <v>66</v>
      </c>
      <c r="H1499" s="68" t="s">
        <v>66</v>
      </c>
      <c r="I1499" s="66" t="s">
        <v>66</v>
      </c>
      <c r="J1499" s="66" t="s">
        <v>66</v>
      </c>
      <c r="K1499" s="68" t="s">
        <v>66</v>
      </c>
      <c r="L1499" s="66" t="s">
        <v>66</v>
      </c>
      <c r="M1499" s="66" t="s">
        <v>66</v>
      </c>
      <c r="N1499" s="68" t="s">
        <v>66</v>
      </c>
      <c r="O1499" s="66" t="s">
        <v>66</v>
      </c>
      <c r="P1499" s="66" t="s">
        <v>66</v>
      </c>
      <c r="Q1499" s="68" t="s">
        <v>66</v>
      </c>
      <c r="R1499" s="69" t="s">
        <v>66</v>
      </c>
      <c r="T1499" s="56" t="str">
        <f t="shared" si="1"/>
        <v/>
      </c>
      <c r="U1499" s="56" t="str">
        <f t="shared" si="2"/>
        <v/>
      </c>
      <c r="V1499" s="56" t="str">
        <f t="shared" si="3"/>
        <v/>
      </c>
      <c r="W1499" s="56" t="str">
        <f t="shared" si="4"/>
        <v/>
      </c>
      <c r="X1499" s="56" t="str">
        <f t="shared" si="5"/>
        <v/>
      </c>
    </row>
    <row r="1500" ht="14.25" customHeight="1">
      <c r="A1500" s="63">
        <v>90696.0</v>
      </c>
      <c r="B1500" s="64" t="s">
        <v>1543</v>
      </c>
      <c r="C1500" s="65" t="s">
        <v>61</v>
      </c>
      <c r="D1500" s="66">
        <v>605.14</v>
      </c>
      <c r="E1500" s="67">
        <v>195.0</v>
      </c>
      <c r="F1500" s="66">
        <v>3.87910256410256</v>
      </c>
      <c r="G1500" s="66">
        <v>180.41</v>
      </c>
      <c r="H1500" s="68">
        <v>44.0</v>
      </c>
      <c r="I1500" s="66">
        <v>5.15457142857143</v>
      </c>
      <c r="J1500" s="66">
        <v>181.3</v>
      </c>
      <c r="K1500" s="68">
        <v>49.0</v>
      </c>
      <c r="L1500" s="66">
        <v>4.64871794871795</v>
      </c>
      <c r="M1500" s="66">
        <v>27386.52</v>
      </c>
      <c r="N1500" s="68">
        <v>3547.0</v>
      </c>
      <c r="O1500" s="66">
        <v>11.7236815068493</v>
      </c>
      <c r="P1500" s="66">
        <v>13.9</v>
      </c>
      <c r="Q1500" s="68">
        <v>1.0</v>
      </c>
      <c r="R1500" s="69">
        <v>13.9</v>
      </c>
      <c r="T1500" s="56">
        <f t="shared" si="1"/>
        <v>3.103282051</v>
      </c>
      <c r="U1500" s="56">
        <f t="shared" si="2"/>
        <v>4.100227273</v>
      </c>
      <c r="V1500" s="56">
        <f t="shared" si="3"/>
        <v>3.7</v>
      </c>
      <c r="W1500" s="56">
        <f t="shared" si="4"/>
        <v>7.721037496</v>
      </c>
      <c r="X1500" s="56">
        <f t="shared" si="5"/>
        <v>13.9</v>
      </c>
    </row>
    <row r="1501" ht="14.25" customHeight="1">
      <c r="A1501" s="63">
        <v>90698.0</v>
      </c>
      <c r="B1501" s="64" t="s">
        <v>1544</v>
      </c>
      <c r="C1501" s="65" t="s">
        <v>61</v>
      </c>
      <c r="D1501" s="66">
        <v>103.21</v>
      </c>
      <c r="E1501" s="67">
        <v>26.0</v>
      </c>
      <c r="F1501" s="66">
        <v>4.30041666666667</v>
      </c>
      <c r="G1501" s="66">
        <v>0.0</v>
      </c>
      <c r="H1501" s="68">
        <v>0.0</v>
      </c>
      <c r="I1501" s="66">
        <v>0.0</v>
      </c>
      <c r="J1501" s="66">
        <v>0.0</v>
      </c>
      <c r="K1501" s="68">
        <v>0.0</v>
      </c>
      <c r="L1501" s="66">
        <v>0.0</v>
      </c>
      <c r="M1501" s="66">
        <v>200598.9</v>
      </c>
      <c r="N1501" s="68">
        <v>26116.0</v>
      </c>
      <c r="O1501" s="66">
        <v>11.8655447770022</v>
      </c>
      <c r="P1501" s="66">
        <v>0.0</v>
      </c>
      <c r="Q1501" s="68">
        <v>0.0</v>
      </c>
      <c r="R1501" s="69">
        <v>0.0</v>
      </c>
      <c r="T1501" s="56">
        <f t="shared" si="1"/>
        <v>3.969615385</v>
      </c>
      <c r="U1501" s="56" t="str">
        <f t="shared" si="2"/>
        <v/>
      </c>
      <c r="V1501" s="56" t="str">
        <f t="shared" si="3"/>
        <v/>
      </c>
      <c r="W1501" s="56">
        <f t="shared" si="4"/>
        <v>7.681072905</v>
      </c>
      <c r="X1501" s="56" t="str">
        <f t="shared" si="5"/>
        <v/>
      </c>
    </row>
    <row r="1502" ht="14.25" customHeight="1">
      <c r="A1502" s="63">
        <v>90711.0</v>
      </c>
      <c r="B1502" s="64" t="s">
        <v>1545</v>
      </c>
      <c r="C1502" s="65" t="s">
        <v>61</v>
      </c>
      <c r="D1502" s="66" t="s">
        <v>66</v>
      </c>
      <c r="E1502" s="67" t="s">
        <v>66</v>
      </c>
      <c r="F1502" s="66" t="s">
        <v>66</v>
      </c>
      <c r="G1502" s="66" t="s">
        <v>66</v>
      </c>
      <c r="H1502" s="68" t="s">
        <v>66</v>
      </c>
      <c r="I1502" s="66" t="s">
        <v>66</v>
      </c>
      <c r="J1502" s="66" t="s">
        <v>66</v>
      </c>
      <c r="K1502" s="68" t="s">
        <v>66</v>
      </c>
      <c r="L1502" s="66" t="s">
        <v>66</v>
      </c>
      <c r="M1502" s="66" t="s">
        <v>66</v>
      </c>
      <c r="N1502" s="68" t="s">
        <v>66</v>
      </c>
      <c r="O1502" s="66" t="s">
        <v>66</v>
      </c>
      <c r="P1502" s="66" t="s">
        <v>66</v>
      </c>
      <c r="Q1502" s="68" t="s">
        <v>66</v>
      </c>
      <c r="R1502" s="69" t="s">
        <v>66</v>
      </c>
      <c r="T1502" s="56" t="str">
        <f t="shared" si="1"/>
        <v/>
      </c>
      <c r="U1502" s="56" t="str">
        <f t="shared" si="2"/>
        <v/>
      </c>
      <c r="V1502" s="56" t="str">
        <f t="shared" si="3"/>
        <v/>
      </c>
      <c r="W1502" s="56" t="str">
        <f t="shared" si="4"/>
        <v/>
      </c>
      <c r="X1502" s="56" t="str">
        <f t="shared" si="5"/>
        <v/>
      </c>
    </row>
    <row r="1503" ht="14.25" customHeight="1">
      <c r="A1503" s="63">
        <v>90715.0</v>
      </c>
      <c r="B1503" s="64" t="s">
        <v>1546</v>
      </c>
      <c r="C1503" s="65" t="s">
        <v>61</v>
      </c>
      <c r="D1503" s="66" t="s">
        <v>66</v>
      </c>
      <c r="E1503" s="67" t="s">
        <v>66</v>
      </c>
      <c r="F1503" s="66" t="s">
        <v>66</v>
      </c>
      <c r="G1503" s="66" t="s">
        <v>66</v>
      </c>
      <c r="H1503" s="68" t="s">
        <v>66</v>
      </c>
      <c r="I1503" s="66" t="s">
        <v>66</v>
      </c>
      <c r="J1503" s="66" t="s">
        <v>66</v>
      </c>
      <c r="K1503" s="68" t="s">
        <v>66</v>
      </c>
      <c r="L1503" s="66" t="s">
        <v>66</v>
      </c>
      <c r="M1503" s="66" t="s">
        <v>66</v>
      </c>
      <c r="N1503" s="68" t="s">
        <v>66</v>
      </c>
      <c r="O1503" s="66" t="s">
        <v>66</v>
      </c>
      <c r="P1503" s="66" t="s">
        <v>66</v>
      </c>
      <c r="Q1503" s="68" t="s">
        <v>66</v>
      </c>
      <c r="R1503" s="69" t="s">
        <v>66</v>
      </c>
      <c r="T1503" s="56" t="str">
        <f t="shared" si="1"/>
        <v/>
      </c>
      <c r="U1503" s="56" t="str">
        <f t="shared" si="2"/>
        <v/>
      </c>
      <c r="V1503" s="56" t="str">
        <f t="shared" si="3"/>
        <v/>
      </c>
      <c r="W1503" s="56" t="str">
        <f t="shared" si="4"/>
        <v/>
      </c>
      <c r="X1503" s="56" t="str">
        <f t="shared" si="5"/>
        <v/>
      </c>
    </row>
    <row r="1504" ht="14.25" customHeight="1">
      <c r="A1504" s="63">
        <v>90716.0</v>
      </c>
      <c r="B1504" s="64" t="s">
        <v>1547</v>
      </c>
      <c r="C1504" s="65" t="s">
        <v>61</v>
      </c>
      <c r="D1504" s="66" t="s">
        <v>66</v>
      </c>
      <c r="E1504" s="67" t="s">
        <v>66</v>
      </c>
      <c r="F1504" s="66" t="s">
        <v>66</v>
      </c>
      <c r="G1504" s="66" t="s">
        <v>66</v>
      </c>
      <c r="H1504" s="68" t="s">
        <v>66</v>
      </c>
      <c r="I1504" s="66" t="s">
        <v>66</v>
      </c>
      <c r="J1504" s="66" t="s">
        <v>66</v>
      </c>
      <c r="K1504" s="68" t="s">
        <v>66</v>
      </c>
      <c r="L1504" s="66" t="s">
        <v>66</v>
      </c>
      <c r="M1504" s="66" t="s">
        <v>66</v>
      </c>
      <c r="N1504" s="68" t="s">
        <v>66</v>
      </c>
      <c r="O1504" s="66" t="s">
        <v>66</v>
      </c>
      <c r="P1504" s="66" t="s">
        <v>66</v>
      </c>
      <c r="Q1504" s="68" t="s">
        <v>66</v>
      </c>
      <c r="R1504" s="69" t="s">
        <v>66</v>
      </c>
      <c r="T1504" s="56" t="str">
        <f t="shared" si="1"/>
        <v/>
      </c>
      <c r="U1504" s="56" t="str">
        <f t="shared" si="2"/>
        <v/>
      </c>
      <c r="V1504" s="56" t="str">
        <f t="shared" si="3"/>
        <v/>
      </c>
      <c r="W1504" s="56" t="str">
        <f t="shared" si="4"/>
        <v/>
      </c>
      <c r="X1504" s="56" t="str">
        <f t="shared" si="5"/>
        <v/>
      </c>
    </row>
    <row r="1505" ht="14.25" customHeight="1">
      <c r="A1505" s="63">
        <v>90725.0</v>
      </c>
      <c r="B1505" s="64" t="s">
        <v>1548</v>
      </c>
      <c r="C1505" s="65" t="s">
        <v>61</v>
      </c>
      <c r="D1505" s="66" t="s">
        <v>66</v>
      </c>
      <c r="E1505" s="67" t="s">
        <v>66</v>
      </c>
      <c r="F1505" s="66" t="s">
        <v>66</v>
      </c>
      <c r="G1505" s="66" t="s">
        <v>66</v>
      </c>
      <c r="H1505" s="68" t="s">
        <v>66</v>
      </c>
      <c r="I1505" s="66" t="s">
        <v>66</v>
      </c>
      <c r="J1505" s="66" t="s">
        <v>66</v>
      </c>
      <c r="K1505" s="68" t="s">
        <v>66</v>
      </c>
      <c r="L1505" s="66" t="s">
        <v>66</v>
      </c>
      <c r="M1505" s="66" t="s">
        <v>66</v>
      </c>
      <c r="N1505" s="68" t="s">
        <v>66</v>
      </c>
      <c r="O1505" s="66" t="s">
        <v>66</v>
      </c>
      <c r="P1505" s="66" t="s">
        <v>66</v>
      </c>
      <c r="Q1505" s="68" t="s">
        <v>66</v>
      </c>
      <c r="R1505" s="69" t="s">
        <v>66</v>
      </c>
      <c r="T1505" s="56" t="str">
        <f t="shared" si="1"/>
        <v/>
      </c>
      <c r="U1505" s="56" t="str">
        <f t="shared" si="2"/>
        <v/>
      </c>
      <c r="V1505" s="56" t="str">
        <f t="shared" si="3"/>
        <v/>
      </c>
      <c r="W1505" s="56" t="str">
        <f t="shared" si="4"/>
        <v/>
      </c>
      <c r="X1505" s="56" t="str">
        <f t="shared" si="5"/>
        <v/>
      </c>
    </row>
    <row r="1506" ht="14.25" customHeight="1">
      <c r="A1506" s="63">
        <v>90732.0</v>
      </c>
      <c r="B1506" s="64" t="s">
        <v>1549</v>
      </c>
      <c r="C1506" s="65" t="s">
        <v>61</v>
      </c>
      <c r="D1506" s="66" t="s">
        <v>66</v>
      </c>
      <c r="E1506" s="67" t="s">
        <v>66</v>
      </c>
      <c r="F1506" s="66" t="s">
        <v>66</v>
      </c>
      <c r="G1506" s="66" t="s">
        <v>66</v>
      </c>
      <c r="H1506" s="68" t="s">
        <v>66</v>
      </c>
      <c r="I1506" s="66" t="s">
        <v>66</v>
      </c>
      <c r="J1506" s="66" t="s">
        <v>66</v>
      </c>
      <c r="K1506" s="68" t="s">
        <v>66</v>
      </c>
      <c r="L1506" s="66" t="s">
        <v>66</v>
      </c>
      <c r="M1506" s="66" t="s">
        <v>66</v>
      </c>
      <c r="N1506" s="68" t="s">
        <v>66</v>
      </c>
      <c r="O1506" s="66" t="s">
        <v>66</v>
      </c>
      <c r="P1506" s="66" t="s">
        <v>66</v>
      </c>
      <c r="Q1506" s="68" t="s">
        <v>66</v>
      </c>
      <c r="R1506" s="69" t="s">
        <v>66</v>
      </c>
      <c r="T1506" s="56" t="str">
        <f t="shared" si="1"/>
        <v/>
      </c>
      <c r="U1506" s="56" t="str">
        <f t="shared" si="2"/>
        <v/>
      </c>
      <c r="V1506" s="56" t="str">
        <f t="shared" si="3"/>
        <v/>
      </c>
      <c r="W1506" s="56" t="str">
        <f t="shared" si="4"/>
        <v/>
      </c>
      <c r="X1506" s="56" t="str">
        <f t="shared" si="5"/>
        <v/>
      </c>
    </row>
    <row r="1507" ht="14.25" customHeight="1">
      <c r="A1507" s="63">
        <v>90765.0</v>
      </c>
      <c r="B1507" s="64" t="s">
        <v>1550</v>
      </c>
      <c r="C1507" s="65" t="s">
        <v>61</v>
      </c>
      <c r="D1507" s="66">
        <v>0.0</v>
      </c>
      <c r="E1507" s="67">
        <v>0.0</v>
      </c>
      <c r="F1507" s="66">
        <v>0.0</v>
      </c>
      <c r="G1507" s="66">
        <v>5.62</v>
      </c>
      <c r="H1507" s="68">
        <v>1.0</v>
      </c>
      <c r="I1507" s="66">
        <v>5.62</v>
      </c>
      <c r="J1507" s="66">
        <v>19.8</v>
      </c>
      <c r="K1507" s="68">
        <v>3.0</v>
      </c>
      <c r="L1507" s="66">
        <v>6.6</v>
      </c>
      <c r="M1507" s="66">
        <v>0.0</v>
      </c>
      <c r="N1507" s="68">
        <v>0.0</v>
      </c>
      <c r="O1507" s="66">
        <v>0.0</v>
      </c>
      <c r="P1507" s="66">
        <v>49.9</v>
      </c>
      <c r="Q1507" s="68">
        <v>1.0</v>
      </c>
      <c r="R1507" s="69">
        <v>49.9</v>
      </c>
      <c r="T1507" s="56" t="str">
        <f t="shared" si="1"/>
        <v/>
      </c>
      <c r="U1507" s="56">
        <f t="shared" si="2"/>
        <v>5.62</v>
      </c>
      <c r="V1507" s="56">
        <f t="shared" si="3"/>
        <v>6.6</v>
      </c>
      <c r="W1507" s="56" t="str">
        <f t="shared" si="4"/>
        <v/>
      </c>
      <c r="X1507" s="56">
        <f t="shared" si="5"/>
        <v>49.9</v>
      </c>
    </row>
    <row r="1508" ht="14.25" customHeight="1">
      <c r="A1508" s="63">
        <v>90769.0</v>
      </c>
      <c r="B1508" s="64" t="s">
        <v>1551</v>
      </c>
      <c r="C1508" s="65" t="s">
        <v>61</v>
      </c>
      <c r="D1508" s="66">
        <v>823.81</v>
      </c>
      <c r="E1508" s="67">
        <v>275.0</v>
      </c>
      <c r="F1508" s="66">
        <v>3.56627705627706</v>
      </c>
      <c r="G1508" s="66">
        <v>748.53</v>
      </c>
      <c r="H1508" s="68">
        <v>157.0</v>
      </c>
      <c r="I1508" s="66">
        <v>5.42413043478261</v>
      </c>
      <c r="J1508" s="66">
        <v>3855.59</v>
      </c>
      <c r="K1508" s="68">
        <v>1535.0</v>
      </c>
      <c r="L1508" s="66">
        <v>3.05272367379256</v>
      </c>
      <c r="M1508" s="66">
        <v>27703.15</v>
      </c>
      <c r="N1508" s="68">
        <v>4950.0</v>
      </c>
      <c r="O1508" s="66">
        <v>6.92751937984496</v>
      </c>
      <c r="P1508" s="66">
        <v>34.54</v>
      </c>
      <c r="Q1508" s="68">
        <v>4.0</v>
      </c>
      <c r="R1508" s="69">
        <v>4.3175</v>
      </c>
      <c r="T1508" s="56">
        <f t="shared" si="1"/>
        <v>2.995672727</v>
      </c>
      <c r="U1508" s="56">
        <f t="shared" si="2"/>
        <v>4.767707006</v>
      </c>
      <c r="V1508" s="56">
        <f t="shared" si="3"/>
        <v>2.511785016</v>
      </c>
      <c r="W1508" s="56">
        <f t="shared" si="4"/>
        <v>5.59659596</v>
      </c>
      <c r="X1508" s="56">
        <f t="shared" si="5"/>
        <v>8.635</v>
      </c>
    </row>
    <row r="1509" ht="14.25" customHeight="1">
      <c r="A1509" s="63">
        <v>90778.0</v>
      </c>
      <c r="B1509" s="64" t="s">
        <v>1552</v>
      </c>
      <c r="C1509" s="65" t="s">
        <v>61</v>
      </c>
      <c r="D1509" s="66" t="s">
        <v>66</v>
      </c>
      <c r="E1509" s="67" t="s">
        <v>66</v>
      </c>
      <c r="F1509" s="66" t="s">
        <v>66</v>
      </c>
      <c r="G1509" s="66" t="s">
        <v>66</v>
      </c>
      <c r="H1509" s="68" t="s">
        <v>66</v>
      </c>
      <c r="I1509" s="66" t="s">
        <v>66</v>
      </c>
      <c r="J1509" s="66" t="s">
        <v>66</v>
      </c>
      <c r="K1509" s="68" t="s">
        <v>66</v>
      </c>
      <c r="L1509" s="66" t="s">
        <v>66</v>
      </c>
      <c r="M1509" s="66" t="s">
        <v>66</v>
      </c>
      <c r="N1509" s="68" t="s">
        <v>66</v>
      </c>
      <c r="O1509" s="66" t="s">
        <v>66</v>
      </c>
      <c r="P1509" s="66" t="s">
        <v>66</v>
      </c>
      <c r="Q1509" s="68" t="s">
        <v>66</v>
      </c>
      <c r="R1509" s="69" t="s">
        <v>66</v>
      </c>
      <c r="T1509" s="56" t="str">
        <f t="shared" si="1"/>
        <v/>
      </c>
      <c r="U1509" s="56" t="str">
        <f t="shared" si="2"/>
        <v/>
      </c>
      <c r="V1509" s="56" t="str">
        <f t="shared" si="3"/>
        <v/>
      </c>
      <c r="W1509" s="56" t="str">
        <f t="shared" si="4"/>
        <v/>
      </c>
      <c r="X1509" s="56" t="str">
        <f t="shared" si="5"/>
        <v/>
      </c>
    </row>
    <row r="1510" ht="14.25" customHeight="1">
      <c r="A1510" s="63">
        <v>90779.0</v>
      </c>
      <c r="B1510" s="64" t="s">
        <v>1553</v>
      </c>
      <c r="C1510" s="65" t="s">
        <v>61</v>
      </c>
      <c r="D1510" s="66">
        <v>7914.95</v>
      </c>
      <c r="E1510" s="67">
        <v>1994.0</v>
      </c>
      <c r="F1510" s="66">
        <v>5.57390845070423</v>
      </c>
      <c r="G1510" s="66">
        <v>47.87</v>
      </c>
      <c r="H1510" s="68">
        <v>37.0</v>
      </c>
      <c r="I1510" s="66">
        <v>1.45060606060606</v>
      </c>
      <c r="J1510" s="66">
        <v>162.43</v>
      </c>
      <c r="K1510" s="68">
        <v>34.0</v>
      </c>
      <c r="L1510" s="66">
        <v>6.4972</v>
      </c>
      <c r="M1510" s="66">
        <v>27257.94</v>
      </c>
      <c r="N1510" s="68">
        <v>3614.0</v>
      </c>
      <c r="O1510" s="66">
        <v>10.2089662921348</v>
      </c>
      <c r="P1510" s="66">
        <v>18.41</v>
      </c>
      <c r="Q1510" s="68">
        <v>2.0</v>
      </c>
      <c r="R1510" s="69">
        <v>9.205</v>
      </c>
      <c r="T1510" s="56">
        <f t="shared" si="1"/>
        <v>3.969383149</v>
      </c>
      <c r="U1510" s="56">
        <f t="shared" si="2"/>
        <v>1.293783784</v>
      </c>
      <c r="V1510" s="56">
        <f t="shared" si="3"/>
        <v>4.777352941</v>
      </c>
      <c r="W1510" s="56">
        <f t="shared" si="4"/>
        <v>7.54231876</v>
      </c>
      <c r="X1510" s="56">
        <f t="shared" si="5"/>
        <v>9.205</v>
      </c>
    </row>
    <row r="1511" ht="14.25" customHeight="1">
      <c r="A1511" s="63">
        <v>90783.0</v>
      </c>
      <c r="B1511" s="64" t="s">
        <v>1554</v>
      </c>
      <c r="C1511" s="65" t="s">
        <v>61</v>
      </c>
      <c r="D1511" s="66" t="s">
        <v>66</v>
      </c>
      <c r="E1511" s="67" t="s">
        <v>66</v>
      </c>
      <c r="F1511" s="66" t="s">
        <v>66</v>
      </c>
      <c r="G1511" s="66" t="s">
        <v>66</v>
      </c>
      <c r="H1511" s="68" t="s">
        <v>66</v>
      </c>
      <c r="I1511" s="66" t="s">
        <v>66</v>
      </c>
      <c r="J1511" s="66" t="s">
        <v>66</v>
      </c>
      <c r="K1511" s="68" t="s">
        <v>66</v>
      </c>
      <c r="L1511" s="66" t="s">
        <v>66</v>
      </c>
      <c r="M1511" s="66" t="s">
        <v>66</v>
      </c>
      <c r="N1511" s="68" t="s">
        <v>66</v>
      </c>
      <c r="O1511" s="66" t="s">
        <v>66</v>
      </c>
      <c r="P1511" s="66" t="s">
        <v>66</v>
      </c>
      <c r="Q1511" s="68" t="s">
        <v>66</v>
      </c>
      <c r="R1511" s="69" t="s">
        <v>66</v>
      </c>
      <c r="T1511" s="56" t="str">
        <f t="shared" si="1"/>
        <v/>
      </c>
      <c r="U1511" s="56" t="str">
        <f t="shared" si="2"/>
        <v/>
      </c>
      <c r="V1511" s="56" t="str">
        <f t="shared" si="3"/>
        <v/>
      </c>
      <c r="W1511" s="56" t="str">
        <f t="shared" si="4"/>
        <v/>
      </c>
      <c r="X1511" s="56" t="str">
        <f t="shared" si="5"/>
        <v/>
      </c>
    </row>
    <row r="1512" ht="14.25" customHeight="1">
      <c r="A1512" s="63">
        <v>90793.0</v>
      </c>
      <c r="B1512" s="64" t="s">
        <v>1555</v>
      </c>
      <c r="C1512" s="65" t="s">
        <v>59</v>
      </c>
      <c r="D1512" s="66" t="s">
        <v>66</v>
      </c>
      <c r="E1512" s="67" t="s">
        <v>66</v>
      </c>
      <c r="F1512" s="66" t="s">
        <v>66</v>
      </c>
      <c r="G1512" s="66" t="s">
        <v>66</v>
      </c>
      <c r="H1512" s="68" t="s">
        <v>66</v>
      </c>
      <c r="I1512" s="66" t="s">
        <v>66</v>
      </c>
      <c r="J1512" s="66" t="s">
        <v>66</v>
      </c>
      <c r="K1512" s="68" t="s">
        <v>66</v>
      </c>
      <c r="L1512" s="66" t="s">
        <v>66</v>
      </c>
      <c r="M1512" s="66" t="s">
        <v>66</v>
      </c>
      <c r="N1512" s="68" t="s">
        <v>66</v>
      </c>
      <c r="O1512" s="66" t="s">
        <v>66</v>
      </c>
      <c r="P1512" s="66" t="s">
        <v>66</v>
      </c>
      <c r="Q1512" s="68" t="s">
        <v>66</v>
      </c>
      <c r="R1512" s="69" t="s">
        <v>66</v>
      </c>
      <c r="T1512" s="56" t="str">
        <f t="shared" si="1"/>
        <v/>
      </c>
      <c r="U1512" s="56" t="str">
        <f t="shared" si="2"/>
        <v/>
      </c>
      <c r="V1512" s="56" t="str">
        <f t="shared" si="3"/>
        <v/>
      </c>
      <c r="W1512" s="56" t="str">
        <f t="shared" si="4"/>
        <v/>
      </c>
      <c r="X1512" s="56" t="str">
        <f t="shared" si="5"/>
        <v/>
      </c>
    </row>
    <row r="1513" ht="14.25" customHeight="1">
      <c r="A1513" s="63">
        <v>90801.0</v>
      </c>
      <c r="B1513" s="64" t="s">
        <v>1556</v>
      </c>
      <c r="C1513" s="65" t="s">
        <v>61</v>
      </c>
      <c r="D1513" s="66">
        <v>2962.84</v>
      </c>
      <c r="E1513" s="67">
        <v>776.0</v>
      </c>
      <c r="F1513" s="66">
        <v>4.38939259259259</v>
      </c>
      <c r="G1513" s="66">
        <v>227.34</v>
      </c>
      <c r="H1513" s="68">
        <v>90.0</v>
      </c>
      <c r="I1513" s="66">
        <v>2.87772151898734</v>
      </c>
      <c r="J1513" s="66">
        <v>1541.85</v>
      </c>
      <c r="K1513" s="68">
        <v>524.0</v>
      </c>
      <c r="L1513" s="66">
        <v>4.08978779840849</v>
      </c>
      <c r="M1513" s="66">
        <v>9183.13</v>
      </c>
      <c r="N1513" s="68">
        <v>1294.0</v>
      </c>
      <c r="O1513" s="66">
        <v>8.69614583333333</v>
      </c>
      <c r="P1513" s="66">
        <v>22631.36</v>
      </c>
      <c r="Q1513" s="68">
        <v>3692.0</v>
      </c>
      <c r="R1513" s="69">
        <v>8.09998568360773</v>
      </c>
      <c r="T1513" s="56">
        <f t="shared" si="1"/>
        <v>3.818092784</v>
      </c>
      <c r="U1513" s="56">
        <f t="shared" si="2"/>
        <v>2.526</v>
      </c>
      <c r="V1513" s="56">
        <f t="shared" si="3"/>
        <v>2.942461832</v>
      </c>
      <c r="W1513" s="56">
        <f t="shared" si="4"/>
        <v>7.096700155</v>
      </c>
      <c r="X1513" s="56">
        <f t="shared" si="5"/>
        <v>6.129837486</v>
      </c>
    </row>
    <row r="1514" ht="14.25" customHeight="1">
      <c r="A1514" s="63">
        <v>90829.0</v>
      </c>
      <c r="B1514" s="64" t="s">
        <v>1557</v>
      </c>
      <c r="C1514" s="65" t="s">
        <v>61</v>
      </c>
      <c r="D1514" s="66" t="s">
        <v>66</v>
      </c>
      <c r="E1514" s="67" t="s">
        <v>66</v>
      </c>
      <c r="F1514" s="66" t="s">
        <v>66</v>
      </c>
      <c r="G1514" s="66" t="s">
        <v>66</v>
      </c>
      <c r="H1514" s="68" t="s">
        <v>66</v>
      </c>
      <c r="I1514" s="66" t="s">
        <v>66</v>
      </c>
      <c r="J1514" s="66" t="s">
        <v>66</v>
      </c>
      <c r="K1514" s="68" t="s">
        <v>66</v>
      </c>
      <c r="L1514" s="66" t="s">
        <v>66</v>
      </c>
      <c r="M1514" s="66" t="s">
        <v>66</v>
      </c>
      <c r="N1514" s="68" t="s">
        <v>66</v>
      </c>
      <c r="O1514" s="66" t="s">
        <v>66</v>
      </c>
      <c r="P1514" s="66" t="s">
        <v>66</v>
      </c>
      <c r="Q1514" s="68" t="s">
        <v>66</v>
      </c>
      <c r="R1514" s="69" t="s">
        <v>66</v>
      </c>
      <c r="T1514" s="56" t="str">
        <f t="shared" si="1"/>
        <v/>
      </c>
      <c r="U1514" s="56" t="str">
        <f t="shared" si="2"/>
        <v/>
      </c>
      <c r="V1514" s="56" t="str">
        <f t="shared" si="3"/>
        <v/>
      </c>
      <c r="W1514" s="56" t="str">
        <f t="shared" si="4"/>
        <v/>
      </c>
      <c r="X1514" s="56" t="str">
        <f t="shared" si="5"/>
        <v/>
      </c>
    </row>
    <row r="1515" ht="14.25" customHeight="1">
      <c r="A1515" s="63">
        <v>90838.0</v>
      </c>
      <c r="B1515" s="64" t="s">
        <v>1558</v>
      </c>
      <c r="C1515" s="65" t="s">
        <v>61</v>
      </c>
      <c r="D1515" s="66" t="s">
        <v>66</v>
      </c>
      <c r="E1515" s="67" t="s">
        <v>66</v>
      </c>
      <c r="F1515" s="66" t="s">
        <v>66</v>
      </c>
      <c r="G1515" s="66" t="s">
        <v>66</v>
      </c>
      <c r="H1515" s="68" t="s">
        <v>66</v>
      </c>
      <c r="I1515" s="66" t="s">
        <v>66</v>
      </c>
      <c r="J1515" s="66" t="s">
        <v>66</v>
      </c>
      <c r="K1515" s="68" t="s">
        <v>66</v>
      </c>
      <c r="L1515" s="66" t="s">
        <v>66</v>
      </c>
      <c r="M1515" s="66" t="s">
        <v>66</v>
      </c>
      <c r="N1515" s="68" t="s">
        <v>66</v>
      </c>
      <c r="O1515" s="66" t="s">
        <v>66</v>
      </c>
      <c r="P1515" s="66" t="s">
        <v>66</v>
      </c>
      <c r="Q1515" s="68" t="s">
        <v>66</v>
      </c>
      <c r="R1515" s="69" t="s">
        <v>66</v>
      </c>
      <c r="T1515" s="56" t="str">
        <f t="shared" si="1"/>
        <v/>
      </c>
      <c r="U1515" s="56" t="str">
        <f t="shared" si="2"/>
        <v/>
      </c>
      <c r="V1515" s="56" t="str">
        <f t="shared" si="3"/>
        <v/>
      </c>
      <c r="W1515" s="56" t="str">
        <f t="shared" si="4"/>
        <v/>
      </c>
      <c r="X1515" s="56" t="str">
        <f t="shared" si="5"/>
        <v/>
      </c>
    </row>
    <row r="1516" ht="14.25" customHeight="1">
      <c r="A1516" s="63">
        <v>90859.0</v>
      </c>
      <c r="B1516" s="64" t="s">
        <v>1525</v>
      </c>
      <c r="C1516" s="65" t="s">
        <v>61</v>
      </c>
      <c r="D1516" s="66" t="s">
        <v>66</v>
      </c>
      <c r="E1516" s="67" t="s">
        <v>66</v>
      </c>
      <c r="F1516" s="66" t="s">
        <v>66</v>
      </c>
      <c r="G1516" s="66" t="s">
        <v>66</v>
      </c>
      <c r="H1516" s="68" t="s">
        <v>66</v>
      </c>
      <c r="I1516" s="66" t="s">
        <v>66</v>
      </c>
      <c r="J1516" s="66" t="s">
        <v>66</v>
      </c>
      <c r="K1516" s="68" t="s">
        <v>66</v>
      </c>
      <c r="L1516" s="66" t="s">
        <v>66</v>
      </c>
      <c r="M1516" s="66" t="s">
        <v>66</v>
      </c>
      <c r="N1516" s="68" t="s">
        <v>66</v>
      </c>
      <c r="O1516" s="66" t="s">
        <v>66</v>
      </c>
      <c r="P1516" s="66" t="s">
        <v>66</v>
      </c>
      <c r="Q1516" s="68" t="s">
        <v>66</v>
      </c>
      <c r="R1516" s="69" t="s">
        <v>66</v>
      </c>
      <c r="T1516" s="56" t="str">
        <f t="shared" si="1"/>
        <v/>
      </c>
      <c r="U1516" s="56" t="str">
        <f t="shared" si="2"/>
        <v/>
      </c>
      <c r="V1516" s="56" t="str">
        <f t="shared" si="3"/>
        <v/>
      </c>
      <c r="W1516" s="56" t="str">
        <f t="shared" si="4"/>
        <v/>
      </c>
      <c r="X1516" s="56" t="str">
        <f t="shared" si="5"/>
        <v/>
      </c>
    </row>
    <row r="1517" ht="14.25" customHeight="1">
      <c r="A1517" s="63">
        <v>90901.0</v>
      </c>
      <c r="B1517" s="64" t="s">
        <v>1559</v>
      </c>
      <c r="C1517" s="65" t="s">
        <v>61</v>
      </c>
      <c r="D1517" s="66" t="s">
        <v>66</v>
      </c>
      <c r="E1517" s="67" t="s">
        <v>66</v>
      </c>
      <c r="F1517" s="66" t="s">
        <v>66</v>
      </c>
      <c r="G1517" s="66" t="s">
        <v>66</v>
      </c>
      <c r="H1517" s="68" t="s">
        <v>66</v>
      </c>
      <c r="I1517" s="66" t="s">
        <v>66</v>
      </c>
      <c r="J1517" s="66" t="s">
        <v>66</v>
      </c>
      <c r="K1517" s="68" t="s">
        <v>66</v>
      </c>
      <c r="L1517" s="66" t="s">
        <v>66</v>
      </c>
      <c r="M1517" s="66" t="s">
        <v>66</v>
      </c>
      <c r="N1517" s="68" t="s">
        <v>66</v>
      </c>
      <c r="O1517" s="66" t="s">
        <v>66</v>
      </c>
      <c r="P1517" s="66" t="s">
        <v>66</v>
      </c>
      <c r="Q1517" s="68" t="s">
        <v>66</v>
      </c>
      <c r="R1517" s="69" t="s">
        <v>66</v>
      </c>
      <c r="T1517" s="56" t="str">
        <f t="shared" si="1"/>
        <v/>
      </c>
      <c r="U1517" s="56" t="str">
        <f t="shared" si="2"/>
        <v/>
      </c>
      <c r="V1517" s="56" t="str">
        <f t="shared" si="3"/>
        <v/>
      </c>
      <c r="W1517" s="56" t="str">
        <f t="shared" si="4"/>
        <v/>
      </c>
      <c r="X1517" s="56" t="str">
        <f t="shared" si="5"/>
        <v/>
      </c>
    </row>
    <row r="1518" ht="14.25" customHeight="1">
      <c r="A1518" s="63">
        <v>90927.0</v>
      </c>
      <c r="B1518" s="64" t="s">
        <v>1560</v>
      </c>
      <c r="C1518" s="65" t="s">
        <v>61</v>
      </c>
      <c r="D1518" s="66" t="s">
        <v>66</v>
      </c>
      <c r="E1518" s="67" t="s">
        <v>66</v>
      </c>
      <c r="F1518" s="66" t="s">
        <v>66</v>
      </c>
      <c r="G1518" s="66" t="s">
        <v>66</v>
      </c>
      <c r="H1518" s="68" t="s">
        <v>66</v>
      </c>
      <c r="I1518" s="66" t="s">
        <v>66</v>
      </c>
      <c r="J1518" s="66" t="s">
        <v>66</v>
      </c>
      <c r="K1518" s="68" t="s">
        <v>66</v>
      </c>
      <c r="L1518" s="66" t="s">
        <v>66</v>
      </c>
      <c r="M1518" s="66" t="s">
        <v>66</v>
      </c>
      <c r="N1518" s="68" t="s">
        <v>66</v>
      </c>
      <c r="O1518" s="66" t="s">
        <v>66</v>
      </c>
      <c r="P1518" s="66" t="s">
        <v>66</v>
      </c>
      <c r="Q1518" s="68" t="s">
        <v>66</v>
      </c>
      <c r="R1518" s="69" t="s">
        <v>66</v>
      </c>
      <c r="T1518" s="56" t="str">
        <f t="shared" si="1"/>
        <v/>
      </c>
      <c r="U1518" s="56" t="str">
        <f t="shared" si="2"/>
        <v/>
      </c>
      <c r="V1518" s="56" t="str">
        <f t="shared" si="3"/>
        <v/>
      </c>
      <c r="W1518" s="56" t="str">
        <f t="shared" si="4"/>
        <v/>
      </c>
      <c r="X1518" s="56" t="str">
        <f t="shared" si="5"/>
        <v/>
      </c>
    </row>
    <row r="1519" ht="14.25" customHeight="1">
      <c r="A1519" s="63">
        <v>90939.0</v>
      </c>
      <c r="B1519" s="64" t="s">
        <v>1561</v>
      </c>
      <c r="C1519" s="65" t="s">
        <v>61</v>
      </c>
      <c r="D1519" s="66" t="s">
        <v>66</v>
      </c>
      <c r="E1519" s="67" t="s">
        <v>66</v>
      </c>
      <c r="F1519" s="66" t="s">
        <v>66</v>
      </c>
      <c r="G1519" s="66" t="s">
        <v>66</v>
      </c>
      <c r="H1519" s="68" t="s">
        <v>66</v>
      </c>
      <c r="I1519" s="66" t="s">
        <v>66</v>
      </c>
      <c r="J1519" s="66" t="s">
        <v>66</v>
      </c>
      <c r="K1519" s="68" t="s">
        <v>66</v>
      </c>
      <c r="L1519" s="66" t="s">
        <v>66</v>
      </c>
      <c r="M1519" s="66" t="s">
        <v>66</v>
      </c>
      <c r="N1519" s="68" t="s">
        <v>66</v>
      </c>
      <c r="O1519" s="66" t="s">
        <v>66</v>
      </c>
      <c r="P1519" s="66" t="s">
        <v>66</v>
      </c>
      <c r="Q1519" s="68" t="s">
        <v>66</v>
      </c>
      <c r="R1519" s="69" t="s">
        <v>66</v>
      </c>
      <c r="T1519" s="56" t="str">
        <f t="shared" si="1"/>
        <v/>
      </c>
      <c r="U1519" s="56" t="str">
        <f t="shared" si="2"/>
        <v/>
      </c>
      <c r="V1519" s="56" t="str">
        <f t="shared" si="3"/>
        <v/>
      </c>
      <c r="W1519" s="56" t="str">
        <f t="shared" si="4"/>
        <v/>
      </c>
      <c r="X1519" s="56" t="str">
        <f t="shared" si="5"/>
        <v/>
      </c>
    </row>
    <row r="1520" ht="14.25" customHeight="1">
      <c r="A1520" s="63">
        <v>90971.0</v>
      </c>
      <c r="B1520" s="64" t="s">
        <v>1562</v>
      </c>
      <c r="C1520" s="65" t="s">
        <v>61</v>
      </c>
      <c r="D1520" s="66" t="s">
        <v>66</v>
      </c>
      <c r="E1520" s="67" t="s">
        <v>66</v>
      </c>
      <c r="F1520" s="66" t="s">
        <v>66</v>
      </c>
      <c r="G1520" s="66" t="s">
        <v>66</v>
      </c>
      <c r="H1520" s="68" t="s">
        <v>66</v>
      </c>
      <c r="I1520" s="66" t="s">
        <v>66</v>
      </c>
      <c r="J1520" s="66" t="s">
        <v>66</v>
      </c>
      <c r="K1520" s="68" t="s">
        <v>66</v>
      </c>
      <c r="L1520" s="66" t="s">
        <v>66</v>
      </c>
      <c r="M1520" s="66" t="s">
        <v>66</v>
      </c>
      <c r="N1520" s="68" t="s">
        <v>66</v>
      </c>
      <c r="O1520" s="66" t="s">
        <v>66</v>
      </c>
      <c r="P1520" s="66" t="s">
        <v>66</v>
      </c>
      <c r="Q1520" s="68" t="s">
        <v>66</v>
      </c>
      <c r="R1520" s="69" t="s">
        <v>66</v>
      </c>
      <c r="T1520" s="56" t="str">
        <f t="shared" si="1"/>
        <v/>
      </c>
      <c r="U1520" s="56" t="str">
        <f t="shared" si="2"/>
        <v/>
      </c>
      <c r="V1520" s="56" t="str">
        <f t="shared" si="3"/>
        <v/>
      </c>
      <c r="W1520" s="56" t="str">
        <f t="shared" si="4"/>
        <v/>
      </c>
      <c r="X1520" s="56" t="str">
        <f t="shared" si="5"/>
        <v/>
      </c>
    </row>
    <row r="1521" ht="14.25" customHeight="1">
      <c r="A1521" s="63">
        <v>91081.0</v>
      </c>
      <c r="B1521" s="64" t="s">
        <v>1563</v>
      </c>
      <c r="C1521" s="65" t="s">
        <v>61</v>
      </c>
      <c r="D1521" s="66">
        <v>453.63</v>
      </c>
      <c r="E1521" s="67">
        <v>119.0</v>
      </c>
      <c r="F1521" s="66">
        <v>3.94460869565217</v>
      </c>
      <c r="G1521" s="66">
        <v>0.0</v>
      </c>
      <c r="H1521" s="68">
        <v>0.0</v>
      </c>
      <c r="I1521" s="66">
        <v>0.0</v>
      </c>
      <c r="J1521" s="66">
        <v>0.0</v>
      </c>
      <c r="K1521" s="68">
        <v>0.0</v>
      </c>
      <c r="L1521" s="66">
        <v>0.0</v>
      </c>
      <c r="M1521" s="66">
        <v>219630.92</v>
      </c>
      <c r="N1521" s="68">
        <v>31315.0</v>
      </c>
      <c r="O1521" s="66">
        <v>10.8235225704711</v>
      </c>
      <c r="P1521" s="66">
        <v>124.95</v>
      </c>
      <c r="Q1521" s="68">
        <v>14.0</v>
      </c>
      <c r="R1521" s="69">
        <v>9.61153846153846</v>
      </c>
      <c r="T1521" s="56">
        <f t="shared" si="1"/>
        <v>3.812016807</v>
      </c>
      <c r="U1521" s="56" t="str">
        <f t="shared" si="2"/>
        <v/>
      </c>
      <c r="V1521" s="56" t="str">
        <f t="shared" si="3"/>
        <v/>
      </c>
      <c r="W1521" s="56">
        <f t="shared" si="4"/>
        <v>7.01360115</v>
      </c>
      <c r="X1521" s="56">
        <f t="shared" si="5"/>
        <v>8.925</v>
      </c>
    </row>
    <row r="1522" ht="14.25" customHeight="1">
      <c r="A1522" s="63">
        <v>91083.0</v>
      </c>
      <c r="B1522" s="64" t="s">
        <v>1564</v>
      </c>
      <c r="C1522" s="65" t="s">
        <v>61</v>
      </c>
      <c r="D1522" s="66">
        <v>55215.8</v>
      </c>
      <c r="E1522" s="67">
        <v>11761.0</v>
      </c>
      <c r="F1522" s="66">
        <v>5.67713345671396</v>
      </c>
      <c r="G1522" s="66">
        <v>11.49</v>
      </c>
      <c r="H1522" s="68">
        <v>5.0</v>
      </c>
      <c r="I1522" s="66">
        <v>3.83</v>
      </c>
      <c r="J1522" s="66">
        <v>1882.85</v>
      </c>
      <c r="K1522" s="68">
        <v>388.0</v>
      </c>
      <c r="L1522" s="66">
        <v>5.99633757961783</v>
      </c>
      <c r="M1522" s="66">
        <v>223088.5</v>
      </c>
      <c r="N1522" s="68">
        <v>30273.0</v>
      </c>
      <c r="O1522" s="66">
        <v>11.0648001190358</v>
      </c>
      <c r="P1522" s="66">
        <v>0.0</v>
      </c>
      <c r="Q1522" s="68">
        <v>0.0</v>
      </c>
      <c r="R1522" s="69">
        <v>0.0</v>
      </c>
      <c r="T1522" s="56">
        <f t="shared" si="1"/>
        <v>4.694821869</v>
      </c>
      <c r="U1522" s="56">
        <f t="shared" si="2"/>
        <v>2.298</v>
      </c>
      <c r="V1522" s="56">
        <f t="shared" si="3"/>
        <v>4.852706186</v>
      </c>
      <c r="W1522" s="56">
        <f t="shared" si="4"/>
        <v>7.3692234</v>
      </c>
      <c r="X1522" s="56" t="str">
        <f t="shared" si="5"/>
        <v/>
      </c>
    </row>
    <row r="1523" ht="14.25" customHeight="1">
      <c r="A1523" s="63">
        <v>91111.0</v>
      </c>
      <c r="B1523" s="64" t="s">
        <v>1565</v>
      </c>
      <c r="C1523" s="65" t="s">
        <v>61</v>
      </c>
      <c r="D1523" s="66">
        <v>4231.28</v>
      </c>
      <c r="E1523" s="67">
        <v>931.0</v>
      </c>
      <c r="F1523" s="66">
        <v>4.94308411214953</v>
      </c>
      <c r="G1523" s="66">
        <v>341.85</v>
      </c>
      <c r="H1523" s="68">
        <v>115.0</v>
      </c>
      <c r="I1523" s="66">
        <v>3.52422680412371</v>
      </c>
      <c r="J1523" s="66">
        <v>1262.62</v>
      </c>
      <c r="K1523" s="68">
        <v>291.0</v>
      </c>
      <c r="L1523" s="66">
        <v>5.37285106382979</v>
      </c>
      <c r="M1523" s="66">
        <v>82475.44</v>
      </c>
      <c r="N1523" s="68">
        <v>12530.0</v>
      </c>
      <c r="O1523" s="66">
        <v>8.41500255076013</v>
      </c>
      <c r="P1523" s="66">
        <v>8623.71</v>
      </c>
      <c r="Q1523" s="68">
        <v>1399.0</v>
      </c>
      <c r="R1523" s="69">
        <v>8.89959752321981</v>
      </c>
      <c r="T1523" s="56">
        <f t="shared" si="1"/>
        <v>4.544876477</v>
      </c>
      <c r="U1523" s="56">
        <f t="shared" si="2"/>
        <v>2.972608696</v>
      </c>
      <c r="V1523" s="56">
        <f t="shared" si="3"/>
        <v>4.338900344</v>
      </c>
      <c r="W1523" s="56">
        <f t="shared" si="4"/>
        <v>6.582237829</v>
      </c>
      <c r="X1523" s="56">
        <f t="shared" si="5"/>
        <v>6.164195854</v>
      </c>
    </row>
    <row r="1524" ht="14.25" customHeight="1">
      <c r="A1524" s="63">
        <v>91117.0</v>
      </c>
      <c r="B1524" s="64" t="s">
        <v>1566</v>
      </c>
      <c r="C1524" s="65" t="s">
        <v>61</v>
      </c>
      <c r="D1524" s="66">
        <v>1331.69</v>
      </c>
      <c r="E1524" s="67">
        <v>351.0</v>
      </c>
      <c r="F1524" s="66">
        <v>4.14856697819315</v>
      </c>
      <c r="G1524" s="66">
        <v>335.13</v>
      </c>
      <c r="H1524" s="68">
        <v>119.0</v>
      </c>
      <c r="I1524" s="66">
        <v>3.60354838709677</v>
      </c>
      <c r="J1524" s="66">
        <v>603.85</v>
      </c>
      <c r="K1524" s="68">
        <v>136.0</v>
      </c>
      <c r="L1524" s="66">
        <v>5.5912037037037</v>
      </c>
      <c r="M1524" s="66">
        <v>188198.5</v>
      </c>
      <c r="N1524" s="68">
        <v>21943.0</v>
      </c>
      <c r="O1524" s="66">
        <v>11.4713214677557</v>
      </c>
      <c r="P1524" s="66">
        <v>6015.25</v>
      </c>
      <c r="Q1524" s="68">
        <v>408.0</v>
      </c>
      <c r="R1524" s="69">
        <v>16.0406666666667</v>
      </c>
      <c r="T1524" s="56">
        <f t="shared" si="1"/>
        <v>3.793988604</v>
      </c>
      <c r="U1524" s="56">
        <f t="shared" si="2"/>
        <v>2.816218487</v>
      </c>
      <c r="V1524" s="56">
        <f t="shared" si="3"/>
        <v>4.440073529</v>
      </c>
      <c r="W1524" s="56">
        <f t="shared" si="4"/>
        <v>8.576698719</v>
      </c>
      <c r="X1524" s="56">
        <f t="shared" si="5"/>
        <v>14.7432598</v>
      </c>
    </row>
    <row r="1525" ht="14.25" customHeight="1">
      <c r="A1525" s="63">
        <v>91119.0</v>
      </c>
      <c r="B1525" s="64" t="s">
        <v>1567</v>
      </c>
      <c r="C1525" s="65" t="s">
        <v>61</v>
      </c>
      <c r="D1525" s="66">
        <v>60023.76</v>
      </c>
      <c r="E1525" s="67">
        <v>14360.0</v>
      </c>
      <c r="F1525" s="66">
        <v>5.8852593391509</v>
      </c>
      <c r="G1525" s="66">
        <v>1024.58</v>
      </c>
      <c r="H1525" s="68">
        <v>279.0</v>
      </c>
      <c r="I1525" s="66">
        <v>4.45469565217391</v>
      </c>
      <c r="J1525" s="66">
        <v>2162.86</v>
      </c>
      <c r="K1525" s="68">
        <v>444.0</v>
      </c>
      <c r="L1525" s="66">
        <v>5.99130193905817</v>
      </c>
      <c r="M1525" s="66">
        <v>197684.93</v>
      </c>
      <c r="N1525" s="68">
        <v>19674.0</v>
      </c>
      <c r="O1525" s="66">
        <v>13.4736184569248</v>
      </c>
      <c r="P1525" s="66">
        <v>9869.93</v>
      </c>
      <c r="Q1525" s="68">
        <v>2057.0</v>
      </c>
      <c r="R1525" s="69">
        <v>7.3491660461653</v>
      </c>
      <c r="T1525" s="56">
        <f t="shared" si="1"/>
        <v>4.179927577</v>
      </c>
      <c r="U1525" s="56">
        <f t="shared" si="2"/>
        <v>3.672329749</v>
      </c>
      <c r="V1525" s="56">
        <f t="shared" si="3"/>
        <v>4.871306306</v>
      </c>
      <c r="W1525" s="56">
        <f t="shared" si="4"/>
        <v>10.04802938</v>
      </c>
      <c r="X1525" s="56">
        <f t="shared" si="5"/>
        <v>4.798215848</v>
      </c>
    </row>
    <row r="1526" ht="14.25" customHeight="1">
      <c r="A1526" s="63">
        <v>91128.0</v>
      </c>
      <c r="B1526" s="64" t="s">
        <v>1568</v>
      </c>
      <c r="C1526" s="65" t="s">
        <v>61</v>
      </c>
      <c r="D1526" s="66">
        <v>4961.58</v>
      </c>
      <c r="E1526" s="67">
        <v>1765.0</v>
      </c>
      <c r="F1526" s="66">
        <v>3.47936886395512</v>
      </c>
      <c r="G1526" s="66">
        <v>1145.61</v>
      </c>
      <c r="H1526" s="68">
        <v>402.0</v>
      </c>
      <c r="I1526" s="66">
        <v>3.54678018575851</v>
      </c>
      <c r="J1526" s="66">
        <v>2126.63</v>
      </c>
      <c r="K1526" s="68">
        <v>679.0</v>
      </c>
      <c r="L1526" s="66">
        <v>3.98992495309568</v>
      </c>
      <c r="M1526" s="66">
        <v>310301.46</v>
      </c>
      <c r="N1526" s="68">
        <v>41611.0</v>
      </c>
      <c r="O1526" s="66">
        <v>11.4883917067753</v>
      </c>
      <c r="P1526" s="66">
        <v>75761.22</v>
      </c>
      <c r="Q1526" s="68">
        <v>15313.0</v>
      </c>
      <c r="R1526" s="69">
        <v>8.909940021169</v>
      </c>
      <c r="T1526" s="56">
        <f t="shared" si="1"/>
        <v>2.811093484</v>
      </c>
      <c r="U1526" s="56">
        <f t="shared" si="2"/>
        <v>2.849776119</v>
      </c>
      <c r="V1526" s="56">
        <f t="shared" si="3"/>
        <v>3.132002946</v>
      </c>
      <c r="W1526" s="56">
        <f t="shared" si="4"/>
        <v>7.457197856</v>
      </c>
      <c r="X1526" s="56">
        <f t="shared" si="5"/>
        <v>4.947509959</v>
      </c>
    </row>
    <row r="1527" ht="14.25" customHeight="1">
      <c r="A1527" s="63">
        <v>91132.0</v>
      </c>
      <c r="B1527" s="64" t="s">
        <v>1569</v>
      </c>
      <c r="C1527" s="65" t="s">
        <v>61</v>
      </c>
      <c r="D1527" s="66">
        <v>38171.97</v>
      </c>
      <c r="E1527" s="67">
        <v>9493.0</v>
      </c>
      <c r="F1527" s="66">
        <v>5.04719952399841</v>
      </c>
      <c r="G1527" s="66">
        <v>512.33</v>
      </c>
      <c r="H1527" s="68">
        <v>207.0</v>
      </c>
      <c r="I1527" s="66">
        <v>2.66838541666667</v>
      </c>
      <c r="J1527" s="66">
        <v>1544.72</v>
      </c>
      <c r="K1527" s="68">
        <v>366.0</v>
      </c>
      <c r="L1527" s="66">
        <v>4.61110447761194</v>
      </c>
      <c r="M1527" s="66">
        <v>164264.79</v>
      </c>
      <c r="N1527" s="68">
        <v>21097.0</v>
      </c>
      <c r="O1527" s="66">
        <v>10.3499962195199</v>
      </c>
      <c r="P1527" s="66">
        <v>1972.28</v>
      </c>
      <c r="Q1527" s="68">
        <v>448.0</v>
      </c>
      <c r="R1527" s="69">
        <v>5.61903133903134</v>
      </c>
      <c r="T1527" s="56">
        <f t="shared" si="1"/>
        <v>4.021064995</v>
      </c>
      <c r="U1527" s="56">
        <f t="shared" si="2"/>
        <v>2.475024155</v>
      </c>
      <c r="V1527" s="56">
        <f t="shared" si="3"/>
        <v>4.220546448</v>
      </c>
      <c r="W1527" s="56">
        <f t="shared" si="4"/>
        <v>7.786168176</v>
      </c>
      <c r="X1527" s="56">
        <f t="shared" si="5"/>
        <v>4.402410714</v>
      </c>
    </row>
    <row r="1528" ht="14.25" customHeight="1">
      <c r="A1528" s="63">
        <v>91133.0</v>
      </c>
      <c r="B1528" s="64" t="s">
        <v>1570</v>
      </c>
      <c r="C1528" s="65" t="s">
        <v>61</v>
      </c>
      <c r="D1528" s="66">
        <v>1008.06</v>
      </c>
      <c r="E1528" s="67">
        <v>241.0</v>
      </c>
      <c r="F1528" s="66">
        <v>4.54081081081081</v>
      </c>
      <c r="G1528" s="66">
        <v>96.67</v>
      </c>
      <c r="H1528" s="68">
        <v>28.0</v>
      </c>
      <c r="I1528" s="66">
        <v>3.71807692307692</v>
      </c>
      <c r="J1528" s="66">
        <v>253.4</v>
      </c>
      <c r="K1528" s="68">
        <v>50.0</v>
      </c>
      <c r="L1528" s="66">
        <v>5.17142857142857</v>
      </c>
      <c r="M1528" s="66">
        <v>332067.44</v>
      </c>
      <c r="N1528" s="68">
        <v>46334.0</v>
      </c>
      <c r="O1528" s="66">
        <v>11.2082708340365</v>
      </c>
      <c r="P1528" s="66">
        <v>10.69</v>
      </c>
      <c r="Q1528" s="68">
        <v>2.0</v>
      </c>
      <c r="R1528" s="69">
        <v>5.345</v>
      </c>
      <c r="T1528" s="56">
        <f t="shared" si="1"/>
        <v>4.182821577</v>
      </c>
      <c r="U1528" s="56">
        <f t="shared" si="2"/>
        <v>3.4525</v>
      </c>
      <c r="V1528" s="56">
        <f t="shared" si="3"/>
        <v>5.068</v>
      </c>
      <c r="W1528" s="56">
        <f t="shared" si="4"/>
        <v>7.166820046</v>
      </c>
      <c r="X1528" s="56">
        <f t="shared" si="5"/>
        <v>5.345</v>
      </c>
    </row>
    <row r="1529" ht="14.25" customHeight="1">
      <c r="A1529" s="63">
        <v>91137.0</v>
      </c>
      <c r="B1529" s="64" t="s">
        <v>1571</v>
      </c>
      <c r="C1529" s="65" t="s">
        <v>61</v>
      </c>
      <c r="D1529" s="66">
        <v>4993.58</v>
      </c>
      <c r="E1529" s="67">
        <v>1333.0</v>
      </c>
      <c r="F1529" s="66">
        <v>4.32719237435009</v>
      </c>
      <c r="G1529" s="66">
        <v>490.5</v>
      </c>
      <c r="H1529" s="68">
        <v>136.0</v>
      </c>
      <c r="I1529" s="66">
        <v>3.95564516129032</v>
      </c>
      <c r="J1529" s="66">
        <v>3174.33</v>
      </c>
      <c r="K1529" s="68">
        <v>708.0</v>
      </c>
      <c r="L1529" s="66">
        <v>5.26422885572139</v>
      </c>
      <c r="M1529" s="66" t="s">
        <v>66</v>
      </c>
      <c r="N1529" s="68" t="s">
        <v>66</v>
      </c>
      <c r="O1529" s="66" t="s">
        <v>66</v>
      </c>
      <c r="P1529" s="66" t="s">
        <v>66</v>
      </c>
      <c r="Q1529" s="68" t="s">
        <v>66</v>
      </c>
      <c r="R1529" s="69" t="s">
        <v>66</v>
      </c>
      <c r="T1529" s="56">
        <f t="shared" si="1"/>
        <v>3.74612153</v>
      </c>
      <c r="U1529" s="56">
        <f t="shared" si="2"/>
        <v>3.606617647</v>
      </c>
      <c r="V1529" s="56">
        <f t="shared" si="3"/>
        <v>4.483516949</v>
      </c>
      <c r="W1529" s="56" t="str">
        <f t="shared" si="4"/>
        <v/>
      </c>
      <c r="X1529" s="56" t="str">
        <f t="shared" si="5"/>
        <v/>
      </c>
    </row>
    <row r="1530" ht="14.25" customHeight="1">
      <c r="A1530" s="63">
        <v>91140.0</v>
      </c>
      <c r="B1530" s="64" t="s">
        <v>1572</v>
      </c>
      <c r="C1530" s="65" t="s">
        <v>61</v>
      </c>
      <c r="D1530" s="66">
        <v>224.58</v>
      </c>
      <c r="E1530" s="67">
        <v>94.0</v>
      </c>
      <c r="F1530" s="66">
        <v>2.9944</v>
      </c>
      <c r="G1530" s="66">
        <v>22.95</v>
      </c>
      <c r="H1530" s="68">
        <v>6.0</v>
      </c>
      <c r="I1530" s="66">
        <v>3.825</v>
      </c>
      <c r="J1530" s="66">
        <v>59.92</v>
      </c>
      <c r="K1530" s="68">
        <v>14.0</v>
      </c>
      <c r="L1530" s="66">
        <v>4.99333333333333</v>
      </c>
      <c r="M1530" s="66" t="s">
        <v>66</v>
      </c>
      <c r="N1530" s="68" t="s">
        <v>66</v>
      </c>
      <c r="O1530" s="66" t="s">
        <v>66</v>
      </c>
      <c r="P1530" s="66" t="s">
        <v>66</v>
      </c>
      <c r="Q1530" s="68" t="s">
        <v>66</v>
      </c>
      <c r="R1530" s="69" t="s">
        <v>66</v>
      </c>
      <c r="T1530" s="56">
        <f t="shared" si="1"/>
        <v>2.389148936</v>
      </c>
      <c r="U1530" s="56">
        <f t="shared" si="2"/>
        <v>3.825</v>
      </c>
      <c r="V1530" s="56">
        <f t="shared" si="3"/>
        <v>4.28</v>
      </c>
      <c r="W1530" s="56" t="str">
        <f t="shared" si="4"/>
        <v/>
      </c>
      <c r="X1530" s="56" t="str">
        <f t="shared" si="5"/>
        <v/>
      </c>
    </row>
    <row r="1531" ht="14.25" customHeight="1">
      <c r="A1531" s="63">
        <v>91143.0</v>
      </c>
      <c r="B1531" s="64" t="s">
        <v>1573</v>
      </c>
      <c r="C1531" s="65" t="s">
        <v>61</v>
      </c>
      <c r="D1531" s="66">
        <v>592.4</v>
      </c>
      <c r="E1531" s="67">
        <v>138.0</v>
      </c>
      <c r="F1531" s="66">
        <v>4.35588235294118</v>
      </c>
      <c r="G1531" s="66">
        <v>45.01</v>
      </c>
      <c r="H1531" s="68">
        <v>14.0</v>
      </c>
      <c r="I1531" s="66">
        <v>3.215</v>
      </c>
      <c r="J1531" s="66">
        <v>0.0</v>
      </c>
      <c r="K1531" s="68">
        <v>0.0</v>
      </c>
      <c r="L1531" s="66">
        <v>0.0</v>
      </c>
      <c r="M1531" s="66">
        <v>58741.73</v>
      </c>
      <c r="N1531" s="68">
        <v>8215.0</v>
      </c>
      <c r="O1531" s="66">
        <v>8.91241541495979</v>
      </c>
      <c r="P1531" s="66">
        <v>0.0</v>
      </c>
      <c r="Q1531" s="68">
        <v>0.0</v>
      </c>
      <c r="R1531" s="69">
        <v>0.0</v>
      </c>
      <c r="T1531" s="56">
        <f t="shared" si="1"/>
        <v>4.292753623</v>
      </c>
      <c r="U1531" s="56">
        <f t="shared" si="2"/>
        <v>3.215</v>
      </c>
      <c r="V1531" s="56" t="str">
        <f t="shared" si="3"/>
        <v/>
      </c>
      <c r="W1531" s="56">
        <f t="shared" si="4"/>
        <v>7.150545344</v>
      </c>
      <c r="X1531" s="56" t="str">
        <f t="shared" si="5"/>
        <v/>
      </c>
    </row>
    <row r="1532" ht="14.25" customHeight="1">
      <c r="A1532" s="63">
        <v>91148.0</v>
      </c>
      <c r="B1532" s="64" t="s">
        <v>1574</v>
      </c>
      <c r="C1532" s="65" t="s">
        <v>61</v>
      </c>
      <c r="D1532" s="66" t="s">
        <v>66</v>
      </c>
      <c r="E1532" s="67" t="s">
        <v>66</v>
      </c>
      <c r="F1532" s="66" t="s">
        <v>66</v>
      </c>
      <c r="G1532" s="66" t="s">
        <v>66</v>
      </c>
      <c r="H1532" s="68" t="s">
        <v>66</v>
      </c>
      <c r="I1532" s="66" t="s">
        <v>66</v>
      </c>
      <c r="J1532" s="66" t="s">
        <v>66</v>
      </c>
      <c r="K1532" s="68" t="s">
        <v>66</v>
      </c>
      <c r="L1532" s="66" t="s">
        <v>66</v>
      </c>
      <c r="M1532" s="66">
        <v>0.0</v>
      </c>
      <c r="N1532" s="68">
        <v>0.0</v>
      </c>
      <c r="O1532" s="66">
        <v>0.0</v>
      </c>
      <c r="P1532" s="66">
        <v>23.9</v>
      </c>
      <c r="Q1532" s="68">
        <v>2.0</v>
      </c>
      <c r="R1532" s="69">
        <v>11.95</v>
      </c>
      <c r="T1532" s="56" t="str">
        <f t="shared" si="1"/>
        <v/>
      </c>
      <c r="U1532" s="56" t="str">
        <f t="shared" si="2"/>
        <v/>
      </c>
      <c r="V1532" s="56" t="str">
        <f t="shared" si="3"/>
        <v/>
      </c>
      <c r="W1532" s="56" t="str">
        <f t="shared" si="4"/>
        <v/>
      </c>
      <c r="X1532" s="56">
        <f t="shared" si="5"/>
        <v>11.95</v>
      </c>
    </row>
    <row r="1533" ht="14.25" customHeight="1">
      <c r="A1533" s="63">
        <v>91170.0</v>
      </c>
      <c r="B1533" s="64" t="s">
        <v>1575</v>
      </c>
      <c r="C1533" s="65" t="s">
        <v>61</v>
      </c>
      <c r="D1533" s="66">
        <v>1571.33</v>
      </c>
      <c r="E1533" s="67">
        <v>428.0</v>
      </c>
      <c r="F1533" s="66">
        <v>4.16798408488064</v>
      </c>
      <c r="G1533" s="66">
        <v>485.42</v>
      </c>
      <c r="H1533" s="68">
        <v>138.0</v>
      </c>
      <c r="I1533" s="66">
        <v>4.07915966386555</v>
      </c>
      <c r="J1533" s="66">
        <v>1553.68</v>
      </c>
      <c r="K1533" s="68">
        <v>256.0</v>
      </c>
      <c r="L1533" s="66">
        <v>7.15981566820277</v>
      </c>
      <c r="M1533" s="66">
        <v>130194.11</v>
      </c>
      <c r="N1533" s="68">
        <v>16869.0</v>
      </c>
      <c r="O1533" s="66">
        <v>11.6807922124529</v>
      </c>
      <c r="P1533" s="66">
        <v>0.0</v>
      </c>
      <c r="Q1533" s="68">
        <v>0.0</v>
      </c>
      <c r="R1533" s="69">
        <v>0.0</v>
      </c>
      <c r="T1533" s="56">
        <f t="shared" si="1"/>
        <v>3.671331776</v>
      </c>
      <c r="U1533" s="56">
        <f t="shared" si="2"/>
        <v>3.517536232</v>
      </c>
      <c r="V1533" s="56">
        <f t="shared" si="3"/>
        <v>6.0690625</v>
      </c>
      <c r="W1533" s="56">
        <f t="shared" si="4"/>
        <v>7.717950679</v>
      </c>
      <c r="X1533" s="56" t="str">
        <f t="shared" si="5"/>
        <v/>
      </c>
    </row>
    <row r="1534" ht="14.25" customHeight="1">
      <c r="A1534" s="63">
        <v>91230.0</v>
      </c>
      <c r="B1534" s="64" t="s">
        <v>1576</v>
      </c>
      <c r="C1534" s="65" t="s">
        <v>61</v>
      </c>
      <c r="D1534" s="66">
        <v>1868.77</v>
      </c>
      <c r="E1534" s="67">
        <v>664.0</v>
      </c>
      <c r="F1534" s="66">
        <v>3.2556968641115</v>
      </c>
      <c r="G1534" s="66">
        <v>1275.51</v>
      </c>
      <c r="H1534" s="68">
        <v>422.0</v>
      </c>
      <c r="I1534" s="66">
        <v>3.81889221556886</v>
      </c>
      <c r="J1534" s="66">
        <v>2961.8</v>
      </c>
      <c r="K1534" s="68">
        <v>673.0</v>
      </c>
      <c r="L1534" s="66">
        <v>5.50520446096654</v>
      </c>
      <c r="M1534" s="66">
        <v>67040.04</v>
      </c>
      <c r="N1534" s="68">
        <v>7639.0</v>
      </c>
      <c r="O1534" s="66">
        <v>10.9829685452163</v>
      </c>
      <c r="P1534" s="66">
        <v>0.0</v>
      </c>
      <c r="Q1534" s="68">
        <v>0.0</v>
      </c>
      <c r="R1534" s="69">
        <v>0.0</v>
      </c>
      <c r="T1534" s="56">
        <f t="shared" si="1"/>
        <v>2.814412651</v>
      </c>
      <c r="U1534" s="56">
        <f t="shared" si="2"/>
        <v>3.022535545</v>
      </c>
      <c r="V1534" s="56">
        <f t="shared" si="3"/>
        <v>4.40089153</v>
      </c>
      <c r="W1534" s="56">
        <f t="shared" si="4"/>
        <v>8.77602304</v>
      </c>
      <c r="X1534" s="56" t="str">
        <f t="shared" si="5"/>
        <v/>
      </c>
    </row>
    <row r="1535" ht="14.25" customHeight="1">
      <c r="A1535" s="63">
        <v>91243.0</v>
      </c>
      <c r="B1535" s="64" t="s">
        <v>1577</v>
      </c>
      <c r="C1535" s="65" t="s">
        <v>61</v>
      </c>
      <c r="D1535" s="66">
        <v>1694.21</v>
      </c>
      <c r="E1535" s="67">
        <v>571.0</v>
      </c>
      <c r="F1535" s="66">
        <v>3.46464212678937</v>
      </c>
      <c r="G1535" s="66">
        <v>245.05</v>
      </c>
      <c r="H1535" s="68">
        <v>92.0</v>
      </c>
      <c r="I1535" s="66">
        <v>3.02530864197531</v>
      </c>
      <c r="J1535" s="66">
        <v>1124.84</v>
      </c>
      <c r="K1535" s="68">
        <v>314.0</v>
      </c>
      <c r="L1535" s="66">
        <v>4.80700854700855</v>
      </c>
      <c r="M1535" s="66">
        <v>68692.86</v>
      </c>
      <c r="N1535" s="68">
        <v>12424.0</v>
      </c>
      <c r="O1535" s="66">
        <v>7.70358416507794</v>
      </c>
      <c r="P1535" s="66">
        <v>0.0</v>
      </c>
      <c r="Q1535" s="68">
        <v>0.0</v>
      </c>
      <c r="R1535" s="69">
        <v>0.0</v>
      </c>
      <c r="T1535" s="56">
        <f t="shared" si="1"/>
        <v>2.96709282</v>
      </c>
      <c r="U1535" s="56">
        <f t="shared" si="2"/>
        <v>2.663586957</v>
      </c>
      <c r="V1535" s="56">
        <f t="shared" si="3"/>
        <v>3.582292994</v>
      </c>
      <c r="W1535" s="56">
        <f t="shared" si="4"/>
        <v>5.529045396</v>
      </c>
      <c r="X1535" s="56" t="str">
        <f t="shared" si="5"/>
        <v/>
      </c>
    </row>
    <row r="1536" ht="14.25" customHeight="1">
      <c r="A1536" s="63">
        <v>91249.0</v>
      </c>
      <c r="B1536" s="64" t="s">
        <v>1578</v>
      </c>
      <c r="C1536" s="65" t="s">
        <v>61</v>
      </c>
      <c r="D1536" s="66" t="s">
        <v>66</v>
      </c>
      <c r="E1536" s="67" t="s">
        <v>66</v>
      </c>
      <c r="F1536" s="66" t="s">
        <v>66</v>
      </c>
      <c r="G1536" s="66" t="s">
        <v>66</v>
      </c>
      <c r="H1536" s="68" t="s">
        <v>66</v>
      </c>
      <c r="I1536" s="66" t="s">
        <v>66</v>
      </c>
      <c r="J1536" s="66" t="s">
        <v>66</v>
      </c>
      <c r="K1536" s="68" t="s">
        <v>66</v>
      </c>
      <c r="L1536" s="66" t="s">
        <v>66</v>
      </c>
      <c r="M1536" s="66">
        <v>388768.81</v>
      </c>
      <c r="N1536" s="68">
        <v>44089.0</v>
      </c>
      <c r="O1536" s="66">
        <v>12.900906255185</v>
      </c>
      <c r="P1536" s="66">
        <v>82.16</v>
      </c>
      <c r="Q1536" s="68">
        <v>8.0</v>
      </c>
      <c r="R1536" s="69">
        <v>16.432</v>
      </c>
      <c r="T1536" s="56" t="str">
        <f t="shared" si="1"/>
        <v/>
      </c>
      <c r="U1536" s="56" t="str">
        <f t="shared" si="2"/>
        <v/>
      </c>
      <c r="V1536" s="56" t="str">
        <f t="shared" si="3"/>
        <v/>
      </c>
      <c r="W1536" s="56">
        <f t="shared" si="4"/>
        <v>8.81781873</v>
      </c>
      <c r="X1536" s="56">
        <f t="shared" si="5"/>
        <v>10.27</v>
      </c>
    </row>
    <row r="1537" ht="14.25" customHeight="1">
      <c r="A1537" s="63">
        <v>91262.0</v>
      </c>
      <c r="B1537" s="64" t="s">
        <v>1579</v>
      </c>
      <c r="C1537" s="65" t="s">
        <v>61</v>
      </c>
      <c r="D1537" s="66">
        <v>30305.2</v>
      </c>
      <c r="E1537" s="67">
        <v>7167.0</v>
      </c>
      <c r="F1537" s="66">
        <v>5.53014598540146</v>
      </c>
      <c r="G1537" s="66">
        <v>1020.48</v>
      </c>
      <c r="H1537" s="68">
        <v>383.0</v>
      </c>
      <c r="I1537" s="66">
        <v>3.05532934131737</v>
      </c>
      <c r="J1537" s="66">
        <v>6035.48</v>
      </c>
      <c r="K1537" s="68">
        <v>1399.0</v>
      </c>
      <c r="L1537" s="66">
        <v>5.24824347826087</v>
      </c>
      <c r="M1537" s="66">
        <v>207566.22</v>
      </c>
      <c r="N1537" s="68">
        <v>30630.0</v>
      </c>
      <c r="O1537" s="66">
        <v>9.56570441034149</v>
      </c>
      <c r="P1537" s="66">
        <v>220742.19</v>
      </c>
      <c r="Q1537" s="68">
        <v>32592.0</v>
      </c>
      <c r="R1537" s="69">
        <v>11.0931298055179</v>
      </c>
      <c r="T1537" s="56">
        <f t="shared" si="1"/>
        <v>4.228435887</v>
      </c>
      <c r="U1537" s="56">
        <f t="shared" si="2"/>
        <v>2.664438642</v>
      </c>
      <c r="V1537" s="56">
        <f t="shared" si="3"/>
        <v>4.31413867</v>
      </c>
      <c r="W1537" s="56">
        <f t="shared" si="4"/>
        <v>6.776566112</v>
      </c>
      <c r="X1537" s="56">
        <f t="shared" si="5"/>
        <v>6.772894882</v>
      </c>
    </row>
    <row r="1538" ht="14.25" customHeight="1">
      <c r="A1538" s="63">
        <v>91271.0</v>
      </c>
      <c r="B1538" s="64" t="s">
        <v>1580</v>
      </c>
      <c r="C1538" s="65" t="s">
        <v>61</v>
      </c>
      <c r="D1538" s="66">
        <v>3848.37</v>
      </c>
      <c r="E1538" s="67">
        <v>1134.0</v>
      </c>
      <c r="F1538" s="66">
        <v>4.14695043103448</v>
      </c>
      <c r="G1538" s="66">
        <v>1048.88</v>
      </c>
      <c r="H1538" s="68">
        <v>315.0</v>
      </c>
      <c r="I1538" s="66">
        <v>3.85617647058824</v>
      </c>
      <c r="J1538" s="66">
        <v>1704.36</v>
      </c>
      <c r="K1538" s="68">
        <v>412.0</v>
      </c>
      <c r="L1538" s="66">
        <v>4.98350877192982</v>
      </c>
      <c r="M1538" s="66">
        <v>406722.69</v>
      </c>
      <c r="N1538" s="68">
        <v>49512.0</v>
      </c>
      <c r="O1538" s="66">
        <v>12.6111652351865</v>
      </c>
      <c r="P1538" s="66">
        <v>34507.36</v>
      </c>
      <c r="Q1538" s="68">
        <v>5584.0</v>
      </c>
      <c r="R1538" s="69">
        <v>8.89364948453608</v>
      </c>
      <c r="T1538" s="56">
        <f t="shared" si="1"/>
        <v>3.393624339</v>
      </c>
      <c r="U1538" s="56">
        <f t="shared" si="2"/>
        <v>3.329777778</v>
      </c>
      <c r="V1538" s="56">
        <f t="shared" si="3"/>
        <v>4.136796117</v>
      </c>
      <c r="W1538" s="56">
        <f t="shared" si="4"/>
        <v>8.214628575</v>
      </c>
      <c r="X1538" s="56">
        <f t="shared" si="5"/>
        <v>6.179684814</v>
      </c>
    </row>
    <row r="1539" ht="14.25" customHeight="1">
      <c r="A1539" s="63">
        <v>91274.0</v>
      </c>
      <c r="B1539" s="64" t="s">
        <v>1581</v>
      </c>
      <c r="C1539" s="65" t="s">
        <v>61</v>
      </c>
      <c r="D1539" s="66">
        <v>1006.11</v>
      </c>
      <c r="E1539" s="67">
        <v>364.0</v>
      </c>
      <c r="F1539" s="66">
        <v>3.2144089456869</v>
      </c>
      <c r="G1539" s="66">
        <v>494.66</v>
      </c>
      <c r="H1539" s="68">
        <v>181.0</v>
      </c>
      <c r="I1539" s="66">
        <v>3.25434210526316</v>
      </c>
      <c r="J1539" s="66">
        <v>3060.58</v>
      </c>
      <c r="K1539" s="68">
        <v>850.0</v>
      </c>
      <c r="L1539" s="66">
        <v>4.50085294117647</v>
      </c>
      <c r="M1539" s="66">
        <v>83869.1</v>
      </c>
      <c r="N1539" s="68">
        <v>12277.0</v>
      </c>
      <c r="O1539" s="66">
        <v>12.0035923858595</v>
      </c>
      <c r="P1539" s="66">
        <v>613.23</v>
      </c>
      <c r="Q1539" s="68">
        <v>25.0</v>
      </c>
      <c r="R1539" s="69">
        <v>26.6621739130435</v>
      </c>
      <c r="T1539" s="56">
        <f t="shared" si="1"/>
        <v>2.764038462</v>
      </c>
      <c r="U1539" s="56">
        <f t="shared" si="2"/>
        <v>2.732928177</v>
      </c>
      <c r="V1539" s="56">
        <f t="shared" si="3"/>
        <v>3.600682353</v>
      </c>
      <c r="W1539" s="56">
        <f t="shared" si="4"/>
        <v>6.831400179</v>
      </c>
      <c r="X1539" s="56">
        <f t="shared" si="5"/>
        <v>24.5292</v>
      </c>
    </row>
    <row r="1540" ht="14.25" customHeight="1">
      <c r="A1540" s="63">
        <v>91277.0</v>
      </c>
      <c r="B1540" s="64" t="s">
        <v>1582</v>
      </c>
      <c r="C1540" s="65" t="s">
        <v>61</v>
      </c>
      <c r="D1540" s="66">
        <v>3695.4</v>
      </c>
      <c r="E1540" s="67">
        <v>1253.0</v>
      </c>
      <c r="F1540" s="66">
        <v>3.4961210974456</v>
      </c>
      <c r="G1540" s="66">
        <v>1226.76</v>
      </c>
      <c r="H1540" s="68">
        <v>563.0</v>
      </c>
      <c r="I1540" s="66">
        <v>2.6325321888412</v>
      </c>
      <c r="J1540" s="66">
        <v>2526.28</v>
      </c>
      <c r="K1540" s="68">
        <v>796.0</v>
      </c>
      <c r="L1540" s="66">
        <v>4.16191103789127</v>
      </c>
      <c r="M1540" s="66">
        <v>0.0</v>
      </c>
      <c r="N1540" s="68">
        <v>0.0</v>
      </c>
      <c r="O1540" s="66">
        <v>0.0</v>
      </c>
      <c r="P1540" s="66">
        <v>6685.55</v>
      </c>
      <c r="Q1540" s="68">
        <v>576.0</v>
      </c>
      <c r="R1540" s="69">
        <v>18.4683701657459</v>
      </c>
      <c r="T1540" s="56">
        <f t="shared" si="1"/>
        <v>2.94924182</v>
      </c>
      <c r="U1540" s="56">
        <f t="shared" si="2"/>
        <v>2.178969805</v>
      </c>
      <c r="V1540" s="56">
        <f t="shared" si="3"/>
        <v>3.173718593</v>
      </c>
      <c r="W1540" s="56" t="str">
        <f t="shared" si="4"/>
        <v/>
      </c>
      <c r="X1540" s="56">
        <f t="shared" si="5"/>
        <v>11.60685764</v>
      </c>
    </row>
    <row r="1541" ht="14.25" customHeight="1">
      <c r="A1541" s="63">
        <v>91278.0</v>
      </c>
      <c r="B1541" s="64" t="s">
        <v>1583</v>
      </c>
      <c r="C1541" s="65" t="s">
        <v>61</v>
      </c>
      <c r="D1541" s="66">
        <v>12288.11</v>
      </c>
      <c r="E1541" s="67">
        <v>2746.0</v>
      </c>
      <c r="F1541" s="66">
        <v>4.84546924290221</v>
      </c>
      <c r="G1541" s="66">
        <v>6030.94</v>
      </c>
      <c r="H1541" s="68">
        <v>1581.0</v>
      </c>
      <c r="I1541" s="66">
        <v>4.7750910530483</v>
      </c>
      <c r="J1541" s="66">
        <v>16877.66</v>
      </c>
      <c r="K1541" s="68">
        <v>5137.0</v>
      </c>
      <c r="L1541" s="66">
        <v>4.05225930372149</v>
      </c>
      <c r="M1541" s="66">
        <v>281359.63</v>
      </c>
      <c r="N1541" s="68">
        <v>35709.0</v>
      </c>
      <c r="O1541" s="66">
        <v>11.3869290541908</v>
      </c>
      <c r="P1541" s="66">
        <v>100840.75</v>
      </c>
      <c r="Q1541" s="68">
        <v>14610.0</v>
      </c>
      <c r="R1541" s="69">
        <v>9.88247255978048</v>
      </c>
      <c r="T1541" s="56">
        <f t="shared" si="1"/>
        <v>4.4749126</v>
      </c>
      <c r="U1541" s="56">
        <f t="shared" si="2"/>
        <v>3.814636306</v>
      </c>
      <c r="V1541" s="56">
        <f t="shared" si="3"/>
        <v>3.285509052</v>
      </c>
      <c r="W1541" s="56">
        <f t="shared" si="4"/>
        <v>7.879235767</v>
      </c>
      <c r="X1541" s="56">
        <f t="shared" si="5"/>
        <v>6.902173169</v>
      </c>
    </row>
    <row r="1542" ht="14.25" customHeight="1">
      <c r="A1542" s="63">
        <v>91293.0</v>
      </c>
      <c r="B1542" s="64" t="s">
        <v>1584</v>
      </c>
      <c r="C1542" s="65" t="s">
        <v>61</v>
      </c>
      <c r="D1542" s="66">
        <v>3097.52</v>
      </c>
      <c r="E1542" s="67">
        <v>709.0</v>
      </c>
      <c r="F1542" s="66">
        <v>4.37502824858757</v>
      </c>
      <c r="G1542" s="66">
        <v>0.0</v>
      </c>
      <c r="H1542" s="68">
        <v>0.0</v>
      </c>
      <c r="I1542" s="66">
        <v>0.0</v>
      </c>
      <c r="J1542" s="66">
        <v>0.0</v>
      </c>
      <c r="K1542" s="68">
        <v>0.0</v>
      </c>
      <c r="L1542" s="66">
        <v>0.0</v>
      </c>
      <c r="M1542" s="66">
        <v>453605.61</v>
      </c>
      <c r="N1542" s="68">
        <v>54183.0</v>
      </c>
      <c r="O1542" s="66">
        <v>13.2377753458238</v>
      </c>
      <c r="P1542" s="66">
        <v>22735.78</v>
      </c>
      <c r="Q1542" s="68">
        <v>1668.0</v>
      </c>
      <c r="R1542" s="69">
        <v>15.8437491289199</v>
      </c>
      <c r="T1542" s="56">
        <f t="shared" si="1"/>
        <v>4.368857546</v>
      </c>
      <c r="U1542" s="56" t="str">
        <f t="shared" si="2"/>
        <v/>
      </c>
      <c r="V1542" s="56" t="str">
        <f t="shared" si="3"/>
        <v/>
      </c>
      <c r="W1542" s="56">
        <f t="shared" si="4"/>
        <v>8.371733016</v>
      </c>
      <c r="X1542" s="56">
        <f t="shared" si="5"/>
        <v>13.63056355</v>
      </c>
    </row>
    <row r="1543" ht="14.25" customHeight="1">
      <c r="A1543" s="63">
        <v>91306.0</v>
      </c>
      <c r="B1543" s="64" t="s">
        <v>1585</v>
      </c>
      <c r="C1543" s="65" t="s">
        <v>61</v>
      </c>
      <c r="D1543" s="66">
        <v>33543.72</v>
      </c>
      <c r="E1543" s="67">
        <v>7463.0</v>
      </c>
      <c r="F1543" s="66">
        <v>5.64234146341463</v>
      </c>
      <c r="G1543" s="66">
        <v>609.17</v>
      </c>
      <c r="H1543" s="68">
        <v>159.0</v>
      </c>
      <c r="I1543" s="66">
        <v>4.28992957746479</v>
      </c>
      <c r="J1543" s="66">
        <v>1063.1</v>
      </c>
      <c r="K1543" s="68">
        <v>270.0</v>
      </c>
      <c r="L1543" s="66">
        <v>4.92175925925926</v>
      </c>
      <c r="M1543" s="66">
        <v>76287.58</v>
      </c>
      <c r="N1543" s="68">
        <v>8602.0</v>
      </c>
      <c r="O1543" s="66">
        <v>10.9908629880421</v>
      </c>
      <c r="P1543" s="66">
        <v>12398.05</v>
      </c>
      <c r="Q1543" s="68">
        <v>2119.0</v>
      </c>
      <c r="R1543" s="69">
        <v>7.50033272837266</v>
      </c>
      <c r="T1543" s="56">
        <f t="shared" si="1"/>
        <v>4.494669704</v>
      </c>
      <c r="U1543" s="56">
        <f t="shared" si="2"/>
        <v>3.831257862</v>
      </c>
      <c r="V1543" s="56">
        <f t="shared" si="3"/>
        <v>3.937407407</v>
      </c>
      <c r="W1543" s="56">
        <f t="shared" si="4"/>
        <v>8.868586375</v>
      </c>
      <c r="X1543" s="56">
        <f t="shared" si="5"/>
        <v>5.850896649</v>
      </c>
    </row>
    <row r="1544" ht="14.25" customHeight="1">
      <c r="A1544" s="63">
        <v>91313.0</v>
      </c>
      <c r="B1544" s="64" t="s">
        <v>1586</v>
      </c>
      <c r="C1544" s="65" t="s">
        <v>61</v>
      </c>
      <c r="D1544" s="66">
        <v>2159.74</v>
      </c>
      <c r="E1544" s="67">
        <v>681.0</v>
      </c>
      <c r="F1544" s="66">
        <v>3.59357737104825</v>
      </c>
      <c r="G1544" s="66">
        <v>436.94</v>
      </c>
      <c r="H1544" s="68">
        <v>127.0</v>
      </c>
      <c r="I1544" s="66">
        <v>4.08355140186916</v>
      </c>
      <c r="J1544" s="66">
        <v>3708.35</v>
      </c>
      <c r="K1544" s="68">
        <v>1162.0</v>
      </c>
      <c r="L1544" s="66">
        <v>4.31705471478463</v>
      </c>
      <c r="M1544" s="66">
        <v>59361.46</v>
      </c>
      <c r="N1544" s="68">
        <v>9213.0</v>
      </c>
      <c r="O1544" s="66">
        <v>8.41171319257475</v>
      </c>
      <c r="P1544" s="66">
        <v>30.28</v>
      </c>
      <c r="Q1544" s="68">
        <v>5.0</v>
      </c>
      <c r="R1544" s="69">
        <v>10.0933333333333</v>
      </c>
      <c r="T1544" s="56">
        <f t="shared" si="1"/>
        <v>3.171424376</v>
      </c>
      <c r="U1544" s="56">
        <f t="shared" si="2"/>
        <v>3.440472441</v>
      </c>
      <c r="V1544" s="56">
        <f t="shared" si="3"/>
        <v>3.191351119</v>
      </c>
      <c r="W1544" s="56">
        <f t="shared" si="4"/>
        <v>6.443228047</v>
      </c>
      <c r="X1544" s="56">
        <f t="shared" si="5"/>
        <v>6.056</v>
      </c>
    </row>
    <row r="1545" ht="14.25" customHeight="1">
      <c r="A1545" s="63">
        <v>91314.0</v>
      </c>
      <c r="B1545" s="64" t="s">
        <v>1587</v>
      </c>
      <c r="C1545" s="65" t="s">
        <v>61</v>
      </c>
      <c r="D1545" s="66" t="s">
        <v>66</v>
      </c>
      <c r="E1545" s="67" t="s">
        <v>66</v>
      </c>
      <c r="F1545" s="66" t="s">
        <v>66</v>
      </c>
      <c r="G1545" s="66" t="s">
        <v>66</v>
      </c>
      <c r="H1545" s="68" t="s">
        <v>66</v>
      </c>
      <c r="I1545" s="66" t="s">
        <v>66</v>
      </c>
      <c r="J1545" s="66" t="s">
        <v>66</v>
      </c>
      <c r="K1545" s="68" t="s">
        <v>66</v>
      </c>
      <c r="L1545" s="66" t="s">
        <v>66</v>
      </c>
      <c r="M1545" s="66">
        <v>0.0</v>
      </c>
      <c r="N1545" s="68">
        <v>0.0</v>
      </c>
      <c r="O1545" s="66">
        <v>0.0</v>
      </c>
      <c r="P1545" s="66">
        <v>118.25</v>
      </c>
      <c r="Q1545" s="68">
        <v>9.0</v>
      </c>
      <c r="R1545" s="69">
        <v>13.1388888888889</v>
      </c>
      <c r="T1545" s="56" t="str">
        <f t="shared" si="1"/>
        <v/>
      </c>
      <c r="U1545" s="56" t="str">
        <f t="shared" si="2"/>
        <v/>
      </c>
      <c r="V1545" s="56" t="str">
        <f t="shared" si="3"/>
        <v/>
      </c>
      <c r="W1545" s="56" t="str">
        <f t="shared" si="4"/>
        <v/>
      </c>
      <c r="X1545" s="56">
        <f t="shared" si="5"/>
        <v>13.13888889</v>
      </c>
    </row>
    <row r="1546" ht="14.25" customHeight="1">
      <c r="A1546" s="63">
        <v>91478.0</v>
      </c>
      <c r="B1546" s="64" t="s">
        <v>1588</v>
      </c>
      <c r="C1546" s="65" t="s">
        <v>61</v>
      </c>
      <c r="D1546" s="66">
        <v>973.98</v>
      </c>
      <c r="E1546" s="67">
        <v>326.0</v>
      </c>
      <c r="F1546" s="66">
        <v>3.46612099644128</v>
      </c>
      <c r="G1546" s="66">
        <v>1235.63</v>
      </c>
      <c r="H1546" s="68">
        <v>413.0</v>
      </c>
      <c r="I1546" s="66">
        <v>3.57118497109827</v>
      </c>
      <c r="J1546" s="66">
        <v>1339.36</v>
      </c>
      <c r="K1546" s="68">
        <v>361.0</v>
      </c>
      <c r="L1546" s="66">
        <v>4.92411764705882</v>
      </c>
      <c r="M1546" s="66">
        <v>92699.16</v>
      </c>
      <c r="N1546" s="68">
        <v>15666.0</v>
      </c>
      <c r="O1546" s="66">
        <v>8.76422047839652</v>
      </c>
      <c r="P1546" s="66">
        <v>1924.57</v>
      </c>
      <c r="Q1546" s="68">
        <v>394.0</v>
      </c>
      <c r="R1546" s="69">
        <v>6.65941176470588</v>
      </c>
      <c r="T1546" s="56">
        <f t="shared" si="1"/>
        <v>2.987668712</v>
      </c>
      <c r="U1546" s="56">
        <f t="shared" si="2"/>
        <v>2.991840194</v>
      </c>
      <c r="V1546" s="56">
        <f t="shared" si="3"/>
        <v>3.710138504</v>
      </c>
      <c r="W1546" s="56">
        <f t="shared" si="4"/>
        <v>5.917219456</v>
      </c>
      <c r="X1546" s="56">
        <f t="shared" si="5"/>
        <v>4.884695431</v>
      </c>
    </row>
    <row r="1547" ht="14.25" customHeight="1">
      <c r="A1547" s="63">
        <v>92000.0</v>
      </c>
      <c r="B1547" s="64" t="s">
        <v>1589</v>
      </c>
      <c r="C1547" s="65" t="s">
        <v>61</v>
      </c>
      <c r="D1547" s="66" t="s">
        <v>66</v>
      </c>
      <c r="E1547" s="67" t="s">
        <v>66</v>
      </c>
      <c r="F1547" s="66" t="s">
        <v>66</v>
      </c>
      <c r="G1547" s="66" t="s">
        <v>66</v>
      </c>
      <c r="H1547" s="68" t="s">
        <v>66</v>
      </c>
      <c r="I1547" s="66" t="s">
        <v>66</v>
      </c>
      <c r="J1547" s="66" t="s">
        <v>66</v>
      </c>
      <c r="K1547" s="68" t="s">
        <v>66</v>
      </c>
      <c r="L1547" s="66" t="s">
        <v>66</v>
      </c>
      <c r="M1547" s="66" t="s">
        <v>66</v>
      </c>
      <c r="N1547" s="68" t="s">
        <v>66</v>
      </c>
      <c r="O1547" s="66" t="s">
        <v>66</v>
      </c>
      <c r="P1547" s="66" t="s">
        <v>66</v>
      </c>
      <c r="Q1547" s="68" t="s">
        <v>66</v>
      </c>
      <c r="R1547" s="69" t="s">
        <v>66</v>
      </c>
      <c r="T1547" s="56" t="str">
        <f t="shared" si="1"/>
        <v/>
      </c>
      <c r="U1547" s="56" t="str">
        <f t="shared" si="2"/>
        <v/>
      </c>
      <c r="V1547" s="56" t="str">
        <f t="shared" si="3"/>
        <v/>
      </c>
      <c r="W1547" s="56" t="str">
        <f t="shared" si="4"/>
        <v/>
      </c>
      <c r="X1547" s="56" t="str">
        <f t="shared" si="5"/>
        <v/>
      </c>
    </row>
    <row r="1548" ht="14.25" customHeight="1">
      <c r="A1548" s="63">
        <v>95119.0</v>
      </c>
      <c r="B1548" s="64" t="s">
        <v>1590</v>
      </c>
      <c r="C1548" s="65" t="s">
        <v>61</v>
      </c>
      <c r="D1548" s="66">
        <v>45170.22</v>
      </c>
      <c r="E1548" s="67">
        <v>12244.0</v>
      </c>
      <c r="F1548" s="66">
        <v>4.83880235672201</v>
      </c>
      <c r="G1548" s="66">
        <v>5071.41</v>
      </c>
      <c r="H1548" s="68">
        <v>1713.0</v>
      </c>
      <c r="I1548" s="66">
        <v>3.61726818830242</v>
      </c>
      <c r="J1548" s="66">
        <v>5738.09</v>
      </c>
      <c r="K1548" s="68">
        <v>1542.0</v>
      </c>
      <c r="L1548" s="66">
        <v>4.66511382113821</v>
      </c>
      <c r="M1548" s="66">
        <v>222529.59</v>
      </c>
      <c r="N1548" s="68">
        <v>37356.0</v>
      </c>
      <c r="O1548" s="66">
        <v>9.04922898621447</v>
      </c>
      <c r="P1548" s="66">
        <v>24734.42</v>
      </c>
      <c r="Q1548" s="68">
        <v>4489.0</v>
      </c>
      <c r="R1548" s="69">
        <v>7.58259350091968</v>
      </c>
      <c r="T1548" s="56">
        <f t="shared" si="1"/>
        <v>3.689171839</v>
      </c>
      <c r="U1548" s="56">
        <f t="shared" si="2"/>
        <v>2.960542907</v>
      </c>
      <c r="V1548" s="56">
        <f t="shared" si="3"/>
        <v>3.721199741</v>
      </c>
      <c r="W1548" s="56">
        <f t="shared" si="4"/>
        <v>5.95699727</v>
      </c>
      <c r="X1548" s="56">
        <f t="shared" si="5"/>
        <v>5.510006683</v>
      </c>
    </row>
    <row r="1549" ht="14.25" customHeight="1">
      <c r="A1549" s="63">
        <v>95120.0</v>
      </c>
      <c r="B1549" s="64" t="s">
        <v>1591</v>
      </c>
      <c r="C1549" s="65" t="s">
        <v>59</v>
      </c>
      <c r="D1549" s="66" t="s">
        <v>66</v>
      </c>
      <c r="E1549" s="67" t="s">
        <v>66</v>
      </c>
      <c r="F1549" s="66" t="s">
        <v>66</v>
      </c>
      <c r="G1549" s="66" t="s">
        <v>66</v>
      </c>
      <c r="H1549" s="68" t="s">
        <v>66</v>
      </c>
      <c r="I1549" s="66" t="s">
        <v>66</v>
      </c>
      <c r="J1549" s="66" t="s">
        <v>66</v>
      </c>
      <c r="K1549" s="68" t="s">
        <v>66</v>
      </c>
      <c r="L1549" s="66" t="s">
        <v>66</v>
      </c>
      <c r="M1549" s="66" t="s">
        <v>66</v>
      </c>
      <c r="N1549" s="68" t="s">
        <v>66</v>
      </c>
      <c r="O1549" s="66" t="s">
        <v>66</v>
      </c>
      <c r="P1549" s="66" t="s">
        <v>66</v>
      </c>
      <c r="Q1549" s="68" t="s">
        <v>66</v>
      </c>
      <c r="R1549" s="69" t="s">
        <v>66</v>
      </c>
      <c r="T1549" s="56" t="str">
        <f t="shared" si="1"/>
        <v/>
      </c>
      <c r="U1549" s="56" t="str">
        <f t="shared" si="2"/>
        <v/>
      </c>
      <c r="V1549" s="56" t="str">
        <f t="shared" si="3"/>
        <v/>
      </c>
      <c r="W1549" s="56" t="str">
        <f t="shared" si="4"/>
        <v/>
      </c>
      <c r="X1549" s="56" t="str">
        <f t="shared" si="5"/>
        <v/>
      </c>
    </row>
    <row r="1550" ht="14.25" customHeight="1">
      <c r="A1550" s="63">
        <v>95121.0</v>
      </c>
      <c r="B1550" s="64" t="s">
        <v>1592</v>
      </c>
      <c r="C1550" s="65" t="s">
        <v>59</v>
      </c>
      <c r="D1550" s="66">
        <v>176783.49</v>
      </c>
      <c r="E1550" s="67">
        <v>38429.0</v>
      </c>
      <c r="F1550" s="66">
        <v>6.85579345381215</v>
      </c>
      <c r="G1550" s="66">
        <v>299042.77</v>
      </c>
      <c r="H1550" s="68">
        <v>77340.0</v>
      </c>
      <c r="I1550" s="66">
        <v>6.33310256464559</v>
      </c>
      <c r="J1550" s="66">
        <v>203963.68</v>
      </c>
      <c r="K1550" s="68">
        <v>45199.0</v>
      </c>
      <c r="L1550" s="66">
        <v>6.71972062069647</v>
      </c>
      <c r="M1550" s="66">
        <v>744783.44</v>
      </c>
      <c r="N1550" s="68">
        <v>89202.0</v>
      </c>
      <c r="O1550" s="66">
        <v>12.9536566021984</v>
      </c>
      <c r="P1550" s="66">
        <v>9428.96</v>
      </c>
      <c r="Q1550" s="68">
        <v>2062.0</v>
      </c>
      <c r="R1550" s="69">
        <v>7.11619622641509</v>
      </c>
      <c r="T1550" s="56">
        <f t="shared" si="1"/>
        <v>4.600262562</v>
      </c>
      <c r="U1550" s="56">
        <f t="shared" si="2"/>
        <v>3.866599043</v>
      </c>
      <c r="V1550" s="56">
        <f t="shared" si="3"/>
        <v>4.512570632</v>
      </c>
      <c r="W1550" s="56">
        <f t="shared" si="4"/>
        <v>8.349402928</v>
      </c>
      <c r="X1550" s="56">
        <f t="shared" si="5"/>
        <v>4.572725509</v>
      </c>
    </row>
    <row r="1551" ht="14.25" customHeight="1">
      <c r="A1551" s="63">
        <v>95124.0</v>
      </c>
      <c r="B1551" s="64" t="s">
        <v>1593</v>
      </c>
      <c r="C1551" s="65" t="s">
        <v>59</v>
      </c>
      <c r="D1551" s="66">
        <v>50375.78</v>
      </c>
      <c r="E1551" s="67">
        <v>10553.0</v>
      </c>
      <c r="F1551" s="66">
        <v>5.8366098945661</v>
      </c>
      <c r="G1551" s="66">
        <v>2807.83</v>
      </c>
      <c r="H1551" s="68">
        <v>939.0</v>
      </c>
      <c r="I1551" s="66">
        <v>3.53186163522013</v>
      </c>
      <c r="J1551" s="66">
        <v>14827.21</v>
      </c>
      <c r="K1551" s="68">
        <v>3092.0</v>
      </c>
      <c r="L1551" s="66">
        <v>6.09922254216372</v>
      </c>
      <c r="M1551" s="66">
        <v>229463.92</v>
      </c>
      <c r="N1551" s="68">
        <v>31562.0</v>
      </c>
      <c r="O1551" s="66">
        <v>10.6243133623484</v>
      </c>
      <c r="P1551" s="66">
        <v>18215.13</v>
      </c>
      <c r="Q1551" s="68">
        <v>3346.0</v>
      </c>
      <c r="R1551" s="69">
        <v>7.09864770070148</v>
      </c>
      <c r="T1551" s="56">
        <f t="shared" si="1"/>
        <v>4.773598029</v>
      </c>
      <c r="U1551" s="56">
        <f t="shared" si="2"/>
        <v>2.990234292</v>
      </c>
      <c r="V1551" s="56">
        <f t="shared" si="3"/>
        <v>4.795346054</v>
      </c>
      <c r="W1551" s="56">
        <f t="shared" si="4"/>
        <v>7.270259172</v>
      </c>
      <c r="X1551" s="56">
        <f t="shared" si="5"/>
        <v>5.443852361</v>
      </c>
    </row>
    <row r="1552" ht="14.25" customHeight="1">
      <c r="A1552" s="63">
        <v>95126.0</v>
      </c>
      <c r="B1552" s="64" t="s">
        <v>1594</v>
      </c>
      <c r="C1552" s="65" t="s">
        <v>59</v>
      </c>
      <c r="D1552" s="66">
        <v>101617.68</v>
      </c>
      <c r="E1552" s="67">
        <v>20938.0</v>
      </c>
      <c r="F1552" s="66">
        <v>6.29523479122785</v>
      </c>
      <c r="G1552" s="66">
        <v>24560.13</v>
      </c>
      <c r="H1552" s="68">
        <v>6916.0</v>
      </c>
      <c r="I1552" s="66">
        <v>4.31030712530713</v>
      </c>
      <c r="J1552" s="66">
        <v>32767.2</v>
      </c>
      <c r="K1552" s="68">
        <v>5425.0</v>
      </c>
      <c r="L1552" s="66">
        <v>7.89761388286334</v>
      </c>
      <c r="M1552" s="66">
        <v>516274.3</v>
      </c>
      <c r="N1552" s="68">
        <v>73038.0</v>
      </c>
      <c r="O1552" s="66">
        <v>11.8116246082043</v>
      </c>
      <c r="P1552" s="66">
        <v>45560.76</v>
      </c>
      <c r="Q1552" s="68">
        <v>6928.0</v>
      </c>
      <c r="R1552" s="69">
        <v>8.98634319526627</v>
      </c>
      <c r="T1552" s="56">
        <f t="shared" si="1"/>
        <v>4.853265832</v>
      </c>
      <c r="U1552" s="56">
        <f t="shared" si="2"/>
        <v>3.551204453</v>
      </c>
      <c r="V1552" s="56">
        <f t="shared" si="3"/>
        <v>6.040036866</v>
      </c>
      <c r="W1552" s="56">
        <f t="shared" si="4"/>
        <v>7.068571155</v>
      </c>
      <c r="X1552" s="56">
        <f t="shared" si="5"/>
        <v>6.576322171</v>
      </c>
    </row>
    <row r="1553" ht="14.25" customHeight="1">
      <c r="A1553" s="63">
        <v>95127.0</v>
      </c>
      <c r="B1553" s="64" t="s">
        <v>1595</v>
      </c>
      <c r="C1553" s="65" t="s">
        <v>94</v>
      </c>
      <c r="D1553" s="66">
        <v>553731.03</v>
      </c>
      <c r="E1553" s="67">
        <v>125627.0</v>
      </c>
      <c r="F1553" s="66">
        <v>7.15562687377236</v>
      </c>
      <c r="G1553" s="66">
        <v>10488.93</v>
      </c>
      <c r="H1553" s="68">
        <v>3021.0</v>
      </c>
      <c r="I1553" s="66">
        <v>4.17386788698766</v>
      </c>
      <c r="J1553" s="66">
        <v>35795.09</v>
      </c>
      <c r="K1553" s="68">
        <v>5830.0</v>
      </c>
      <c r="L1553" s="66">
        <v>7.36827706875257</v>
      </c>
      <c r="M1553" s="66">
        <v>1921790.08</v>
      </c>
      <c r="N1553" s="68">
        <v>259451.0</v>
      </c>
      <c r="O1553" s="66">
        <v>13.6453945668073</v>
      </c>
      <c r="P1553" s="66">
        <v>194517.33</v>
      </c>
      <c r="Q1553" s="68">
        <v>31838.0</v>
      </c>
      <c r="R1553" s="69">
        <v>9.47755457025921</v>
      </c>
      <c r="T1553" s="56">
        <f t="shared" si="1"/>
        <v>4.407739021</v>
      </c>
      <c r="U1553" s="56">
        <f t="shared" si="2"/>
        <v>3.472005958</v>
      </c>
      <c r="V1553" s="56">
        <f t="shared" si="3"/>
        <v>6.139809605</v>
      </c>
      <c r="W1553" s="56">
        <f t="shared" si="4"/>
        <v>7.40714077</v>
      </c>
      <c r="X1553" s="56">
        <f t="shared" si="5"/>
        <v>6.109596394</v>
      </c>
    </row>
    <row r="1554" ht="14.25" customHeight="1">
      <c r="A1554" s="63">
        <v>95129.0</v>
      </c>
      <c r="B1554" s="64" t="s">
        <v>1596</v>
      </c>
      <c r="C1554" s="65" t="s">
        <v>59</v>
      </c>
      <c r="D1554" s="66">
        <v>116830.98</v>
      </c>
      <c r="E1554" s="67">
        <v>26460.0</v>
      </c>
      <c r="F1554" s="66">
        <v>6.12129204652625</v>
      </c>
      <c r="G1554" s="66">
        <v>55135.68</v>
      </c>
      <c r="H1554" s="68">
        <v>12730.0</v>
      </c>
      <c r="I1554" s="66">
        <v>5.44442381751753</v>
      </c>
      <c r="J1554" s="66">
        <v>69973.87</v>
      </c>
      <c r="K1554" s="68">
        <v>11481.0</v>
      </c>
      <c r="L1554" s="66">
        <v>8.37809746168582</v>
      </c>
      <c r="M1554" s="66">
        <v>260714.63</v>
      </c>
      <c r="N1554" s="68">
        <v>38887.0</v>
      </c>
      <c r="O1554" s="66">
        <v>9.73360574948665</v>
      </c>
      <c r="P1554" s="66">
        <v>43070.67</v>
      </c>
      <c r="Q1554" s="68">
        <v>11256.0</v>
      </c>
      <c r="R1554" s="69">
        <v>6.59884633062663</v>
      </c>
      <c r="T1554" s="56">
        <f t="shared" si="1"/>
        <v>4.415380952</v>
      </c>
      <c r="U1554" s="56">
        <f t="shared" si="2"/>
        <v>4.331161037</v>
      </c>
      <c r="V1554" s="56">
        <f t="shared" si="3"/>
        <v>6.094753941</v>
      </c>
      <c r="W1554" s="56">
        <f t="shared" si="4"/>
        <v>6.704416129</v>
      </c>
      <c r="X1554" s="56">
        <f t="shared" si="5"/>
        <v>3.82646322</v>
      </c>
    </row>
    <row r="1555" ht="14.25" customHeight="1">
      <c r="A1555" s="63">
        <v>95130.0</v>
      </c>
      <c r="B1555" s="64" t="s">
        <v>1597</v>
      </c>
      <c r="C1555" s="65" t="s">
        <v>59</v>
      </c>
      <c r="D1555" s="66">
        <v>157928.19</v>
      </c>
      <c r="E1555" s="67">
        <v>38135.0</v>
      </c>
      <c r="F1555" s="66">
        <v>6.60455796252927</v>
      </c>
      <c r="G1555" s="66">
        <v>3175.55</v>
      </c>
      <c r="H1555" s="68">
        <v>851.0</v>
      </c>
      <c r="I1555" s="66">
        <v>4.183860342556</v>
      </c>
      <c r="J1555" s="66">
        <v>25865.7</v>
      </c>
      <c r="K1555" s="68">
        <v>4714.0</v>
      </c>
      <c r="L1555" s="66">
        <v>7.84284414796847</v>
      </c>
      <c r="M1555" s="66">
        <v>644348.81</v>
      </c>
      <c r="N1555" s="68">
        <v>83857.0</v>
      </c>
      <c r="O1555" s="66">
        <v>13.133625690467</v>
      </c>
      <c r="P1555" s="66">
        <v>89346.11</v>
      </c>
      <c r="Q1555" s="68">
        <v>20823.0</v>
      </c>
      <c r="R1555" s="69">
        <v>6.98944770398185</v>
      </c>
      <c r="T1555" s="56">
        <f t="shared" si="1"/>
        <v>4.141292513</v>
      </c>
      <c r="U1555" s="56">
        <f t="shared" si="2"/>
        <v>3.731551116</v>
      </c>
      <c r="V1555" s="56">
        <f t="shared" si="3"/>
        <v>5.486996182</v>
      </c>
      <c r="W1555" s="56">
        <f t="shared" si="4"/>
        <v>7.683900092</v>
      </c>
      <c r="X1555" s="56">
        <f t="shared" si="5"/>
        <v>4.290741488</v>
      </c>
    </row>
    <row r="1556" ht="14.25" customHeight="1">
      <c r="A1556" s="63">
        <v>95132.0</v>
      </c>
      <c r="B1556" s="64" t="s">
        <v>1598</v>
      </c>
      <c r="C1556" s="65" t="s">
        <v>61</v>
      </c>
      <c r="D1556" s="66" t="s">
        <v>66</v>
      </c>
      <c r="E1556" s="67" t="s">
        <v>66</v>
      </c>
      <c r="F1556" s="66" t="s">
        <v>66</v>
      </c>
      <c r="G1556" s="66" t="s">
        <v>66</v>
      </c>
      <c r="H1556" s="68" t="s">
        <v>66</v>
      </c>
      <c r="I1556" s="66" t="s">
        <v>66</v>
      </c>
      <c r="J1556" s="66" t="s">
        <v>66</v>
      </c>
      <c r="K1556" s="68" t="s">
        <v>66</v>
      </c>
      <c r="L1556" s="66" t="s">
        <v>66</v>
      </c>
      <c r="M1556" s="66" t="s">
        <v>66</v>
      </c>
      <c r="N1556" s="68" t="s">
        <v>66</v>
      </c>
      <c r="O1556" s="66" t="s">
        <v>66</v>
      </c>
      <c r="P1556" s="66" t="s">
        <v>66</v>
      </c>
      <c r="Q1556" s="68" t="s">
        <v>66</v>
      </c>
      <c r="R1556" s="69" t="s">
        <v>66</v>
      </c>
      <c r="T1556" s="56" t="str">
        <f t="shared" si="1"/>
        <v/>
      </c>
      <c r="U1556" s="56" t="str">
        <f t="shared" si="2"/>
        <v/>
      </c>
      <c r="V1556" s="56" t="str">
        <f t="shared" si="3"/>
        <v/>
      </c>
      <c r="W1556" s="56" t="str">
        <f t="shared" si="4"/>
        <v/>
      </c>
      <c r="X1556" s="56" t="str">
        <f t="shared" si="5"/>
        <v/>
      </c>
    </row>
    <row r="1557" ht="14.25" customHeight="1">
      <c r="A1557" s="63">
        <v>95133.0</v>
      </c>
      <c r="B1557" s="64" t="s">
        <v>1599</v>
      </c>
      <c r="C1557" s="65" t="s">
        <v>59</v>
      </c>
      <c r="D1557" s="66">
        <v>469817.86</v>
      </c>
      <c r="E1557" s="67">
        <v>111062.0</v>
      </c>
      <c r="F1557" s="66">
        <v>6.77859816185488</v>
      </c>
      <c r="G1557" s="66">
        <v>4385.15</v>
      </c>
      <c r="H1557" s="68">
        <v>1674.0</v>
      </c>
      <c r="I1557" s="66">
        <v>3.53356164383562</v>
      </c>
      <c r="J1557" s="66">
        <v>14599.44</v>
      </c>
      <c r="K1557" s="68">
        <v>4373.0</v>
      </c>
      <c r="L1557" s="66">
        <v>4.77574092247301</v>
      </c>
      <c r="M1557" s="66">
        <v>951092.3</v>
      </c>
      <c r="N1557" s="68">
        <v>140332.0</v>
      </c>
      <c r="O1557" s="66">
        <v>11.7106518420016</v>
      </c>
      <c r="P1557" s="66">
        <v>139379.95</v>
      </c>
      <c r="Q1557" s="68">
        <v>24495.0</v>
      </c>
      <c r="R1557" s="69">
        <v>9.56360299162893</v>
      </c>
      <c r="T1557" s="56">
        <f t="shared" si="1"/>
        <v>4.230230502</v>
      </c>
      <c r="U1557" s="56">
        <f t="shared" si="2"/>
        <v>2.619563919</v>
      </c>
      <c r="V1557" s="56">
        <f t="shared" si="3"/>
        <v>3.338541047</v>
      </c>
      <c r="W1557" s="56">
        <f t="shared" si="4"/>
        <v>6.777444204</v>
      </c>
      <c r="X1557" s="56">
        <f t="shared" si="5"/>
        <v>5.690138804</v>
      </c>
    </row>
    <row r="1558" ht="14.25" customHeight="1">
      <c r="A1558" s="63">
        <v>95134.0</v>
      </c>
      <c r="B1558" s="64" t="s">
        <v>1600</v>
      </c>
      <c r="C1558" s="65" t="s">
        <v>59</v>
      </c>
      <c r="D1558" s="66">
        <v>97017.1</v>
      </c>
      <c r="E1558" s="67">
        <v>20711.0</v>
      </c>
      <c r="F1558" s="66">
        <v>6.63591655266758</v>
      </c>
      <c r="G1558" s="66">
        <v>3072.34</v>
      </c>
      <c r="H1558" s="68">
        <v>1097.0</v>
      </c>
      <c r="I1558" s="66">
        <v>3.44432735426009</v>
      </c>
      <c r="J1558" s="66">
        <v>10046.27</v>
      </c>
      <c r="K1558" s="68">
        <v>2415.0</v>
      </c>
      <c r="L1558" s="66">
        <v>5.66306087936866</v>
      </c>
      <c r="M1558" s="66">
        <v>273576.25</v>
      </c>
      <c r="N1558" s="68">
        <v>36994.0</v>
      </c>
      <c r="O1558" s="66">
        <v>10.9548812717735</v>
      </c>
      <c r="P1558" s="66">
        <v>33950.77</v>
      </c>
      <c r="Q1558" s="68">
        <v>5701.0</v>
      </c>
      <c r="R1558" s="69">
        <v>7.64656981981982</v>
      </c>
      <c r="T1558" s="56">
        <f t="shared" si="1"/>
        <v>4.684327169</v>
      </c>
      <c r="U1558" s="56">
        <f t="shared" si="2"/>
        <v>2.800674567</v>
      </c>
      <c r="V1558" s="56">
        <f t="shared" si="3"/>
        <v>4.15994617</v>
      </c>
      <c r="W1558" s="56">
        <f t="shared" si="4"/>
        <v>7.395151917</v>
      </c>
      <c r="X1558" s="56">
        <f t="shared" si="5"/>
        <v>5.955230661</v>
      </c>
    </row>
    <row r="1559" ht="14.25" customHeight="1">
      <c r="A1559" s="63">
        <v>95135.0</v>
      </c>
      <c r="B1559" s="64" t="s">
        <v>1601</v>
      </c>
      <c r="C1559" s="65" t="s">
        <v>59</v>
      </c>
      <c r="D1559" s="66">
        <v>204545.33</v>
      </c>
      <c r="E1559" s="67">
        <v>40940.0</v>
      </c>
      <c r="F1559" s="66">
        <v>7.48345699337797</v>
      </c>
      <c r="G1559" s="66">
        <v>12061.23</v>
      </c>
      <c r="H1559" s="68">
        <v>3281.0</v>
      </c>
      <c r="I1559" s="66">
        <v>4.54112575301205</v>
      </c>
      <c r="J1559" s="66">
        <v>2093.43</v>
      </c>
      <c r="K1559" s="68">
        <v>730.0</v>
      </c>
      <c r="L1559" s="66">
        <v>3.39842532467532</v>
      </c>
      <c r="M1559" s="66">
        <v>267445.08</v>
      </c>
      <c r="N1559" s="68">
        <v>42952.0</v>
      </c>
      <c r="O1559" s="66">
        <v>9.95181513730743</v>
      </c>
      <c r="P1559" s="66">
        <v>54.8</v>
      </c>
      <c r="Q1559" s="68">
        <v>11.0</v>
      </c>
      <c r="R1559" s="69">
        <v>6.85</v>
      </c>
      <c r="T1559" s="56">
        <f t="shared" si="1"/>
        <v>4.996222032</v>
      </c>
      <c r="U1559" s="56">
        <f t="shared" si="2"/>
        <v>3.676083511</v>
      </c>
      <c r="V1559" s="56">
        <f t="shared" si="3"/>
        <v>2.867712329</v>
      </c>
      <c r="W1559" s="56">
        <f t="shared" si="4"/>
        <v>6.226603651</v>
      </c>
      <c r="X1559" s="56">
        <f t="shared" si="5"/>
        <v>4.981818182</v>
      </c>
    </row>
    <row r="1560" ht="14.25" customHeight="1">
      <c r="A1560" s="63">
        <v>95136.0</v>
      </c>
      <c r="B1560" s="64" t="s">
        <v>1602</v>
      </c>
      <c r="C1560" s="65" t="s">
        <v>59</v>
      </c>
      <c r="D1560" s="66">
        <v>77631.39</v>
      </c>
      <c r="E1560" s="67">
        <v>17444.0</v>
      </c>
      <c r="F1560" s="66">
        <v>6.34347033829057</v>
      </c>
      <c r="G1560" s="66">
        <v>7356.18</v>
      </c>
      <c r="H1560" s="68">
        <v>2707.0</v>
      </c>
      <c r="I1560" s="66">
        <v>3.53322766570605</v>
      </c>
      <c r="J1560" s="66">
        <v>12805.65</v>
      </c>
      <c r="K1560" s="68">
        <v>3381.0</v>
      </c>
      <c r="L1560" s="66">
        <v>4.99830210772834</v>
      </c>
      <c r="M1560" s="66">
        <v>239101.77</v>
      </c>
      <c r="N1560" s="68">
        <v>28076.0</v>
      </c>
      <c r="O1560" s="66">
        <v>11.7517826599823</v>
      </c>
      <c r="P1560" s="66">
        <v>986.0</v>
      </c>
      <c r="Q1560" s="68">
        <v>156.0</v>
      </c>
      <c r="R1560" s="69">
        <v>8.14876033057851</v>
      </c>
      <c r="T1560" s="56">
        <f t="shared" si="1"/>
        <v>4.450320454</v>
      </c>
      <c r="U1560" s="56">
        <f t="shared" si="2"/>
        <v>2.717465829</v>
      </c>
      <c r="V1560" s="56">
        <f t="shared" si="3"/>
        <v>3.787533274</v>
      </c>
      <c r="W1560" s="56">
        <f t="shared" si="4"/>
        <v>8.516233438</v>
      </c>
      <c r="X1560" s="56">
        <f t="shared" si="5"/>
        <v>6.320512821</v>
      </c>
    </row>
    <row r="1561" ht="14.25" customHeight="1">
      <c r="A1561" s="63">
        <v>95140.0</v>
      </c>
      <c r="B1561" s="64" t="s">
        <v>1603</v>
      </c>
      <c r="C1561" s="65" t="s">
        <v>59</v>
      </c>
      <c r="D1561" s="66" t="s">
        <v>66</v>
      </c>
      <c r="E1561" s="67" t="s">
        <v>66</v>
      </c>
      <c r="F1561" s="66" t="s">
        <v>66</v>
      </c>
      <c r="G1561" s="66" t="s">
        <v>66</v>
      </c>
      <c r="H1561" s="68" t="s">
        <v>66</v>
      </c>
      <c r="I1561" s="66" t="s">
        <v>66</v>
      </c>
      <c r="J1561" s="66" t="s">
        <v>66</v>
      </c>
      <c r="K1561" s="68" t="s">
        <v>66</v>
      </c>
      <c r="L1561" s="66" t="s">
        <v>66</v>
      </c>
      <c r="M1561" s="66" t="s">
        <v>66</v>
      </c>
      <c r="N1561" s="68" t="s">
        <v>66</v>
      </c>
      <c r="O1561" s="66" t="s">
        <v>66</v>
      </c>
      <c r="P1561" s="66" t="s">
        <v>66</v>
      </c>
      <c r="Q1561" s="68" t="s">
        <v>66</v>
      </c>
      <c r="R1561" s="69" t="s">
        <v>66</v>
      </c>
      <c r="T1561" s="56" t="str">
        <f t="shared" si="1"/>
        <v/>
      </c>
      <c r="U1561" s="56" t="str">
        <f t="shared" si="2"/>
        <v/>
      </c>
      <c r="V1561" s="56" t="str">
        <f t="shared" si="3"/>
        <v/>
      </c>
      <c r="W1561" s="56" t="str">
        <f t="shared" si="4"/>
        <v/>
      </c>
      <c r="X1561" s="56" t="str">
        <f t="shared" si="5"/>
        <v/>
      </c>
    </row>
    <row r="1562" ht="14.25" customHeight="1">
      <c r="A1562" s="63">
        <v>95145.0</v>
      </c>
      <c r="B1562" s="64" t="s">
        <v>1604</v>
      </c>
      <c r="C1562" s="65" t="s">
        <v>59</v>
      </c>
      <c r="D1562" s="66">
        <v>89016.58</v>
      </c>
      <c r="E1562" s="67">
        <v>21791.0</v>
      </c>
      <c r="F1562" s="66">
        <v>5.49146082665022</v>
      </c>
      <c r="G1562" s="66">
        <v>3589.06</v>
      </c>
      <c r="H1562" s="68">
        <v>1125.0</v>
      </c>
      <c r="I1562" s="66">
        <v>3.61436052366566</v>
      </c>
      <c r="J1562" s="66">
        <v>5506.4</v>
      </c>
      <c r="K1562" s="68">
        <v>1286.0</v>
      </c>
      <c r="L1562" s="66">
        <v>5.38786692759295</v>
      </c>
      <c r="M1562" s="66">
        <v>487210.68</v>
      </c>
      <c r="N1562" s="68">
        <v>61980.0</v>
      </c>
      <c r="O1562" s="66">
        <v>11.7369053985691</v>
      </c>
      <c r="P1562" s="66">
        <v>102455.99</v>
      </c>
      <c r="Q1562" s="68">
        <v>18181.0</v>
      </c>
      <c r="R1562" s="69">
        <v>8.24529132464188</v>
      </c>
      <c r="T1562" s="56">
        <f t="shared" si="1"/>
        <v>4.085015832</v>
      </c>
      <c r="U1562" s="56">
        <f t="shared" si="2"/>
        <v>3.190275556</v>
      </c>
      <c r="V1562" s="56">
        <f t="shared" si="3"/>
        <v>4.281804044</v>
      </c>
      <c r="W1562" s="56">
        <f t="shared" si="4"/>
        <v>7.860772507</v>
      </c>
      <c r="X1562" s="56">
        <f t="shared" si="5"/>
        <v>5.63533304</v>
      </c>
    </row>
    <row r="1563" ht="14.25" customHeight="1">
      <c r="A1563" s="63">
        <v>95146.0</v>
      </c>
      <c r="B1563" s="64" t="s">
        <v>1605</v>
      </c>
      <c r="C1563" s="65" t="s">
        <v>59</v>
      </c>
      <c r="D1563" s="66">
        <v>248752.26</v>
      </c>
      <c r="E1563" s="67">
        <v>46807.0</v>
      </c>
      <c r="F1563" s="66">
        <v>7.97819878764553</v>
      </c>
      <c r="G1563" s="66">
        <v>2994.88</v>
      </c>
      <c r="H1563" s="68">
        <v>754.0</v>
      </c>
      <c r="I1563" s="66">
        <v>4.48335329341317</v>
      </c>
      <c r="J1563" s="66">
        <v>4126.3</v>
      </c>
      <c r="K1563" s="68">
        <v>887.0</v>
      </c>
      <c r="L1563" s="66">
        <v>5.5535666218035</v>
      </c>
      <c r="M1563" s="66">
        <v>679523.08</v>
      </c>
      <c r="N1563" s="68">
        <v>100239.0</v>
      </c>
      <c r="O1563" s="66">
        <v>11.0024623953628</v>
      </c>
      <c r="P1563" s="66">
        <v>91939.29</v>
      </c>
      <c r="Q1563" s="68">
        <v>14113.0</v>
      </c>
      <c r="R1563" s="69">
        <v>9.18290950858969</v>
      </c>
      <c r="T1563" s="56">
        <f t="shared" si="1"/>
        <v>5.314424338</v>
      </c>
      <c r="U1563" s="56">
        <f t="shared" si="2"/>
        <v>3.97198939</v>
      </c>
      <c r="V1563" s="56">
        <f t="shared" si="3"/>
        <v>4.651972943</v>
      </c>
      <c r="W1563" s="56">
        <f t="shared" si="4"/>
        <v>6.779028921</v>
      </c>
      <c r="X1563" s="56">
        <f t="shared" si="5"/>
        <v>6.514510735</v>
      </c>
    </row>
    <row r="1564" ht="14.25" customHeight="1">
      <c r="A1564" s="63">
        <v>95147.0</v>
      </c>
      <c r="B1564" s="64" t="s">
        <v>1606</v>
      </c>
      <c r="C1564" s="65" t="s">
        <v>61</v>
      </c>
      <c r="D1564" s="66">
        <v>14326.35</v>
      </c>
      <c r="E1564" s="67">
        <v>3936.0</v>
      </c>
      <c r="F1564" s="66">
        <v>4.57857142857143</v>
      </c>
      <c r="G1564" s="66">
        <v>6005.55</v>
      </c>
      <c r="H1564" s="68">
        <v>1223.0</v>
      </c>
      <c r="I1564" s="66">
        <v>5.20411611785095</v>
      </c>
      <c r="J1564" s="66">
        <v>1697.66</v>
      </c>
      <c r="K1564" s="68">
        <v>395.0</v>
      </c>
      <c r="L1564" s="66">
        <v>5.3723417721519</v>
      </c>
      <c r="M1564" s="66">
        <v>128734.63</v>
      </c>
      <c r="N1564" s="68">
        <v>20783.0</v>
      </c>
      <c r="O1564" s="66">
        <v>9.44771980038162</v>
      </c>
      <c r="P1564" s="66">
        <v>339.35</v>
      </c>
      <c r="Q1564" s="68">
        <v>54.0</v>
      </c>
      <c r="R1564" s="69">
        <v>8.07976190476191</v>
      </c>
      <c r="T1564" s="56">
        <f t="shared" si="1"/>
        <v>3.639824695</v>
      </c>
      <c r="U1564" s="56">
        <f t="shared" si="2"/>
        <v>4.91050695</v>
      </c>
      <c r="V1564" s="56">
        <f t="shared" si="3"/>
        <v>4.297873418</v>
      </c>
      <c r="W1564" s="56">
        <f t="shared" si="4"/>
        <v>6.194227494</v>
      </c>
      <c r="X1564" s="56">
        <f t="shared" si="5"/>
        <v>6.284259259</v>
      </c>
    </row>
    <row r="1565" ht="14.25" customHeight="1">
      <c r="A1565" s="63">
        <v>95148.0</v>
      </c>
      <c r="B1565" s="64" t="s">
        <v>1607</v>
      </c>
      <c r="C1565" s="65" t="s">
        <v>59</v>
      </c>
      <c r="D1565" s="66">
        <v>123011.01</v>
      </c>
      <c r="E1565" s="67">
        <v>24928.0</v>
      </c>
      <c r="F1565" s="66">
        <v>7.22107484590549</v>
      </c>
      <c r="G1565" s="66">
        <v>2226.41</v>
      </c>
      <c r="H1565" s="68">
        <v>827.0</v>
      </c>
      <c r="I1565" s="66">
        <v>3.562256</v>
      </c>
      <c r="J1565" s="66">
        <v>21745.76</v>
      </c>
      <c r="K1565" s="68">
        <v>2701.0</v>
      </c>
      <c r="L1565" s="66">
        <v>9.63480726628268</v>
      </c>
      <c r="M1565" s="66">
        <v>507428.28</v>
      </c>
      <c r="N1565" s="68">
        <v>80142.0</v>
      </c>
      <c r="O1565" s="66">
        <v>10.4594195489962</v>
      </c>
      <c r="P1565" s="66">
        <v>52644.9</v>
      </c>
      <c r="Q1565" s="68">
        <v>8585.0</v>
      </c>
      <c r="R1565" s="69">
        <v>8.84193819281156</v>
      </c>
      <c r="T1565" s="56">
        <f t="shared" si="1"/>
        <v>4.934652198</v>
      </c>
      <c r="U1565" s="56">
        <f t="shared" si="2"/>
        <v>2.692152358</v>
      </c>
      <c r="V1565" s="56">
        <f t="shared" si="3"/>
        <v>8.051003332</v>
      </c>
      <c r="W1565" s="56">
        <f t="shared" si="4"/>
        <v>6.331614884</v>
      </c>
      <c r="X1565" s="56">
        <f t="shared" si="5"/>
        <v>6.13219569</v>
      </c>
    </row>
    <row r="1566" ht="14.25" customHeight="1">
      <c r="A1566" s="63">
        <v>95150.0</v>
      </c>
      <c r="B1566" s="64" t="s">
        <v>1608</v>
      </c>
      <c r="C1566" s="65" t="s">
        <v>59</v>
      </c>
      <c r="D1566" s="66">
        <v>44797.86</v>
      </c>
      <c r="E1566" s="67">
        <v>10518.0</v>
      </c>
      <c r="F1566" s="66">
        <v>5.02218161434978</v>
      </c>
      <c r="G1566" s="66">
        <v>1189.26</v>
      </c>
      <c r="H1566" s="68">
        <v>375.0</v>
      </c>
      <c r="I1566" s="66">
        <v>3.63688073394495</v>
      </c>
      <c r="J1566" s="66">
        <v>3181.64</v>
      </c>
      <c r="K1566" s="68">
        <v>648.0</v>
      </c>
      <c r="L1566" s="66">
        <v>6.57363636363636</v>
      </c>
      <c r="M1566" s="66">
        <v>179247.78</v>
      </c>
      <c r="N1566" s="68">
        <v>28676.0</v>
      </c>
      <c r="O1566" s="66">
        <v>9.05063266851805</v>
      </c>
      <c r="P1566" s="66">
        <v>12247.82</v>
      </c>
      <c r="Q1566" s="68">
        <v>3142.0</v>
      </c>
      <c r="R1566" s="69">
        <v>5.09053200332502</v>
      </c>
      <c r="T1566" s="56">
        <f t="shared" si="1"/>
        <v>4.259161438</v>
      </c>
      <c r="U1566" s="56">
        <f t="shared" si="2"/>
        <v>3.17136</v>
      </c>
      <c r="V1566" s="56">
        <f t="shared" si="3"/>
        <v>4.909938272</v>
      </c>
      <c r="W1566" s="56">
        <f t="shared" si="4"/>
        <v>6.250794393</v>
      </c>
      <c r="X1566" s="56">
        <f t="shared" si="5"/>
        <v>3.898096754</v>
      </c>
    </row>
    <row r="1567" ht="14.25" customHeight="1">
      <c r="A1567" s="63">
        <v>95151.0</v>
      </c>
      <c r="B1567" s="64" t="s">
        <v>1609</v>
      </c>
      <c r="C1567" s="65" t="s">
        <v>61</v>
      </c>
      <c r="D1567" s="66">
        <v>321.36</v>
      </c>
      <c r="E1567" s="67">
        <v>129.0</v>
      </c>
      <c r="F1567" s="66">
        <v>2.74666666666667</v>
      </c>
      <c r="G1567" s="66">
        <v>396.67</v>
      </c>
      <c r="H1567" s="68">
        <v>148.0</v>
      </c>
      <c r="I1567" s="66">
        <v>2.98248120300752</v>
      </c>
      <c r="J1567" s="66">
        <v>5120.89</v>
      </c>
      <c r="K1567" s="68">
        <v>1426.0</v>
      </c>
      <c r="L1567" s="66">
        <v>4.04493680884676</v>
      </c>
      <c r="M1567" s="66">
        <v>0.0</v>
      </c>
      <c r="N1567" s="68">
        <v>0.0</v>
      </c>
      <c r="O1567" s="66">
        <v>0.0</v>
      </c>
      <c r="P1567" s="66">
        <v>162.3</v>
      </c>
      <c r="Q1567" s="68">
        <v>33.0</v>
      </c>
      <c r="R1567" s="69">
        <v>5.59655172413793</v>
      </c>
      <c r="T1567" s="56">
        <f t="shared" si="1"/>
        <v>2.491162791</v>
      </c>
      <c r="U1567" s="56">
        <f t="shared" si="2"/>
        <v>2.680202703</v>
      </c>
      <c r="V1567" s="56">
        <f t="shared" si="3"/>
        <v>3.591086957</v>
      </c>
      <c r="W1567" s="56" t="str">
        <f t="shared" si="4"/>
        <v/>
      </c>
      <c r="X1567" s="56">
        <f t="shared" si="5"/>
        <v>4.918181818</v>
      </c>
    </row>
    <row r="1568" ht="14.25" customHeight="1">
      <c r="A1568" s="63">
        <v>95152.0</v>
      </c>
      <c r="B1568" s="64" t="s">
        <v>1610</v>
      </c>
      <c r="C1568" s="65" t="s">
        <v>59</v>
      </c>
      <c r="D1568" s="66">
        <v>321832.31</v>
      </c>
      <c r="E1568" s="67">
        <v>67685.0</v>
      </c>
      <c r="F1568" s="66">
        <v>7.69069013310393</v>
      </c>
      <c r="G1568" s="66">
        <v>14617.45</v>
      </c>
      <c r="H1568" s="68">
        <v>3268.0</v>
      </c>
      <c r="I1568" s="66">
        <v>5.81904856687898</v>
      </c>
      <c r="J1568" s="66">
        <v>67319.64</v>
      </c>
      <c r="K1568" s="68">
        <v>7529.0</v>
      </c>
      <c r="L1568" s="66">
        <v>10.4452505818464</v>
      </c>
      <c r="M1568" s="66">
        <v>1447061.11</v>
      </c>
      <c r="N1568" s="68">
        <v>194907.0</v>
      </c>
      <c r="O1568" s="66">
        <v>14.5436200727653</v>
      </c>
      <c r="P1568" s="66">
        <v>78928.47</v>
      </c>
      <c r="Q1568" s="68">
        <v>12337.0</v>
      </c>
      <c r="R1568" s="69">
        <v>9.93685886944479</v>
      </c>
      <c r="T1568" s="56">
        <f t="shared" si="1"/>
        <v>4.754854251</v>
      </c>
      <c r="U1568" s="56">
        <f t="shared" si="2"/>
        <v>4.472903917</v>
      </c>
      <c r="V1568" s="56">
        <f t="shared" si="3"/>
        <v>8.941378669</v>
      </c>
      <c r="W1568" s="56">
        <f t="shared" si="4"/>
        <v>7.424367057</v>
      </c>
      <c r="X1568" s="56">
        <f t="shared" si="5"/>
        <v>6.397703656</v>
      </c>
    </row>
    <row r="1569" ht="14.25" customHeight="1">
      <c r="A1569" s="63">
        <v>95153.0</v>
      </c>
      <c r="B1569" s="64" t="s">
        <v>1611</v>
      </c>
      <c r="C1569" s="65" t="s">
        <v>59</v>
      </c>
      <c r="D1569" s="66">
        <v>154293.56</v>
      </c>
      <c r="E1569" s="67">
        <v>31966.0</v>
      </c>
      <c r="F1569" s="66">
        <v>6.47177383499014</v>
      </c>
      <c r="G1569" s="66">
        <v>1954.9</v>
      </c>
      <c r="H1569" s="68">
        <v>606.0</v>
      </c>
      <c r="I1569" s="66">
        <v>3.86343873517787</v>
      </c>
      <c r="J1569" s="66">
        <v>39218.03</v>
      </c>
      <c r="K1569" s="68">
        <v>7265.0</v>
      </c>
      <c r="L1569" s="66">
        <v>7.51879409509202</v>
      </c>
      <c r="M1569" s="66">
        <v>613990.96</v>
      </c>
      <c r="N1569" s="68">
        <v>87563.0</v>
      </c>
      <c r="O1569" s="66">
        <v>11.0178362373715</v>
      </c>
      <c r="P1569" s="66">
        <v>237185.43</v>
      </c>
      <c r="Q1569" s="68">
        <v>36652.0</v>
      </c>
      <c r="R1569" s="69">
        <v>9.65660084683658</v>
      </c>
      <c r="T1569" s="56">
        <f t="shared" si="1"/>
        <v>4.826802227</v>
      </c>
      <c r="U1569" s="56">
        <f t="shared" si="2"/>
        <v>3.225907591</v>
      </c>
      <c r="V1569" s="56">
        <f t="shared" si="3"/>
        <v>5.398214728</v>
      </c>
      <c r="W1569" s="56">
        <f t="shared" si="4"/>
        <v>7.011990909</v>
      </c>
      <c r="X1569" s="56">
        <f t="shared" si="5"/>
        <v>6.471282058</v>
      </c>
    </row>
    <row r="1570" ht="14.25" customHeight="1">
      <c r="A1570" s="63">
        <v>95158.0</v>
      </c>
      <c r="B1570" s="64" t="s">
        <v>1612</v>
      </c>
      <c r="C1570" s="65" t="s">
        <v>61</v>
      </c>
      <c r="D1570" s="66" t="s">
        <v>66</v>
      </c>
      <c r="E1570" s="67" t="s">
        <v>66</v>
      </c>
      <c r="F1570" s="66" t="s">
        <v>66</v>
      </c>
      <c r="G1570" s="66" t="s">
        <v>66</v>
      </c>
      <c r="H1570" s="68" t="s">
        <v>66</v>
      </c>
      <c r="I1570" s="66" t="s">
        <v>66</v>
      </c>
      <c r="J1570" s="66" t="s">
        <v>66</v>
      </c>
      <c r="K1570" s="68" t="s">
        <v>66</v>
      </c>
      <c r="L1570" s="66" t="s">
        <v>66</v>
      </c>
      <c r="M1570" s="66" t="s">
        <v>66</v>
      </c>
      <c r="N1570" s="68" t="s">
        <v>66</v>
      </c>
      <c r="O1570" s="66" t="s">
        <v>66</v>
      </c>
      <c r="P1570" s="66" t="s">
        <v>66</v>
      </c>
      <c r="Q1570" s="68" t="s">
        <v>66</v>
      </c>
      <c r="R1570" s="69" t="s">
        <v>66</v>
      </c>
      <c r="T1570" s="56" t="str">
        <f t="shared" si="1"/>
        <v/>
      </c>
      <c r="U1570" s="56" t="str">
        <f t="shared" si="2"/>
        <v/>
      </c>
      <c r="V1570" s="56" t="str">
        <f t="shared" si="3"/>
        <v/>
      </c>
      <c r="W1570" s="56" t="str">
        <f t="shared" si="4"/>
        <v/>
      </c>
      <c r="X1570" s="56" t="str">
        <f t="shared" si="5"/>
        <v/>
      </c>
    </row>
    <row r="1571" ht="14.25" customHeight="1">
      <c r="A1571" s="63">
        <v>95159.0</v>
      </c>
      <c r="B1571" s="64" t="s">
        <v>1613</v>
      </c>
      <c r="C1571" s="65" t="s">
        <v>59</v>
      </c>
      <c r="D1571" s="66" t="s">
        <v>66</v>
      </c>
      <c r="E1571" s="67" t="s">
        <v>66</v>
      </c>
      <c r="F1571" s="66" t="s">
        <v>66</v>
      </c>
      <c r="G1571" s="66" t="s">
        <v>66</v>
      </c>
      <c r="H1571" s="68" t="s">
        <v>66</v>
      </c>
      <c r="I1571" s="66" t="s">
        <v>66</v>
      </c>
      <c r="J1571" s="66" t="s">
        <v>66</v>
      </c>
      <c r="K1571" s="68" t="s">
        <v>66</v>
      </c>
      <c r="L1571" s="66" t="s">
        <v>66</v>
      </c>
      <c r="M1571" s="66" t="s">
        <v>66</v>
      </c>
      <c r="N1571" s="68" t="s">
        <v>66</v>
      </c>
      <c r="O1571" s="66" t="s">
        <v>66</v>
      </c>
      <c r="P1571" s="66" t="s">
        <v>66</v>
      </c>
      <c r="Q1571" s="68" t="s">
        <v>66</v>
      </c>
      <c r="R1571" s="69" t="s">
        <v>66</v>
      </c>
      <c r="T1571" s="56" t="str">
        <f t="shared" si="1"/>
        <v/>
      </c>
      <c r="U1571" s="56" t="str">
        <f t="shared" si="2"/>
        <v/>
      </c>
      <c r="V1571" s="56" t="str">
        <f t="shared" si="3"/>
        <v/>
      </c>
      <c r="W1571" s="56" t="str">
        <f t="shared" si="4"/>
        <v/>
      </c>
      <c r="X1571" s="56" t="str">
        <f t="shared" si="5"/>
        <v/>
      </c>
    </row>
    <row r="1572" ht="14.25" customHeight="1">
      <c r="A1572" s="63">
        <v>95160.0</v>
      </c>
      <c r="B1572" s="64" t="s">
        <v>1614</v>
      </c>
      <c r="C1572" s="65" t="s">
        <v>61</v>
      </c>
      <c r="D1572" s="66">
        <v>11458.44</v>
      </c>
      <c r="E1572" s="67">
        <v>2558.0</v>
      </c>
      <c r="F1572" s="66">
        <v>5.16378548895899</v>
      </c>
      <c r="G1572" s="66">
        <v>2381.34</v>
      </c>
      <c r="H1572" s="68">
        <v>726.0</v>
      </c>
      <c r="I1572" s="66">
        <v>3.79799043062201</v>
      </c>
      <c r="J1572" s="66">
        <v>37587.62</v>
      </c>
      <c r="K1572" s="68">
        <v>5800.0</v>
      </c>
      <c r="L1572" s="66">
        <v>8.72912679981421</v>
      </c>
      <c r="M1572" s="66">
        <v>317766.41</v>
      </c>
      <c r="N1572" s="68">
        <v>44501.0</v>
      </c>
      <c r="O1572" s="66">
        <v>10.7600707706894</v>
      </c>
      <c r="P1572" s="66">
        <v>1615.95</v>
      </c>
      <c r="Q1572" s="68">
        <v>358.0</v>
      </c>
      <c r="R1572" s="69">
        <v>5.83375451263538</v>
      </c>
      <c r="T1572" s="56">
        <f t="shared" si="1"/>
        <v>4.479452697</v>
      </c>
      <c r="U1572" s="56">
        <f t="shared" si="2"/>
        <v>3.280082645</v>
      </c>
      <c r="V1572" s="56">
        <f t="shared" si="3"/>
        <v>6.480624138</v>
      </c>
      <c r="W1572" s="56">
        <f t="shared" si="4"/>
        <v>7.140657738</v>
      </c>
      <c r="X1572" s="56">
        <f t="shared" si="5"/>
        <v>4.513826816</v>
      </c>
    </row>
    <row r="1573" ht="14.25" customHeight="1">
      <c r="A1573" s="63">
        <v>95161.0</v>
      </c>
      <c r="B1573" s="64" t="s">
        <v>1615</v>
      </c>
      <c r="C1573" s="65" t="s">
        <v>59</v>
      </c>
      <c r="D1573" s="66">
        <v>206834.26</v>
      </c>
      <c r="E1573" s="67">
        <v>45766.0</v>
      </c>
      <c r="F1573" s="66">
        <v>6.72194540136497</v>
      </c>
      <c r="G1573" s="66">
        <v>24508.98</v>
      </c>
      <c r="H1573" s="68">
        <v>6283.0</v>
      </c>
      <c r="I1573" s="66">
        <v>4.79627788649706</v>
      </c>
      <c r="J1573" s="66">
        <v>52917.04</v>
      </c>
      <c r="K1573" s="68">
        <v>7795.0</v>
      </c>
      <c r="L1573" s="66">
        <v>9.71133051936135</v>
      </c>
      <c r="M1573" s="66">
        <v>1404299.12</v>
      </c>
      <c r="N1573" s="68">
        <v>218004.0</v>
      </c>
      <c r="O1573" s="66">
        <v>12.9291453298347</v>
      </c>
      <c r="P1573" s="66">
        <v>169233.69</v>
      </c>
      <c r="Q1573" s="68">
        <v>33104.0</v>
      </c>
      <c r="R1573" s="69">
        <v>7.79699101589495</v>
      </c>
      <c r="T1573" s="56">
        <f t="shared" si="1"/>
        <v>4.519386881</v>
      </c>
      <c r="U1573" s="56">
        <f t="shared" si="2"/>
        <v>3.900840363</v>
      </c>
      <c r="V1573" s="56">
        <f t="shared" si="3"/>
        <v>6.788587556</v>
      </c>
      <c r="W1573" s="56">
        <f t="shared" si="4"/>
        <v>6.441620888</v>
      </c>
      <c r="X1573" s="56">
        <f t="shared" si="5"/>
        <v>5.112182516</v>
      </c>
    </row>
    <row r="1574" ht="14.25" customHeight="1">
      <c r="A1574" s="63">
        <v>95162.0</v>
      </c>
      <c r="B1574" s="64" t="s">
        <v>1616</v>
      </c>
      <c r="C1574" s="65" t="s">
        <v>59</v>
      </c>
      <c r="D1574" s="66">
        <v>270307.92</v>
      </c>
      <c r="E1574" s="67">
        <v>51827.0</v>
      </c>
      <c r="F1574" s="66">
        <v>7.55641060046964</v>
      </c>
      <c r="G1574" s="66">
        <v>2720.49</v>
      </c>
      <c r="H1574" s="68">
        <v>1123.0</v>
      </c>
      <c r="I1574" s="66">
        <v>5.27226744186046</v>
      </c>
      <c r="J1574" s="66">
        <v>1444.91</v>
      </c>
      <c r="K1574" s="68">
        <v>298.0</v>
      </c>
      <c r="L1574" s="66">
        <v>6.5086036036036</v>
      </c>
      <c r="M1574" s="66">
        <v>1161156.48</v>
      </c>
      <c r="N1574" s="68">
        <v>155400.0</v>
      </c>
      <c r="O1574" s="66">
        <v>12.3012986132446</v>
      </c>
      <c r="P1574" s="66">
        <v>60191.89</v>
      </c>
      <c r="Q1574" s="68">
        <v>9136.0</v>
      </c>
      <c r="R1574" s="69">
        <v>10.5711081840534</v>
      </c>
      <c r="T1574" s="56">
        <f t="shared" si="1"/>
        <v>5.215581068</v>
      </c>
      <c r="U1574" s="56">
        <f t="shared" si="2"/>
        <v>2.422520036</v>
      </c>
      <c r="V1574" s="56">
        <f t="shared" si="3"/>
        <v>4.848691275</v>
      </c>
      <c r="W1574" s="56">
        <f t="shared" si="4"/>
        <v>7.472049421</v>
      </c>
      <c r="X1574" s="56">
        <f t="shared" si="5"/>
        <v>6.588429291</v>
      </c>
    </row>
    <row r="1575" ht="14.25" customHeight="1">
      <c r="A1575" s="63">
        <v>95163.0</v>
      </c>
      <c r="B1575" s="64" t="s">
        <v>1617</v>
      </c>
      <c r="C1575" s="65" t="s">
        <v>59</v>
      </c>
      <c r="D1575" s="66">
        <v>276898.47</v>
      </c>
      <c r="E1575" s="67">
        <v>61877.0</v>
      </c>
      <c r="F1575" s="66">
        <v>6.92055859638599</v>
      </c>
      <c r="G1575" s="66">
        <v>5806.51</v>
      </c>
      <c r="H1575" s="68">
        <v>2021.0</v>
      </c>
      <c r="I1575" s="66">
        <v>3.2547701793722</v>
      </c>
      <c r="J1575" s="66">
        <v>24045.07</v>
      </c>
      <c r="K1575" s="68">
        <v>6256.0</v>
      </c>
      <c r="L1575" s="66">
        <v>4.74823657187994</v>
      </c>
      <c r="M1575" s="66">
        <v>481594.75</v>
      </c>
      <c r="N1575" s="68">
        <v>77812.0</v>
      </c>
      <c r="O1575" s="66">
        <v>9.99677737415672</v>
      </c>
      <c r="P1575" s="66">
        <v>121760.11</v>
      </c>
      <c r="Q1575" s="68">
        <v>22860.0</v>
      </c>
      <c r="R1575" s="69">
        <v>8.51171688220902</v>
      </c>
      <c r="T1575" s="56">
        <f t="shared" si="1"/>
        <v>4.474982142</v>
      </c>
      <c r="U1575" s="56">
        <f t="shared" si="2"/>
        <v>2.87308758</v>
      </c>
      <c r="V1575" s="56">
        <f t="shared" si="3"/>
        <v>3.843521419</v>
      </c>
      <c r="W1575" s="56">
        <f t="shared" si="4"/>
        <v>6.189209248</v>
      </c>
      <c r="X1575" s="56">
        <f t="shared" si="5"/>
        <v>5.32633902</v>
      </c>
    </row>
    <row r="1576" ht="14.25" customHeight="1">
      <c r="A1576" s="63">
        <v>95165.0</v>
      </c>
      <c r="B1576" s="64" t="s">
        <v>1618</v>
      </c>
      <c r="C1576" s="65" t="s">
        <v>59</v>
      </c>
      <c r="D1576" s="66">
        <v>348591.66</v>
      </c>
      <c r="E1576" s="67">
        <v>78182.0</v>
      </c>
      <c r="F1576" s="66">
        <v>7.19057035004847</v>
      </c>
      <c r="G1576" s="66">
        <v>138921.29</v>
      </c>
      <c r="H1576" s="68">
        <v>44431.0</v>
      </c>
      <c r="I1576" s="66">
        <v>4.99842730183859</v>
      </c>
      <c r="J1576" s="66">
        <v>15563.75</v>
      </c>
      <c r="K1576" s="68">
        <v>5324.0</v>
      </c>
      <c r="L1576" s="66">
        <v>3.92330476430552</v>
      </c>
      <c r="M1576" s="66">
        <v>728411.44</v>
      </c>
      <c r="N1576" s="68">
        <v>96448.0</v>
      </c>
      <c r="O1576" s="66">
        <v>11.8932083727917</v>
      </c>
      <c r="P1576" s="66">
        <v>307116.79</v>
      </c>
      <c r="Q1576" s="68">
        <v>43048.0</v>
      </c>
      <c r="R1576" s="69">
        <v>11.0712613554434</v>
      </c>
      <c r="T1576" s="56">
        <f t="shared" si="1"/>
        <v>4.458720166</v>
      </c>
      <c r="U1576" s="56">
        <f t="shared" si="2"/>
        <v>3.126674844</v>
      </c>
      <c r="V1576" s="56">
        <f t="shared" si="3"/>
        <v>2.923318933</v>
      </c>
      <c r="W1576" s="56">
        <f t="shared" si="4"/>
        <v>7.552374751</v>
      </c>
      <c r="X1576" s="56">
        <f t="shared" si="5"/>
        <v>7.134287075</v>
      </c>
    </row>
    <row r="1577" ht="14.25" customHeight="1">
      <c r="A1577" s="63">
        <v>95166.0</v>
      </c>
      <c r="B1577" s="64" t="s">
        <v>1619</v>
      </c>
      <c r="C1577" s="65" t="s">
        <v>61</v>
      </c>
      <c r="D1577" s="66">
        <v>36972.35</v>
      </c>
      <c r="E1577" s="67">
        <v>9559.0</v>
      </c>
      <c r="F1577" s="66">
        <v>4.87440342781806</v>
      </c>
      <c r="G1577" s="66">
        <v>970.17</v>
      </c>
      <c r="H1577" s="68">
        <v>301.0</v>
      </c>
      <c r="I1577" s="66">
        <v>3.88068</v>
      </c>
      <c r="J1577" s="66">
        <v>15794.55</v>
      </c>
      <c r="K1577" s="68">
        <v>2828.0</v>
      </c>
      <c r="L1577" s="66">
        <v>7.6672572815534</v>
      </c>
      <c r="M1577" s="66">
        <v>96458.76</v>
      </c>
      <c r="N1577" s="68">
        <v>13543.0</v>
      </c>
      <c r="O1577" s="66">
        <v>9.82668704156479</v>
      </c>
      <c r="P1577" s="66">
        <v>37252.54</v>
      </c>
      <c r="Q1577" s="68">
        <v>6628.0</v>
      </c>
      <c r="R1577" s="69">
        <v>7.73676843198339</v>
      </c>
      <c r="T1577" s="56">
        <f t="shared" si="1"/>
        <v>3.86780521</v>
      </c>
      <c r="U1577" s="56">
        <f t="shared" si="2"/>
        <v>3.223156146</v>
      </c>
      <c r="V1577" s="56">
        <f t="shared" si="3"/>
        <v>5.585060113</v>
      </c>
      <c r="W1577" s="56">
        <f t="shared" si="4"/>
        <v>7.122407148</v>
      </c>
      <c r="X1577" s="56">
        <f t="shared" si="5"/>
        <v>5.620479783</v>
      </c>
    </row>
    <row r="1578" ht="14.25" customHeight="1">
      <c r="A1578" s="63">
        <v>95167.0</v>
      </c>
      <c r="B1578" s="64" t="s">
        <v>1620</v>
      </c>
      <c r="C1578" s="65" t="s">
        <v>59</v>
      </c>
      <c r="D1578" s="66">
        <v>284585.37</v>
      </c>
      <c r="E1578" s="67">
        <v>55779.0</v>
      </c>
      <c r="F1578" s="66">
        <v>8.03595668379737</v>
      </c>
      <c r="G1578" s="66">
        <v>2897.56</v>
      </c>
      <c r="H1578" s="68">
        <v>785.0</v>
      </c>
      <c r="I1578" s="66">
        <v>4.28</v>
      </c>
      <c r="J1578" s="66">
        <v>25593.54</v>
      </c>
      <c r="K1578" s="68">
        <v>2706.0</v>
      </c>
      <c r="L1578" s="66">
        <v>10.4420807833537</v>
      </c>
      <c r="M1578" s="66">
        <v>466019.8</v>
      </c>
      <c r="N1578" s="68">
        <v>61224.0</v>
      </c>
      <c r="O1578" s="66">
        <v>12.0934163747243</v>
      </c>
      <c r="P1578" s="66">
        <v>15463.03</v>
      </c>
      <c r="Q1578" s="68">
        <v>3576.0</v>
      </c>
      <c r="R1578" s="69">
        <v>6.67949460043197</v>
      </c>
      <c r="T1578" s="56">
        <f t="shared" si="1"/>
        <v>5.10201635</v>
      </c>
      <c r="U1578" s="56">
        <f t="shared" si="2"/>
        <v>3.691159236</v>
      </c>
      <c r="V1578" s="56">
        <f t="shared" si="3"/>
        <v>9.458070953</v>
      </c>
      <c r="W1578" s="56">
        <f t="shared" si="4"/>
        <v>7.611717627</v>
      </c>
      <c r="X1578" s="56">
        <f t="shared" si="5"/>
        <v>4.324113535</v>
      </c>
    </row>
    <row r="1579" ht="14.25" customHeight="1">
      <c r="A1579" s="63">
        <v>95168.0</v>
      </c>
      <c r="B1579" s="64" t="s">
        <v>1621</v>
      </c>
      <c r="C1579" s="65" t="s">
        <v>59</v>
      </c>
      <c r="D1579" s="66">
        <v>166416.59</v>
      </c>
      <c r="E1579" s="67">
        <v>38374.0</v>
      </c>
      <c r="F1579" s="66">
        <v>6.54848266635187</v>
      </c>
      <c r="G1579" s="66">
        <v>7405.54</v>
      </c>
      <c r="H1579" s="68">
        <v>1787.0</v>
      </c>
      <c r="I1579" s="66">
        <v>4.54606507059546</v>
      </c>
      <c r="J1579" s="66">
        <v>10668.96</v>
      </c>
      <c r="K1579" s="68">
        <v>2528.0</v>
      </c>
      <c r="L1579" s="66">
        <v>5.49946391752577</v>
      </c>
      <c r="M1579" s="66">
        <v>732521.91</v>
      </c>
      <c r="N1579" s="68">
        <v>87246.0</v>
      </c>
      <c r="O1579" s="66">
        <v>14.1991880051949</v>
      </c>
      <c r="P1579" s="66">
        <v>78768.7</v>
      </c>
      <c r="Q1579" s="68">
        <v>18361.0</v>
      </c>
      <c r="R1579" s="69">
        <v>8.60295980777632</v>
      </c>
      <c r="T1579" s="56">
        <f t="shared" si="1"/>
        <v>4.336701673</v>
      </c>
      <c r="U1579" s="56">
        <f t="shared" si="2"/>
        <v>4.144118635</v>
      </c>
      <c r="V1579" s="56">
        <f t="shared" si="3"/>
        <v>4.220316456</v>
      </c>
      <c r="W1579" s="56">
        <f t="shared" si="4"/>
        <v>8.39605151</v>
      </c>
      <c r="X1579" s="56">
        <f t="shared" si="5"/>
        <v>4.290000545</v>
      </c>
    </row>
    <row r="1580" ht="14.25" customHeight="1">
      <c r="A1580" s="63">
        <v>95169.0</v>
      </c>
      <c r="B1580" s="64" t="s">
        <v>1622</v>
      </c>
      <c r="C1580" s="65" t="s">
        <v>59</v>
      </c>
      <c r="D1580" s="66">
        <v>149397.26</v>
      </c>
      <c r="E1580" s="67">
        <v>35270.0</v>
      </c>
      <c r="F1580" s="66">
        <v>6.13994986026632</v>
      </c>
      <c r="G1580" s="66">
        <v>8957.27</v>
      </c>
      <c r="H1580" s="68">
        <v>2163.0</v>
      </c>
      <c r="I1580" s="66">
        <v>4.5399239736442</v>
      </c>
      <c r="J1580" s="66">
        <v>17546.4</v>
      </c>
      <c r="K1580" s="68">
        <v>4706.0</v>
      </c>
      <c r="L1580" s="66">
        <v>4.6369978858351</v>
      </c>
      <c r="M1580" s="66">
        <v>412014.82</v>
      </c>
      <c r="N1580" s="68">
        <v>54331.0</v>
      </c>
      <c r="O1580" s="66">
        <v>11.1322260949447</v>
      </c>
      <c r="P1580" s="66">
        <v>7656.79</v>
      </c>
      <c r="Q1580" s="68">
        <v>1250.0</v>
      </c>
      <c r="R1580" s="69">
        <v>8.31356134636265</v>
      </c>
      <c r="T1580" s="56">
        <f t="shared" si="1"/>
        <v>4.235816842</v>
      </c>
      <c r="U1580" s="56">
        <f t="shared" si="2"/>
        <v>4.141132686</v>
      </c>
      <c r="V1580" s="56">
        <f t="shared" si="3"/>
        <v>3.728516787</v>
      </c>
      <c r="W1580" s="56">
        <f t="shared" si="4"/>
        <v>7.583420515</v>
      </c>
      <c r="X1580" s="56">
        <f t="shared" si="5"/>
        <v>6.125432</v>
      </c>
    </row>
    <row r="1581" ht="14.25" customHeight="1">
      <c r="A1581" s="63">
        <v>95172.0</v>
      </c>
      <c r="B1581" s="64" t="s">
        <v>1623</v>
      </c>
      <c r="C1581" s="65" t="s">
        <v>61</v>
      </c>
      <c r="D1581" s="66" t="s">
        <v>66</v>
      </c>
      <c r="E1581" s="67" t="s">
        <v>66</v>
      </c>
      <c r="F1581" s="66" t="s">
        <v>66</v>
      </c>
      <c r="G1581" s="66" t="s">
        <v>66</v>
      </c>
      <c r="H1581" s="68" t="s">
        <v>66</v>
      </c>
      <c r="I1581" s="66" t="s">
        <v>66</v>
      </c>
      <c r="J1581" s="66" t="s">
        <v>66</v>
      </c>
      <c r="K1581" s="68" t="s">
        <v>66</v>
      </c>
      <c r="L1581" s="66" t="s">
        <v>66</v>
      </c>
      <c r="M1581" s="66" t="s">
        <v>66</v>
      </c>
      <c r="N1581" s="68" t="s">
        <v>66</v>
      </c>
      <c r="O1581" s="66" t="s">
        <v>66</v>
      </c>
      <c r="P1581" s="66" t="s">
        <v>66</v>
      </c>
      <c r="Q1581" s="68" t="s">
        <v>66</v>
      </c>
      <c r="R1581" s="69" t="s">
        <v>66</v>
      </c>
      <c r="T1581" s="56" t="str">
        <f t="shared" si="1"/>
        <v/>
      </c>
      <c r="U1581" s="56" t="str">
        <f t="shared" si="2"/>
        <v/>
      </c>
      <c r="V1581" s="56" t="str">
        <f t="shared" si="3"/>
        <v/>
      </c>
      <c r="W1581" s="56" t="str">
        <f t="shared" si="4"/>
        <v/>
      </c>
      <c r="X1581" s="56" t="str">
        <f t="shared" si="5"/>
        <v/>
      </c>
    </row>
    <row r="1582" ht="14.25" customHeight="1">
      <c r="A1582" s="63">
        <v>95173.0</v>
      </c>
      <c r="B1582" s="64" t="s">
        <v>1624</v>
      </c>
      <c r="C1582" s="65" t="s">
        <v>59</v>
      </c>
      <c r="D1582" s="66">
        <v>166775.39</v>
      </c>
      <c r="E1582" s="67">
        <v>34824.0</v>
      </c>
      <c r="F1582" s="66">
        <v>6.13889608716458</v>
      </c>
      <c r="G1582" s="66">
        <v>35038.64</v>
      </c>
      <c r="H1582" s="68">
        <v>9469.0</v>
      </c>
      <c r="I1582" s="66">
        <v>4.64950106157113</v>
      </c>
      <c r="J1582" s="66">
        <v>102188.46</v>
      </c>
      <c r="K1582" s="68">
        <v>20360.0</v>
      </c>
      <c r="L1582" s="66">
        <v>7.4660962957551</v>
      </c>
      <c r="M1582" s="66">
        <v>1032738.43</v>
      </c>
      <c r="N1582" s="68">
        <v>131404.0</v>
      </c>
      <c r="O1582" s="66">
        <v>12.4907889453314</v>
      </c>
      <c r="P1582" s="66">
        <v>107186.64</v>
      </c>
      <c r="Q1582" s="68">
        <v>30765.0</v>
      </c>
      <c r="R1582" s="69">
        <v>5.63724834332597</v>
      </c>
      <c r="T1582" s="56">
        <f t="shared" si="1"/>
        <v>4.789093441</v>
      </c>
      <c r="U1582" s="56">
        <f t="shared" si="2"/>
        <v>3.70035273</v>
      </c>
      <c r="V1582" s="56">
        <f t="shared" si="3"/>
        <v>5.019079568</v>
      </c>
      <c r="W1582" s="56">
        <f t="shared" si="4"/>
        <v>7.859261742</v>
      </c>
      <c r="X1582" s="56">
        <f t="shared" si="5"/>
        <v>3.484044856</v>
      </c>
    </row>
    <row r="1583" ht="14.25" customHeight="1">
      <c r="A1583" s="63">
        <v>95174.0</v>
      </c>
      <c r="B1583" s="64" t="s">
        <v>1625</v>
      </c>
      <c r="C1583" s="65" t="s">
        <v>61</v>
      </c>
      <c r="D1583" s="66" t="s">
        <v>66</v>
      </c>
      <c r="E1583" s="67" t="s">
        <v>66</v>
      </c>
      <c r="F1583" s="66" t="s">
        <v>66</v>
      </c>
      <c r="G1583" s="66" t="s">
        <v>66</v>
      </c>
      <c r="H1583" s="68" t="s">
        <v>66</v>
      </c>
      <c r="I1583" s="66" t="s">
        <v>66</v>
      </c>
      <c r="J1583" s="66" t="s">
        <v>66</v>
      </c>
      <c r="K1583" s="68" t="s">
        <v>66</v>
      </c>
      <c r="L1583" s="66" t="s">
        <v>66</v>
      </c>
      <c r="M1583" s="66" t="s">
        <v>66</v>
      </c>
      <c r="N1583" s="68" t="s">
        <v>66</v>
      </c>
      <c r="O1583" s="66" t="s">
        <v>66</v>
      </c>
      <c r="P1583" s="66" t="s">
        <v>66</v>
      </c>
      <c r="Q1583" s="68" t="s">
        <v>66</v>
      </c>
      <c r="R1583" s="69" t="s">
        <v>66</v>
      </c>
      <c r="T1583" s="56" t="str">
        <f t="shared" si="1"/>
        <v/>
      </c>
      <c r="U1583" s="56" t="str">
        <f t="shared" si="2"/>
        <v/>
      </c>
      <c r="V1583" s="56" t="str">
        <f t="shared" si="3"/>
        <v/>
      </c>
      <c r="W1583" s="56" t="str">
        <f t="shared" si="4"/>
        <v/>
      </c>
      <c r="X1583" s="56" t="str">
        <f t="shared" si="5"/>
        <v/>
      </c>
    </row>
    <row r="1584" ht="14.25" customHeight="1">
      <c r="A1584" s="63">
        <v>95175.0</v>
      </c>
      <c r="B1584" s="64" t="s">
        <v>1626</v>
      </c>
      <c r="C1584" s="65" t="s">
        <v>61</v>
      </c>
      <c r="D1584" s="66">
        <v>2960.59</v>
      </c>
      <c r="E1584" s="67">
        <v>706.0</v>
      </c>
      <c r="F1584" s="66">
        <v>4.41220566318927</v>
      </c>
      <c r="G1584" s="66">
        <v>9387.6</v>
      </c>
      <c r="H1584" s="68">
        <v>1923.0</v>
      </c>
      <c r="I1584" s="66">
        <v>5.25327364297706</v>
      </c>
      <c r="J1584" s="66">
        <v>87302.35</v>
      </c>
      <c r="K1584" s="68">
        <v>14831.0</v>
      </c>
      <c r="L1584" s="66">
        <v>8.41955347670942</v>
      </c>
      <c r="M1584" s="66">
        <v>147627.24</v>
      </c>
      <c r="N1584" s="68">
        <v>15506.0</v>
      </c>
      <c r="O1584" s="66">
        <v>11.8272103829514</v>
      </c>
      <c r="P1584" s="66">
        <v>507.58</v>
      </c>
      <c r="Q1584" s="68">
        <v>69.0</v>
      </c>
      <c r="R1584" s="69">
        <v>8.32098360655738</v>
      </c>
      <c r="T1584" s="56">
        <f t="shared" si="1"/>
        <v>4.193470255</v>
      </c>
      <c r="U1584" s="56">
        <f t="shared" si="2"/>
        <v>4.88174727</v>
      </c>
      <c r="V1584" s="56">
        <f t="shared" si="3"/>
        <v>5.886477648</v>
      </c>
      <c r="W1584" s="56">
        <f t="shared" si="4"/>
        <v>9.520652651</v>
      </c>
      <c r="X1584" s="56">
        <f t="shared" si="5"/>
        <v>7.356231884</v>
      </c>
    </row>
    <row r="1585" ht="14.25" customHeight="1">
      <c r="A1585" s="63">
        <v>95176.0</v>
      </c>
      <c r="B1585" s="64" t="s">
        <v>1627</v>
      </c>
      <c r="C1585" s="65" t="s">
        <v>59</v>
      </c>
      <c r="D1585" s="66">
        <v>108959.46</v>
      </c>
      <c r="E1585" s="67">
        <v>22613.0</v>
      </c>
      <c r="F1585" s="66">
        <v>6.84461712419122</v>
      </c>
      <c r="G1585" s="66">
        <v>6519.28</v>
      </c>
      <c r="H1585" s="68">
        <v>1482.0</v>
      </c>
      <c r="I1585" s="66">
        <v>4.76555555555556</v>
      </c>
      <c r="J1585" s="66">
        <v>5928.95</v>
      </c>
      <c r="K1585" s="68">
        <v>969.0</v>
      </c>
      <c r="L1585" s="66">
        <v>6.41661255411255</v>
      </c>
      <c r="M1585" s="66">
        <v>186383.61</v>
      </c>
      <c r="N1585" s="68">
        <v>21824.0</v>
      </c>
      <c r="O1585" s="66">
        <v>11.7941916091881</v>
      </c>
      <c r="P1585" s="66">
        <v>5324.06</v>
      </c>
      <c r="Q1585" s="68">
        <v>978.0</v>
      </c>
      <c r="R1585" s="69">
        <v>6.70536523929471</v>
      </c>
      <c r="T1585" s="56">
        <f t="shared" si="1"/>
        <v>4.818443373</v>
      </c>
      <c r="U1585" s="56">
        <f t="shared" si="2"/>
        <v>4.398974359</v>
      </c>
      <c r="V1585" s="56">
        <f t="shared" si="3"/>
        <v>6.118627451</v>
      </c>
      <c r="W1585" s="56">
        <f t="shared" si="4"/>
        <v>8.54030471</v>
      </c>
      <c r="X1585" s="56">
        <f t="shared" si="5"/>
        <v>5.443824131</v>
      </c>
    </row>
    <row r="1586" ht="14.25" customHeight="1">
      <c r="A1586" s="63">
        <v>95178.0</v>
      </c>
      <c r="B1586" s="64" t="s">
        <v>1628</v>
      </c>
      <c r="C1586" s="65" t="s">
        <v>61</v>
      </c>
      <c r="D1586" s="66">
        <v>36835.15</v>
      </c>
      <c r="E1586" s="67">
        <v>10322.0</v>
      </c>
      <c r="F1586" s="66">
        <v>4.62869439557678</v>
      </c>
      <c r="G1586" s="66">
        <v>934.62</v>
      </c>
      <c r="H1586" s="68">
        <v>297.0</v>
      </c>
      <c r="I1586" s="66">
        <v>3.38630434782609</v>
      </c>
      <c r="J1586" s="66">
        <v>2321.22</v>
      </c>
      <c r="K1586" s="68">
        <v>617.0</v>
      </c>
      <c r="L1586" s="66">
        <v>4.02989583333333</v>
      </c>
      <c r="M1586" s="66">
        <v>152034.5</v>
      </c>
      <c r="N1586" s="68">
        <v>25947.0</v>
      </c>
      <c r="O1586" s="66">
        <v>8.09857241783412</v>
      </c>
      <c r="P1586" s="66">
        <v>11.49</v>
      </c>
      <c r="Q1586" s="68">
        <v>2.0</v>
      </c>
      <c r="R1586" s="69">
        <v>5.745</v>
      </c>
      <c r="T1586" s="56">
        <f t="shared" si="1"/>
        <v>3.56860589</v>
      </c>
      <c r="U1586" s="56">
        <f t="shared" si="2"/>
        <v>3.146868687</v>
      </c>
      <c r="V1586" s="56">
        <f t="shared" si="3"/>
        <v>3.762106969</v>
      </c>
      <c r="W1586" s="56">
        <f t="shared" si="4"/>
        <v>5.859424982</v>
      </c>
      <c r="X1586" s="56">
        <f t="shared" si="5"/>
        <v>5.745</v>
      </c>
    </row>
    <row r="1587" ht="14.25" customHeight="1">
      <c r="A1587" s="63">
        <v>95179.0</v>
      </c>
      <c r="B1587" s="64" t="s">
        <v>1629</v>
      </c>
      <c r="C1587" s="65" t="s">
        <v>59</v>
      </c>
      <c r="D1587" s="66">
        <v>67871.42</v>
      </c>
      <c r="E1587" s="67">
        <v>16736.0</v>
      </c>
      <c r="F1587" s="66">
        <v>5.9682922968695</v>
      </c>
      <c r="G1587" s="66">
        <v>8565.73</v>
      </c>
      <c r="H1587" s="68">
        <v>3251.0</v>
      </c>
      <c r="I1587" s="66">
        <v>3.34207179087007</v>
      </c>
      <c r="J1587" s="66">
        <v>6571.16</v>
      </c>
      <c r="K1587" s="68">
        <v>1245.0</v>
      </c>
      <c r="L1587" s="66">
        <v>6.00654478976234</v>
      </c>
      <c r="M1587" s="66">
        <v>226829.93</v>
      </c>
      <c r="N1587" s="68">
        <v>34047.0</v>
      </c>
      <c r="O1587" s="66">
        <v>10.8619417708184</v>
      </c>
      <c r="P1587" s="66">
        <v>27631.27</v>
      </c>
      <c r="Q1587" s="68">
        <v>5978.0</v>
      </c>
      <c r="R1587" s="69">
        <v>6.16631778620844</v>
      </c>
      <c r="T1587" s="56">
        <f t="shared" si="1"/>
        <v>4.055414675</v>
      </c>
      <c r="U1587" s="56">
        <f t="shared" si="2"/>
        <v>2.634798524</v>
      </c>
      <c r="V1587" s="56">
        <f t="shared" si="3"/>
        <v>5.278040161</v>
      </c>
      <c r="W1587" s="56">
        <f t="shared" si="4"/>
        <v>6.662258936</v>
      </c>
      <c r="X1587" s="56">
        <f t="shared" si="5"/>
        <v>4.622159585</v>
      </c>
    </row>
    <row r="1588" ht="14.25" customHeight="1">
      <c r="A1588" s="63">
        <v>95180.0</v>
      </c>
      <c r="B1588" s="64" t="s">
        <v>1630</v>
      </c>
      <c r="C1588" s="65" t="s">
        <v>61</v>
      </c>
      <c r="D1588" s="66" t="s">
        <v>66</v>
      </c>
      <c r="E1588" s="67" t="s">
        <v>66</v>
      </c>
      <c r="F1588" s="66" t="s">
        <v>66</v>
      </c>
      <c r="G1588" s="66" t="s">
        <v>66</v>
      </c>
      <c r="H1588" s="68" t="s">
        <v>66</v>
      </c>
      <c r="I1588" s="66" t="s">
        <v>66</v>
      </c>
      <c r="J1588" s="66" t="s">
        <v>66</v>
      </c>
      <c r="K1588" s="68" t="s">
        <v>66</v>
      </c>
      <c r="L1588" s="66" t="s">
        <v>66</v>
      </c>
      <c r="M1588" s="66" t="s">
        <v>66</v>
      </c>
      <c r="N1588" s="68" t="s">
        <v>66</v>
      </c>
      <c r="O1588" s="66" t="s">
        <v>66</v>
      </c>
      <c r="P1588" s="66" t="s">
        <v>66</v>
      </c>
      <c r="Q1588" s="68" t="s">
        <v>66</v>
      </c>
      <c r="R1588" s="69" t="s">
        <v>66</v>
      </c>
      <c r="T1588" s="56" t="str">
        <f t="shared" si="1"/>
        <v/>
      </c>
      <c r="U1588" s="56" t="str">
        <f t="shared" si="2"/>
        <v/>
      </c>
      <c r="V1588" s="56" t="str">
        <f t="shared" si="3"/>
        <v/>
      </c>
      <c r="W1588" s="56" t="str">
        <f t="shared" si="4"/>
        <v/>
      </c>
      <c r="X1588" s="56" t="str">
        <f t="shared" si="5"/>
        <v/>
      </c>
    </row>
    <row r="1589" ht="14.25" customHeight="1">
      <c r="A1589" s="63">
        <v>95181.0</v>
      </c>
      <c r="B1589" s="64" t="s">
        <v>1631</v>
      </c>
      <c r="C1589" s="65" t="s">
        <v>61</v>
      </c>
      <c r="D1589" s="66" t="s">
        <v>66</v>
      </c>
      <c r="E1589" s="67" t="s">
        <v>66</v>
      </c>
      <c r="F1589" s="66" t="s">
        <v>66</v>
      </c>
      <c r="G1589" s="66" t="s">
        <v>66</v>
      </c>
      <c r="H1589" s="68" t="s">
        <v>66</v>
      </c>
      <c r="I1589" s="66" t="s">
        <v>66</v>
      </c>
      <c r="J1589" s="66" t="s">
        <v>66</v>
      </c>
      <c r="K1589" s="68" t="s">
        <v>66</v>
      </c>
      <c r="L1589" s="66" t="s">
        <v>66</v>
      </c>
      <c r="M1589" s="66" t="s">
        <v>66</v>
      </c>
      <c r="N1589" s="68" t="s">
        <v>66</v>
      </c>
      <c r="O1589" s="66" t="s">
        <v>66</v>
      </c>
      <c r="P1589" s="66" t="s">
        <v>66</v>
      </c>
      <c r="Q1589" s="68" t="s">
        <v>66</v>
      </c>
      <c r="R1589" s="69" t="s">
        <v>66</v>
      </c>
      <c r="T1589" s="56" t="str">
        <f t="shared" si="1"/>
        <v/>
      </c>
      <c r="U1589" s="56" t="str">
        <f t="shared" si="2"/>
        <v/>
      </c>
      <c r="V1589" s="56" t="str">
        <f t="shared" si="3"/>
        <v/>
      </c>
      <c r="W1589" s="56" t="str">
        <f t="shared" si="4"/>
        <v/>
      </c>
      <c r="X1589" s="56" t="str">
        <f t="shared" si="5"/>
        <v/>
      </c>
    </row>
    <row r="1590" ht="14.25" customHeight="1">
      <c r="A1590" s="63">
        <v>95182.0</v>
      </c>
      <c r="B1590" s="64" t="s">
        <v>1632</v>
      </c>
      <c r="C1590" s="65" t="s">
        <v>61</v>
      </c>
      <c r="D1590" s="66">
        <v>52120.76</v>
      </c>
      <c r="E1590" s="67">
        <v>8971.0</v>
      </c>
      <c r="F1590" s="66">
        <v>7.43732305936073</v>
      </c>
      <c r="G1590" s="66">
        <v>1039.28</v>
      </c>
      <c r="H1590" s="68">
        <v>292.0</v>
      </c>
      <c r="I1590" s="66">
        <v>4.10782608695652</v>
      </c>
      <c r="J1590" s="66">
        <v>11380.03</v>
      </c>
      <c r="K1590" s="68">
        <v>2604.0</v>
      </c>
      <c r="L1590" s="66">
        <v>6.51777205040092</v>
      </c>
      <c r="M1590" s="66">
        <v>225504.19</v>
      </c>
      <c r="N1590" s="68">
        <v>23948.0</v>
      </c>
      <c r="O1590" s="66">
        <v>14.0064714285714</v>
      </c>
      <c r="P1590" s="66">
        <v>15981.68</v>
      </c>
      <c r="Q1590" s="68">
        <v>3883.0</v>
      </c>
      <c r="R1590" s="69">
        <v>7.10928825622776</v>
      </c>
      <c r="T1590" s="56">
        <f t="shared" si="1"/>
        <v>5.809916397</v>
      </c>
      <c r="U1590" s="56">
        <f t="shared" si="2"/>
        <v>3.559178082</v>
      </c>
      <c r="V1590" s="56">
        <f t="shared" si="3"/>
        <v>4.370211214</v>
      </c>
      <c r="W1590" s="56">
        <f t="shared" si="4"/>
        <v>9.416410139</v>
      </c>
      <c r="X1590" s="56">
        <f t="shared" si="5"/>
        <v>4.115807365</v>
      </c>
    </row>
    <row r="1591" ht="14.25" customHeight="1">
      <c r="A1591" s="63">
        <v>95183.0</v>
      </c>
      <c r="B1591" s="64" t="s">
        <v>1482</v>
      </c>
      <c r="C1591" s="65" t="s">
        <v>59</v>
      </c>
      <c r="D1591" s="66" t="s">
        <v>66</v>
      </c>
      <c r="E1591" s="67" t="s">
        <v>66</v>
      </c>
      <c r="F1591" s="66" t="s">
        <v>66</v>
      </c>
      <c r="G1591" s="66" t="s">
        <v>66</v>
      </c>
      <c r="H1591" s="68" t="s">
        <v>66</v>
      </c>
      <c r="I1591" s="66" t="s">
        <v>66</v>
      </c>
      <c r="J1591" s="66" t="s">
        <v>66</v>
      </c>
      <c r="K1591" s="68" t="s">
        <v>66</v>
      </c>
      <c r="L1591" s="66" t="s">
        <v>66</v>
      </c>
      <c r="M1591" s="66" t="s">
        <v>66</v>
      </c>
      <c r="N1591" s="68" t="s">
        <v>66</v>
      </c>
      <c r="O1591" s="66" t="s">
        <v>66</v>
      </c>
      <c r="P1591" s="66" t="s">
        <v>66</v>
      </c>
      <c r="Q1591" s="68" t="s">
        <v>66</v>
      </c>
      <c r="R1591" s="69" t="s">
        <v>66</v>
      </c>
      <c r="T1591" s="56" t="str">
        <f t="shared" si="1"/>
        <v/>
      </c>
      <c r="U1591" s="56" t="str">
        <f t="shared" si="2"/>
        <v/>
      </c>
      <c r="V1591" s="56" t="str">
        <f t="shared" si="3"/>
        <v/>
      </c>
      <c r="W1591" s="56" t="str">
        <f t="shared" si="4"/>
        <v/>
      </c>
      <c r="X1591" s="56" t="str">
        <f t="shared" si="5"/>
        <v/>
      </c>
    </row>
    <row r="1592" ht="14.25" customHeight="1">
      <c r="A1592" s="63">
        <v>95185.0</v>
      </c>
      <c r="B1592" s="64" t="s">
        <v>1633</v>
      </c>
      <c r="C1592" s="65" t="s">
        <v>59</v>
      </c>
      <c r="D1592" s="66">
        <v>134764.36</v>
      </c>
      <c r="E1592" s="67">
        <v>31244.0</v>
      </c>
      <c r="F1592" s="66">
        <v>5.87182954991068</v>
      </c>
      <c r="G1592" s="66">
        <v>5004.07</v>
      </c>
      <c r="H1592" s="68">
        <v>1563.0</v>
      </c>
      <c r="I1592" s="66">
        <v>3.7483670411985</v>
      </c>
      <c r="J1592" s="66">
        <v>23848.87</v>
      </c>
      <c r="K1592" s="68">
        <v>5148.0</v>
      </c>
      <c r="L1592" s="66">
        <v>5.86832431102362</v>
      </c>
      <c r="M1592" s="66">
        <v>455057.26</v>
      </c>
      <c r="N1592" s="68">
        <v>56026.0</v>
      </c>
      <c r="O1592" s="66">
        <v>12.5294545554668</v>
      </c>
      <c r="P1592" s="66">
        <v>89666.66</v>
      </c>
      <c r="Q1592" s="68">
        <v>16144.0</v>
      </c>
      <c r="R1592" s="69">
        <v>7.8290980529119</v>
      </c>
      <c r="T1592" s="56">
        <f t="shared" si="1"/>
        <v>4.313287671</v>
      </c>
      <c r="U1592" s="56">
        <f t="shared" si="2"/>
        <v>3.201580294</v>
      </c>
      <c r="V1592" s="56">
        <f t="shared" si="3"/>
        <v>4.63264763</v>
      </c>
      <c r="W1592" s="56">
        <f t="shared" si="4"/>
        <v>8.122251455</v>
      </c>
      <c r="X1592" s="56">
        <f t="shared" si="5"/>
        <v>5.554178642</v>
      </c>
    </row>
    <row r="1593" ht="14.25" customHeight="1">
      <c r="A1593" s="63">
        <v>95188.0</v>
      </c>
      <c r="B1593" s="64" t="s">
        <v>1634</v>
      </c>
      <c r="C1593" s="65" t="s">
        <v>61</v>
      </c>
      <c r="D1593" s="66">
        <v>177585.23</v>
      </c>
      <c r="E1593" s="67">
        <v>36043.0</v>
      </c>
      <c r="F1593" s="66">
        <v>7.02473219936709</v>
      </c>
      <c r="G1593" s="66">
        <v>1158.32</v>
      </c>
      <c r="H1593" s="68">
        <v>297.0</v>
      </c>
      <c r="I1593" s="66">
        <v>4.33827715355805</v>
      </c>
      <c r="J1593" s="66">
        <v>1308.75</v>
      </c>
      <c r="K1593" s="68">
        <v>314.0</v>
      </c>
      <c r="L1593" s="66">
        <v>4.7764598540146</v>
      </c>
      <c r="M1593" s="66">
        <v>128878.75</v>
      </c>
      <c r="N1593" s="68">
        <v>23311.0</v>
      </c>
      <c r="O1593" s="66">
        <v>8.69509850222642</v>
      </c>
      <c r="P1593" s="66">
        <v>2720.31</v>
      </c>
      <c r="Q1593" s="68">
        <v>255.0</v>
      </c>
      <c r="R1593" s="69">
        <v>14.16828125</v>
      </c>
      <c r="T1593" s="56">
        <f t="shared" si="1"/>
        <v>4.927037982</v>
      </c>
      <c r="U1593" s="56">
        <f t="shared" si="2"/>
        <v>3.90006734</v>
      </c>
      <c r="V1593" s="56">
        <f t="shared" si="3"/>
        <v>4.167993631</v>
      </c>
      <c r="W1593" s="56">
        <f t="shared" si="4"/>
        <v>5.528666724</v>
      </c>
      <c r="X1593" s="56">
        <f t="shared" si="5"/>
        <v>10.66788235</v>
      </c>
    </row>
    <row r="1594" ht="14.25" customHeight="1">
      <c r="A1594" s="63">
        <v>95189.0</v>
      </c>
      <c r="B1594" s="64" t="s">
        <v>1635</v>
      </c>
      <c r="C1594" s="65" t="s">
        <v>61</v>
      </c>
      <c r="D1594" s="66" t="s">
        <v>66</v>
      </c>
      <c r="E1594" s="67" t="s">
        <v>66</v>
      </c>
      <c r="F1594" s="66" t="s">
        <v>66</v>
      </c>
      <c r="G1594" s="66" t="s">
        <v>66</v>
      </c>
      <c r="H1594" s="68" t="s">
        <v>66</v>
      </c>
      <c r="I1594" s="66" t="s">
        <v>66</v>
      </c>
      <c r="J1594" s="66" t="s">
        <v>66</v>
      </c>
      <c r="K1594" s="68" t="s">
        <v>66</v>
      </c>
      <c r="L1594" s="66" t="s">
        <v>66</v>
      </c>
      <c r="M1594" s="66" t="s">
        <v>66</v>
      </c>
      <c r="N1594" s="68" t="s">
        <v>66</v>
      </c>
      <c r="O1594" s="66" t="s">
        <v>66</v>
      </c>
      <c r="P1594" s="66" t="s">
        <v>66</v>
      </c>
      <c r="Q1594" s="68" t="s">
        <v>66</v>
      </c>
      <c r="R1594" s="69" t="s">
        <v>66</v>
      </c>
      <c r="T1594" s="56" t="str">
        <f t="shared" si="1"/>
        <v/>
      </c>
      <c r="U1594" s="56" t="str">
        <f t="shared" si="2"/>
        <v/>
      </c>
      <c r="V1594" s="56" t="str">
        <f t="shared" si="3"/>
        <v/>
      </c>
      <c r="W1594" s="56" t="str">
        <f t="shared" si="4"/>
        <v/>
      </c>
      <c r="X1594" s="56" t="str">
        <f t="shared" si="5"/>
        <v/>
      </c>
    </row>
    <row r="1595" ht="14.25" customHeight="1">
      <c r="A1595" s="63">
        <v>95190.0</v>
      </c>
      <c r="B1595" s="64" t="s">
        <v>1636</v>
      </c>
      <c r="C1595" s="65" t="s">
        <v>59</v>
      </c>
      <c r="D1595" s="66">
        <v>155291.29</v>
      </c>
      <c r="E1595" s="67">
        <v>37907.0</v>
      </c>
      <c r="F1595" s="66">
        <v>6.23760001606684</v>
      </c>
      <c r="G1595" s="66">
        <v>7490.03</v>
      </c>
      <c r="H1595" s="68">
        <v>2199.0</v>
      </c>
      <c r="I1595" s="66">
        <v>3.84301180092355</v>
      </c>
      <c r="J1595" s="66">
        <v>60505.0</v>
      </c>
      <c r="K1595" s="68">
        <v>12921.0</v>
      </c>
      <c r="L1595" s="66">
        <v>6.16328817357645</v>
      </c>
      <c r="M1595" s="66">
        <v>760875.67</v>
      </c>
      <c r="N1595" s="68">
        <v>111213.0</v>
      </c>
      <c r="O1595" s="66">
        <v>11.5659208646217</v>
      </c>
      <c r="P1595" s="66">
        <v>129121.27</v>
      </c>
      <c r="Q1595" s="68">
        <v>22969.0</v>
      </c>
      <c r="R1595" s="69">
        <v>9.07706643233743</v>
      </c>
      <c r="T1595" s="56">
        <f t="shared" si="1"/>
        <v>4.096638879</v>
      </c>
      <c r="U1595" s="56">
        <f t="shared" si="2"/>
        <v>3.406107322</v>
      </c>
      <c r="V1595" s="56">
        <f t="shared" si="3"/>
        <v>4.682687099</v>
      </c>
      <c r="W1595" s="56">
        <f t="shared" si="4"/>
        <v>6.841607276</v>
      </c>
      <c r="X1595" s="56">
        <f t="shared" si="5"/>
        <v>5.621545126</v>
      </c>
    </row>
    <row r="1596" ht="14.25" customHeight="1">
      <c r="A1596" s="63">
        <v>95191.0</v>
      </c>
      <c r="B1596" s="64" t="s">
        <v>1637</v>
      </c>
      <c r="C1596" s="65" t="s">
        <v>61</v>
      </c>
      <c r="D1596" s="66">
        <v>188.12</v>
      </c>
      <c r="E1596" s="67">
        <v>62.0</v>
      </c>
      <c r="F1596" s="66">
        <v>3.30035087719298</v>
      </c>
      <c r="G1596" s="66">
        <v>242.82</v>
      </c>
      <c r="H1596" s="68">
        <v>89.0</v>
      </c>
      <c r="I1596" s="66">
        <v>2.96121951219512</v>
      </c>
      <c r="J1596" s="66">
        <v>1437.57</v>
      </c>
      <c r="K1596" s="68">
        <v>274.0</v>
      </c>
      <c r="L1596" s="66">
        <v>5.84378048780488</v>
      </c>
      <c r="M1596" s="66">
        <v>165792.19</v>
      </c>
      <c r="N1596" s="68">
        <v>21822.0</v>
      </c>
      <c r="O1596" s="66">
        <v>11.1307277609936</v>
      </c>
      <c r="P1596" s="66">
        <v>53.16</v>
      </c>
      <c r="Q1596" s="68">
        <v>7.0</v>
      </c>
      <c r="R1596" s="69">
        <v>17.72</v>
      </c>
      <c r="T1596" s="56">
        <f t="shared" si="1"/>
        <v>3.034193548</v>
      </c>
      <c r="U1596" s="56">
        <f t="shared" si="2"/>
        <v>2.728314607</v>
      </c>
      <c r="V1596" s="56">
        <f t="shared" si="3"/>
        <v>5.246605839</v>
      </c>
      <c r="W1596" s="56">
        <f t="shared" si="4"/>
        <v>7.597479149</v>
      </c>
      <c r="X1596" s="56">
        <f t="shared" si="5"/>
        <v>7.594285714</v>
      </c>
    </row>
    <row r="1597" ht="14.25" customHeight="1">
      <c r="A1597" s="63">
        <v>95194.0</v>
      </c>
      <c r="B1597" s="64" t="s">
        <v>1638</v>
      </c>
      <c r="C1597" s="65" t="s">
        <v>59</v>
      </c>
      <c r="D1597" s="66" t="s">
        <v>66</v>
      </c>
      <c r="E1597" s="67" t="s">
        <v>66</v>
      </c>
      <c r="F1597" s="66" t="s">
        <v>66</v>
      </c>
      <c r="G1597" s="66" t="s">
        <v>66</v>
      </c>
      <c r="H1597" s="68" t="s">
        <v>66</v>
      </c>
      <c r="I1597" s="66" t="s">
        <v>66</v>
      </c>
      <c r="J1597" s="66" t="s">
        <v>66</v>
      </c>
      <c r="K1597" s="68" t="s">
        <v>66</v>
      </c>
      <c r="L1597" s="66" t="s">
        <v>66</v>
      </c>
      <c r="M1597" s="66" t="s">
        <v>66</v>
      </c>
      <c r="N1597" s="68" t="s">
        <v>66</v>
      </c>
      <c r="O1597" s="66" t="s">
        <v>66</v>
      </c>
      <c r="P1597" s="66" t="s">
        <v>66</v>
      </c>
      <c r="Q1597" s="68" t="s">
        <v>66</v>
      </c>
      <c r="R1597" s="69" t="s">
        <v>66</v>
      </c>
      <c r="T1597" s="56" t="str">
        <f t="shared" si="1"/>
        <v/>
      </c>
      <c r="U1597" s="56" t="str">
        <f t="shared" si="2"/>
        <v/>
      </c>
      <c r="V1597" s="56" t="str">
        <f t="shared" si="3"/>
        <v/>
      </c>
      <c r="W1597" s="56" t="str">
        <f t="shared" si="4"/>
        <v/>
      </c>
      <c r="X1597" s="56" t="str">
        <f t="shared" si="5"/>
        <v/>
      </c>
    </row>
    <row r="1598" ht="14.25" customHeight="1">
      <c r="A1598" s="63">
        <v>95195.0</v>
      </c>
      <c r="B1598" s="64" t="s">
        <v>1639</v>
      </c>
      <c r="C1598" s="65" t="s">
        <v>61</v>
      </c>
      <c r="D1598" s="66">
        <v>897.75</v>
      </c>
      <c r="E1598" s="67">
        <v>253.0</v>
      </c>
      <c r="F1598" s="66">
        <v>4.13709677419355</v>
      </c>
      <c r="G1598" s="66">
        <v>177.11</v>
      </c>
      <c r="H1598" s="68">
        <v>69.0</v>
      </c>
      <c r="I1598" s="66">
        <v>2.72476923076923</v>
      </c>
      <c r="J1598" s="66">
        <v>891.87</v>
      </c>
      <c r="K1598" s="68">
        <v>187.0</v>
      </c>
      <c r="L1598" s="66">
        <v>5.82921568627451</v>
      </c>
      <c r="M1598" s="66">
        <v>346.33</v>
      </c>
      <c r="N1598" s="68">
        <v>9.0</v>
      </c>
      <c r="O1598" s="66">
        <v>38.4811111111111</v>
      </c>
      <c r="P1598" s="66">
        <v>1.54</v>
      </c>
      <c r="Q1598" s="68">
        <v>1.0</v>
      </c>
      <c r="R1598" s="69">
        <v>1.54</v>
      </c>
      <c r="T1598" s="56">
        <f t="shared" si="1"/>
        <v>3.548418972</v>
      </c>
      <c r="U1598" s="56">
        <f t="shared" si="2"/>
        <v>2.566811594</v>
      </c>
      <c r="V1598" s="56">
        <f t="shared" si="3"/>
        <v>4.769358289</v>
      </c>
      <c r="W1598" s="56">
        <f t="shared" si="4"/>
        <v>38.48111111</v>
      </c>
      <c r="X1598" s="56">
        <f t="shared" si="5"/>
        <v>1.54</v>
      </c>
    </row>
    <row r="1599" ht="14.25" customHeight="1">
      <c r="A1599" s="63">
        <v>95196.0</v>
      </c>
      <c r="B1599" s="64" t="s">
        <v>1640</v>
      </c>
      <c r="C1599" s="65" t="s">
        <v>61</v>
      </c>
      <c r="D1599" s="66">
        <v>148.59</v>
      </c>
      <c r="E1599" s="67">
        <v>63.0</v>
      </c>
      <c r="F1599" s="66">
        <v>2.56189655172414</v>
      </c>
      <c r="G1599" s="66">
        <v>42.51</v>
      </c>
      <c r="H1599" s="68">
        <v>20.0</v>
      </c>
      <c r="I1599" s="66">
        <v>2.1255</v>
      </c>
      <c r="J1599" s="66">
        <v>656.08</v>
      </c>
      <c r="K1599" s="68">
        <v>169.0</v>
      </c>
      <c r="L1599" s="66">
        <v>4.52468965517241</v>
      </c>
      <c r="M1599" s="66">
        <v>868.78</v>
      </c>
      <c r="N1599" s="68">
        <v>159.0</v>
      </c>
      <c r="O1599" s="66">
        <v>6.11816901408451</v>
      </c>
      <c r="P1599" s="66">
        <v>27.31</v>
      </c>
      <c r="Q1599" s="68">
        <v>5.0</v>
      </c>
      <c r="R1599" s="69">
        <v>5.462</v>
      </c>
      <c r="T1599" s="56">
        <f t="shared" si="1"/>
        <v>2.358571429</v>
      </c>
      <c r="U1599" s="56">
        <f t="shared" si="2"/>
        <v>2.1255</v>
      </c>
      <c r="V1599" s="56">
        <f t="shared" si="3"/>
        <v>3.882130178</v>
      </c>
      <c r="W1599" s="56">
        <f t="shared" si="4"/>
        <v>5.464025157</v>
      </c>
      <c r="X1599" s="56">
        <f t="shared" si="5"/>
        <v>5.462</v>
      </c>
    </row>
    <row r="1600" ht="14.25" customHeight="1">
      <c r="A1600" s="63">
        <v>95197.0</v>
      </c>
      <c r="B1600" s="64" t="s">
        <v>1641</v>
      </c>
      <c r="C1600" s="65" t="s">
        <v>59</v>
      </c>
      <c r="D1600" s="66">
        <v>435489.06</v>
      </c>
      <c r="E1600" s="67">
        <v>78299.0</v>
      </c>
      <c r="F1600" s="66">
        <v>7.88101378985848</v>
      </c>
      <c r="G1600" s="66">
        <v>400593.06</v>
      </c>
      <c r="H1600" s="68">
        <v>110889.0</v>
      </c>
      <c r="I1600" s="66">
        <v>5.62954875700895</v>
      </c>
      <c r="J1600" s="66">
        <v>471771.8</v>
      </c>
      <c r="K1600" s="68">
        <v>105803.0</v>
      </c>
      <c r="L1600" s="66">
        <v>7.03769374207504</v>
      </c>
      <c r="M1600" s="66">
        <v>1517515.24</v>
      </c>
      <c r="N1600" s="68">
        <v>216727.0</v>
      </c>
      <c r="O1600" s="66">
        <v>13.4860274605643</v>
      </c>
      <c r="P1600" s="66">
        <v>250086.68</v>
      </c>
      <c r="Q1600" s="68">
        <v>60880.0</v>
      </c>
      <c r="R1600" s="69">
        <v>6.55982268387368</v>
      </c>
      <c r="T1600" s="56">
        <f t="shared" si="1"/>
        <v>5.561872565</v>
      </c>
      <c r="U1600" s="56">
        <f t="shared" si="2"/>
        <v>3.612559046</v>
      </c>
      <c r="V1600" s="56">
        <f t="shared" si="3"/>
        <v>4.458964302</v>
      </c>
      <c r="W1600" s="56">
        <f t="shared" si="4"/>
        <v>7.001966714</v>
      </c>
      <c r="X1600" s="56">
        <f t="shared" si="5"/>
        <v>4.107862681</v>
      </c>
    </row>
    <row r="1601" ht="14.25" customHeight="1">
      <c r="A1601" s="63">
        <v>95201.0</v>
      </c>
      <c r="B1601" s="64" t="s">
        <v>1642</v>
      </c>
      <c r="C1601" s="65" t="s">
        <v>59</v>
      </c>
      <c r="D1601" s="66">
        <v>212249.64</v>
      </c>
      <c r="E1601" s="67">
        <v>51776.0</v>
      </c>
      <c r="F1601" s="66">
        <v>5.92214397321429</v>
      </c>
      <c r="G1601" s="66">
        <v>8870.07</v>
      </c>
      <c r="H1601" s="68">
        <v>2359.0</v>
      </c>
      <c r="I1601" s="66">
        <v>4.49800709939148</v>
      </c>
      <c r="J1601" s="66">
        <v>45354.62</v>
      </c>
      <c r="K1601" s="68">
        <v>9198.0</v>
      </c>
      <c r="L1601" s="66">
        <v>6.42507720640317</v>
      </c>
      <c r="M1601" s="66">
        <v>1496113.49</v>
      </c>
      <c r="N1601" s="68">
        <v>167044.0</v>
      </c>
      <c r="O1601" s="66">
        <v>15.6405608639291</v>
      </c>
      <c r="P1601" s="66">
        <v>160836.88</v>
      </c>
      <c r="Q1601" s="68">
        <v>34788.0</v>
      </c>
      <c r="R1601" s="69">
        <v>7.78079821972812</v>
      </c>
      <c r="T1601" s="56">
        <f t="shared" si="1"/>
        <v>4.099382726</v>
      </c>
      <c r="U1601" s="56">
        <f t="shared" si="2"/>
        <v>3.760097499</v>
      </c>
      <c r="V1601" s="56">
        <f t="shared" si="3"/>
        <v>4.93092194</v>
      </c>
      <c r="W1601" s="56">
        <f t="shared" si="4"/>
        <v>8.956403642</v>
      </c>
      <c r="X1601" s="56">
        <f t="shared" si="5"/>
        <v>4.623343682</v>
      </c>
    </row>
    <row r="1602" ht="14.25" customHeight="1">
      <c r="A1602" s="63">
        <v>95202.0</v>
      </c>
      <c r="B1602" s="64" t="s">
        <v>1643</v>
      </c>
      <c r="C1602" s="65" t="s">
        <v>61</v>
      </c>
      <c r="D1602" s="66">
        <v>3929.35</v>
      </c>
      <c r="E1602" s="67">
        <v>1179.0</v>
      </c>
      <c r="F1602" s="66">
        <v>3.72450236966825</v>
      </c>
      <c r="G1602" s="66">
        <v>2700.09</v>
      </c>
      <c r="H1602" s="68">
        <v>625.0</v>
      </c>
      <c r="I1602" s="66">
        <v>4.83887096774194</v>
      </c>
      <c r="J1602" s="66">
        <v>13890.88</v>
      </c>
      <c r="K1602" s="68">
        <v>2389.0</v>
      </c>
      <c r="L1602" s="66">
        <v>8.03405436668594</v>
      </c>
      <c r="M1602" s="66">
        <v>355978.02</v>
      </c>
      <c r="N1602" s="68">
        <v>56500.0</v>
      </c>
      <c r="O1602" s="66">
        <v>11.2402279760025</v>
      </c>
      <c r="P1602" s="66">
        <v>672.87</v>
      </c>
      <c r="Q1602" s="68">
        <v>123.0</v>
      </c>
      <c r="R1602" s="69">
        <v>7.39417582417582</v>
      </c>
      <c r="T1602" s="56">
        <f t="shared" si="1"/>
        <v>3.332782019</v>
      </c>
      <c r="U1602" s="56">
        <f t="shared" si="2"/>
        <v>4.320144</v>
      </c>
      <c r="V1602" s="56">
        <f t="shared" si="3"/>
        <v>5.814516534</v>
      </c>
      <c r="W1602" s="56">
        <f t="shared" si="4"/>
        <v>6.300495929</v>
      </c>
      <c r="X1602" s="56">
        <f t="shared" si="5"/>
        <v>5.470487805</v>
      </c>
    </row>
    <row r="1603" ht="14.25" customHeight="1">
      <c r="A1603" s="63">
        <v>95204.0</v>
      </c>
      <c r="B1603" s="64" t="s">
        <v>1644</v>
      </c>
      <c r="C1603" s="65" t="s">
        <v>61</v>
      </c>
      <c r="D1603" s="66" t="s">
        <v>66</v>
      </c>
      <c r="E1603" s="67" t="s">
        <v>66</v>
      </c>
      <c r="F1603" s="66" t="s">
        <v>66</v>
      </c>
      <c r="G1603" s="66" t="s">
        <v>66</v>
      </c>
      <c r="H1603" s="68" t="s">
        <v>66</v>
      </c>
      <c r="I1603" s="66" t="s">
        <v>66</v>
      </c>
      <c r="J1603" s="66" t="s">
        <v>66</v>
      </c>
      <c r="K1603" s="68" t="s">
        <v>66</v>
      </c>
      <c r="L1603" s="66" t="s">
        <v>66</v>
      </c>
      <c r="M1603" s="66" t="s">
        <v>66</v>
      </c>
      <c r="N1603" s="68" t="s">
        <v>66</v>
      </c>
      <c r="O1603" s="66" t="s">
        <v>66</v>
      </c>
      <c r="P1603" s="66" t="s">
        <v>66</v>
      </c>
      <c r="Q1603" s="68" t="s">
        <v>66</v>
      </c>
      <c r="R1603" s="69" t="s">
        <v>66</v>
      </c>
      <c r="T1603" s="56" t="str">
        <f t="shared" si="1"/>
        <v/>
      </c>
      <c r="U1603" s="56" t="str">
        <f t="shared" si="2"/>
        <v/>
      </c>
      <c r="V1603" s="56" t="str">
        <f t="shared" si="3"/>
        <v/>
      </c>
      <c r="W1603" s="56" t="str">
        <f t="shared" si="4"/>
        <v/>
      </c>
      <c r="X1603" s="56" t="str">
        <f t="shared" si="5"/>
        <v/>
      </c>
    </row>
    <row r="1604" ht="14.25" customHeight="1">
      <c r="A1604" s="63">
        <v>95205.0</v>
      </c>
      <c r="B1604" s="64" t="s">
        <v>1645</v>
      </c>
      <c r="C1604" s="65" t="s">
        <v>59</v>
      </c>
      <c r="D1604" s="66">
        <v>116713.59</v>
      </c>
      <c r="E1604" s="67">
        <v>25149.0</v>
      </c>
      <c r="F1604" s="66">
        <v>6.83935481980662</v>
      </c>
      <c r="G1604" s="66">
        <v>5243.53</v>
      </c>
      <c r="H1604" s="68">
        <v>1792.0</v>
      </c>
      <c r="I1604" s="66">
        <v>3.65148328690808</v>
      </c>
      <c r="J1604" s="66">
        <v>45349.42</v>
      </c>
      <c r="K1604" s="68">
        <v>8831.0</v>
      </c>
      <c r="L1604" s="66">
        <v>6.79697541966427</v>
      </c>
      <c r="M1604" s="66">
        <v>507892.47</v>
      </c>
      <c r="N1604" s="68">
        <v>66766.0</v>
      </c>
      <c r="O1604" s="66">
        <v>11.8370538606754</v>
      </c>
      <c r="P1604" s="66">
        <v>100812.85</v>
      </c>
      <c r="Q1604" s="68">
        <v>19700.0</v>
      </c>
      <c r="R1604" s="69">
        <v>7.86494382899048</v>
      </c>
      <c r="T1604" s="56">
        <f t="shared" si="1"/>
        <v>4.640883932</v>
      </c>
      <c r="U1604" s="56">
        <f t="shared" si="2"/>
        <v>2.926077009</v>
      </c>
      <c r="V1604" s="56">
        <f t="shared" si="3"/>
        <v>5.135253086</v>
      </c>
      <c r="W1604" s="56">
        <f t="shared" si="4"/>
        <v>7.607052542</v>
      </c>
      <c r="X1604" s="56">
        <f t="shared" si="5"/>
        <v>5.117403553</v>
      </c>
    </row>
    <row r="1605" ht="14.25" customHeight="1">
      <c r="A1605" s="63">
        <v>95206.0</v>
      </c>
      <c r="B1605" s="64" t="s">
        <v>1646</v>
      </c>
      <c r="C1605" s="65" t="s">
        <v>61</v>
      </c>
      <c r="D1605" s="66">
        <v>2176.87</v>
      </c>
      <c r="E1605" s="67">
        <v>554.0</v>
      </c>
      <c r="F1605" s="66">
        <v>4.58288421052632</v>
      </c>
      <c r="G1605" s="66">
        <v>5102.78</v>
      </c>
      <c r="H1605" s="68">
        <v>1381.0</v>
      </c>
      <c r="I1605" s="66">
        <v>4.36508126603935</v>
      </c>
      <c r="J1605" s="66">
        <v>10268.51</v>
      </c>
      <c r="K1605" s="68">
        <v>1373.0</v>
      </c>
      <c r="L1605" s="66">
        <v>8.709508057676</v>
      </c>
      <c r="M1605" s="66">
        <v>53778.04</v>
      </c>
      <c r="N1605" s="68">
        <v>9541.0</v>
      </c>
      <c r="O1605" s="66">
        <v>8.74581883233046</v>
      </c>
      <c r="P1605" s="66">
        <v>162.81</v>
      </c>
      <c r="Q1605" s="68">
        <v>11.0</v>
      </c>
      <c r="R1605" s="69">
        <v>16.281</v>
      </c>
      <c r="T1605" s="56">
        <f t="shared" si="1"/>
        <v>3.929368231</v>
      </c>
      <c r="U1605" s="56">
        <f t="shared" si="2"/>
        <v>3.694989138</v>
      </c>
      <c r="V1605" s="56">
        <f t="shared" si="3"/>
        <v>7.478885652</v>
      </c>
      <c r="W1605" s="56">
        <f t="shared" si="4"/>
        <v>5.636520281</v>
      </c>
      <c r="X1605" s="56">
        <f t="shared" si="5"/>
        <v>14.80090909</v>
      </c>
    </row>
    <row r="1606" ht="14.25" customHeight="1">
      <c r="A1606" s="63">
        <v>95208.0</v>
      </c>
      <c r="B1606" s="64" t="s">
        <v>1647</v>
      </c>
      <c r="C1606" s="65" t="s">
        <v>61</v>
      </c>
      <c r="D1606" s="66">
        <v>663.8</v>
      </c>
      <c r="E1606" s="67">
        <v>160.0</v>
      </c>
      <c r="F1606" s="66">
        <v>4.54657534246575</v>
      </c>
      <c r="G1606" s="66">
        <v>225.08</v>
      </c>
      <c r="H1606" s="68">
        <v>101.0</v>
      </c>
      <c r="I1606" s="66">
        <v>2.648</v>
      </c>
      <c r="J1606" s="66">
        <v>9445.85</v>
      </c>
      <c r="K1606" s="68">
        <v>2658.0</v>
      </c>
      <c r="L1606" s="66">
        <v>3.95720569752828</v>
      </c>
      <c r="M1606" s="66">
        <v>8.68</v>
      </c>
      <c r="N1606" s="68">
        <v>2.0</v>
      </c>
      <c r="O1606" s="66">
        <v>4.34</v>
      </c>
      <c r="P1606" s="66">
        <v>390.63</v>
      </c>
      <c r="Q1606" s="68">
        <v>72.0</v>
      </c>
      <c r="R1606" s="69">
        <v>6.97553571428571</v>
      </c>
      <c r="T1606" s="56">
        <f t="shared" si="1"/>
        <v>4.14875</v>
      </c>
      <c r="U1606" s="56">
        <f t="shared" si="2"/>
        <v>2.228514851</v>
      </c>
      <c r="V1606" s="56">
        <f t="shared" si="3"/>
        <v>3.553743416</v>
      </c>
      <c r="W1606" s="56">
        <f t="shared" si="4"/>
        <v>4.34</v>
      </c>
      <c r="X1606" s="56">
        <f t="shared" si="5"/>
        <v>5.425416667</v>
      </c>
    </row>
    <row r="1607" ht="14.25" customHeight="1">
      <c r="A1607" s="63">
        <v>95209.0</v>
      </c>
      <c r="B1607" s="64" t="s">
        <v>1648</v>
      </c>
      <c r="C1607" s="65" t="s">
        <v>59</v>
      </c>
      <c r="D1607" s="66">
        <v>159895.41</v>
      </c>
      <c r="E1607" s="67">
        <v>33006.0</v>
      </c>
      <c r="F1607" s="66">
        <v>6.95469575051107</v>
      </c>
      <c r="G1607" s="66">
        <v>1463.95</v>
      </c>
      <c r="H1607" s="68">
        <v>471.0</v>
      </c>
      <c r="I1607" s="66">
        <v>3.47731591448931</v>
      </c>
      <c r="J1607" s="66">
        <v>6822.49</v>
      </c>
      <c r="K1607" s="68">
        <v>1509.0</v>
      </c>
      <c r="L1607" s="66">
        <v>5.38051261829653</v>
      </c>
      <c r="M1607" s="66">
        <v>307400.61</v>
      </c>
      <c r="N1607" s="68">
        <v>49999.0</v>
      </c>
      <c r="O1607" s="66">
        <v>9.67764166981488</v>
      </c>
      <c r="P1607" s="66">
        <v>72203.44</v>
      </c>
      <c r="Q1607" s="68">
        <v>16574.0</v>
      </c>
      <c r="R1607" s="69">
        <v>6.991714922049</v>
      </c>
      <c r="T1607" s="56">
        <f t="shared" si="1"/>
        <v>4.844434648</v>
      </c>
      <c r="U1607" s="56">
        <f t="shared" si="2"/>
        <v>3.108174098</v>
      </c>
      <c r="V1607" s="56">
        <f t="shared" si="3"/>
        <v>4.52119947</v>
      </c>
      <c r="W1607" s="56">
        <f t="shared" si="4"/>
        <v>6.148135163</v>
      </c>
      <c r="X1607" s="56">
        <f t="shared" si="5"/>
        <v>4.35642814</v>
      </c>
    </row>
    <row r="1608" ht="14.25" customHeight="1">
      <c r="A1608" s="63">
        <v>95210.0</v>
      </c>
      <c r="B1608" s="64" t="s">
        <v>1649</v>
      </c>
      <c r="C1608" s="65" t="s">
        <v>61</v>
      </c>
      <c r="D1608" s="66" t="s">
        <v>66</v>
      </c>
      <c r="E1608" s="67" t="s">
        <v>66</v>
      </c>
      <c r="F1608" s="66" t="s">
        <v>66</v>
      </c>
      <c r="G1608" s="66" t="s">
        <v>66</v>
      </c>
      <c r="H1608" s="68" t="s">
        <v>66</v>
      </c>
      <c r="I1608" s="66" t="s">
        <v>66</v>
      </c>
      <c r="J1608" s="66" t="s">
        <v>66</v>
      </c>
      <c r="K1608" s="68" t="s">
        <v>66</v>
      </c>
      <c r="L1608" s="66" t="s">
        <v>66</v>
      </c>
      <c r="M1608" s="66" t="s">
        <v>66</v>
      </c>
      <c r="N1608" s="68" t="s">
        <v>66</v>
      </c>
      <c r="O1608" s="66" t="s">
        <v>66</v>
      </c>
      <c r="P1608" s="66" t="s">
        <v>66</v>
      </c>
      <c r="Q1608" s="68" t="s">
        <v>66</v>
      </c>
      <c r="R1608" s="69" t="s">
        <v>66</v>
      </c>
      <c r="T1608" s="56" t="str">
        <f t="shared" si="1"/>
        <v/>
      </c>
      <c r="U1608" s="56" t="str">
        <f t="shared" si="2"/>
        <v/>
      </c>
      <c r="V1608" s="56" t="str">
        <f t="shared" si="3"/>
        <v/>
      </c>
      <c r="W1608" s="56" t="str">
        <f t="shared" si="4"/>
        <v/>
      </c>
      <c r="X1608" s="56" t="str">
        <f t="shared" si="5"/>
        <v/>
      </c>
    </row>
    <row r="1609" ht="14.25" customHeight="1">
      <c r="A1609" s="63">
        <v>95211.0</v>
      </c>
      <c r="B1609" s="64" t="s">
        <v>1650</v>
      </c>
      <c r="C1609" s="65" t="s">
        <v>61</v>
      </c>
      <c r="D1609" s="66">
        <v>412.87</v>
      </c>
      <c r="E1609" s="67">
        <v>103.0</v>
      </c>
      <c r="F1609" s="66">
        <v>4.4394623655914</v>
      </c>
      <c r="G1609" s="66">
        <v>370.09</v>
      </c>
      <c r="H1609" s="68">
        <v>106.0</v>
      </c>
      <c r="I1609" s="66">
        <v>3.7009</v>
      </c>
      <c r="J1609" s="66">
        <v>1588.05</v>
      </c>
      <c r="K1609" s="68">
        <v>439.0</v>
      </c>
      <c r="L1609" s="66">
        <v>4.35082191780822</v>
      </c>
      <c r="M1609" s="66">
        <v>74843.53</v>
      </c>
      <c r="N1609" s="68">
        <v>9537.0</v>
      </c>
      <c r="O1609" s="66">
        <v>11.6198618226983</v>
      </c>
      <c r="P1609" s="66">
        <v>3520.89</v>
      </c>
      <c r="Q1609" s="68">
        <v>740.0</v>
      </c>
      <c r="R1609" s="69">
        <v>6.37842391304348</v>
      </c>
      <c r="T1609" s="56">
        <f t="shared" si="1"/>
        <v>4.008446602</v>
      </c>
      <c r="U1609" s="56">
        <f t="shared" si="2"/>
        <v>3.491415094</v>
      </c>
      <c r="V1609" s="56">
        <f t="shared" si="3"/>
        <v>3.617425968</v>
      </c>
      <c r="W1609" s="56">
        <f t="shared" si="4"/>
        <v>7.847701583</v>
      </c>
      <c r="X1609" s="56">
        <f t="shared" si="5"/>
        <v>4.757959459</v>
      </c>
    </row>
    <row r="1610" ht="14.25" customHeight="1">
      <c r="A1610" s="63">
        <v>95212.0</v>
      </c>
      <c r="B1610" s="64" t="s">
        <v>1651</v>
      </c>
      <c r="C1610" s="65" t="s">
        <v>59</v>
      </c>
      <c r="D1610" s="66" t="s">
        <v>66</v>
      </c>
      <c r="E1610" s="67" t="s">
        <v>66</v>
      </c>
      <c r="F1610" s="66" t="s">
        <v>66</v>
      </c>
      <c r="G1610" s="66" t="s">
        <v>66</v>
      </c>
      <c r="H1610" s="68" t="s">
        <v>66</v>
      </c>
      <c r="I1610" s="66" t="s">
        <v>66</v>
      </c>
      <c r="J1610" s="66" t="s">
        <v>66</v>
      </c>
      <c r="K1610" s="68" t="s">
        <v>66</v>
      </c>
      <c r="L1610" s="66" t="s">
        <v>66</v>
      </c>
      <c r="M1610" s="66" t="s">
        <v>66</v>
      </c>
      <c r="N1610" s="68" t="s">
        <v>66</v>
      </c>
      <c r="O1610" s="66" t="s">
        <v>66</v>
      </c>
      <c r="P1610" s="66" t="s">
        <v>66</v>
      </c>
      <c r="Q1610" s="68" t="s">
        <v>66</v>
      </c>
      <c r="R1610" s="69" t="s">
        <v>66</v>
      </c>
      <c r="T1610" s="56" t="str">
        <f t="shared" si="1"/>
        <v/>
      </c>
      <c r="U1610" s="56" t="str">
        <f t="shared" si="2"/>
        <v/>
      </c>
      <c r="V1610" s="56" t="str">
        <f t="shared" si="3"/>
        <v/>
      </c>
      <c r="W1610" s="56" t="str">
        <f t="shared" si="4"/>
        <v/>
      </c>
      <c r="X1610" s="56" t="str">
        <f t="shared" si="5"/>
        <v/>
      </c>
    </row>
    <row r="1611" ht="14.25" customHeight="1">
      <c r="A1611" s="63">
        <v>95217.0</v>
      </c>
      <c r="B1611" s="64" t="s">
        <v>1652</v>
      </c>
      <c r="C1611" s="65" t="s">
        <v>61</v>
      </c>
      <c r="D1611" s="66">
        <v>6830.9</v>
      </c>
      <c r="E1611" s="67">
        <v>1705.0</v>
      </c>
      <c r="F1611" s="66">
        <v>4.90373295046662</v>
      </c>
      <c r="G1611" s="66">
        <v>2872.48</v>
      </c>
      <c r="H1611" s="68">
        <v>881.0</v>
      </c>
      <c r="I1611" s="66">
        <v>3.86086021505376</v>
      </c>
      <c r="J1611" s="66">
        <v>10554.47</v>
      </c>
      <c r="K1611" s="68">
        <v>2061.0</v>
      </c>
      <c r="L1611" s="66">
        <v>6.3087089061566</v>
      </c>
      <c r="M1611" s="66">
        <v>46582.35</v>
      </c>
      <c r="N1611" s="68">
        <v>5899.0</v>
      </c>
      <c r="O1611" s="66">
        <v>10.3309713905522</v>
      </c>
      <c r="P1611" s="66">
        <v>216.14</v>
      </c>
      <c r="Q1611" s="68">
        <v>40.0</v>
      </c>
      <c r="R1611" s="69">
        <v>6.754375</v>
      </c>
      <c r="T1611" s="56">
        <f t="shared" si="1"/>
        <v>4.006392962</v>
      </c>
      <c r="U1611" s="56">
        <f t="shared" si="2"/>
        <v>3.260476731</v>
      </c>
      <c r="V1611" s="56">
        <f t="shared" si="3"/>
        <v>5.121043183</v>
      </c>
      <c r="W1611" s="56">
        <f t="shared" si="4"/>
        <v>7.896651975</v>
      </c>
      <c r="X1611" s="56">
        <f t="shared" si="5"/>
        <v>5.4035</v>
      </c>
    </row>
    <row r="1612" ht="14.25" customHeight="1">
      <c r="A1612" s="63">
        <v>95219.0</v>
      </c>
      <c r="B1612" s="64" t="s">
        <v>1653</v>
      </c>
      <c r="C1612" s="65" t="s">
        <v>61</v>
      </c>
      <c r="D1612" s="66" t="s">
        <v>66</v>
      </c>
      <c r="E1612" s="67" t="s">
        <v>66</v>
      </c>
      <c r="F1612" s="66" t="s">
        <v>66</v>
      </c>
      <c r="G1612" s="66" t="s">
        <v>66</v>
      </c>
      <c r="H1612" s="68" t="s">
        <v>66</v>
      </c>
      <c r="I1612" s="66" t="s">
        <v>66</v>
      </c>
      <c r="J1612" s="66" t="s">
        <v>66</v>
      </c>
      <c r="K1612" s="68" t="s">
        <v>66</v>
      </c>
      <c r="L1612" s="66" t="s">
        <v>66</v>
      </c>
      <c r="M1612" s="66" t="s">
        <v>66</v>
      </c>
      <c r="N1612" s="68" t="s">
        <v>66</v>
      </c>
      <c r="O1612" s="66" t="s">
        <v>66</v>
      </c>
      <c r="P1612" s="66" t="s">
        <v>66</v>
      </c>
      <c r="Q1612" s="68" t="s">
        <v>66</v>
      </c>
      <c r="R1612" s="69" t="s">
        <v>66</v>
      </c>
      <c r="T1612" s="56" t="str">
        <f t="shared" si="1"/>
        <v/>
      </c>
      <c r="U1612" s="56" t="str">
        <f t="shared" si="2"/>
        <v/>
      </c>
      <c r="V1612" s="56" t="str">
        <f t="shared" si="3"/>
        <v/>
      </c>
      <c r="W1612" s="56" t="str">
        <f t="shared" si="4"/>
        <v/>
      </c>
      <c r="X1612" s="56" t="str">
        <f t="shared" si="5"/>
        <v/>
      </c>
    </row>
    <row r="1613" ht="14.25" customHeight="1">
      <c r="A1613" s="63">
        <v>95225.0</v>
      </c>
      <c r="B1613" s="64" t="s">
        <v>1654</v>
      </c>
      <c r="C1613" s="65" t="s">
        <v>59</v>
      </c>
      <c r="D1613" s="66" t="s">
        <v>66</v>
      </c>
      <c r="E1613" s="67" t="s">
        <v>66</v>
      </c>
      <c r="F1613" s="66" t="s">
        <v>66</v>
      </c>
      <c r="G1613" s="66" t="s">
        <v>66</v>
      </c>
      <c r="H1613" s="68" t="s">
        <v>66</v>
      </c>
      <c r="I1613" s="66" t="s">
        <v>66</v>
      </c>
      <c r="J1613" s="66" t="s">
        <v>66</v>
      </c>
      <c r="K1613" s="68" t="s">
        <v>66</v>
      </c>
      <c r="L1613" s="66" t="s">
        <v>66</v>
      </c>
      <c r="M1613" s="66" t="s">
        <v>66</v>
      </c>
      <c r="N1613" s="68" t="s">
        <v>66</v>
      </c>
      <c r="O1613" s="66" t="s">
        <v>66</v>
      </c>
      <c r="P1613" s="66" t="s">
        <v>66</v>
      </c>
      <c r="Q1613" s="68" t="s">
        <v>66</v>
      </c>
      <c r="R1613" s="69" t="s">
        <v>66</v>
      </c>
      <c r="T1613" s="56" t="str">
        <f t="shared" si="1"/>
        <v/>
      </c>
      <c r="U1613" s="56" t="str">
        <f t="shared" si="2"/>
        <v/>
      </c>
      <c r="V1613" s="56" t="str">
        <f t="shared" si="3"/>
        <v/>
      </c>
      <c r="W1613" s="56" t="str">
        <f t="shared" si="4"/>
        <v/>
      </c>
      <c r="X1613" s="56" t="str">
        <f t="shared" si="5"/>
        <v/>
      </c>
    </row>
    <row r="1614" ht="14.25" customHeight="1">
      <c r="A1614" s="63">
        <v>95226.0</v>
      </c>
      <c r="B1614" s="64" t="s">
        <v>1655</v>
      </c>
      <c r="C1614" s="65" t="s">
        <v>61</v>
      </c>
      <c r="D1614" s="66" t="s">
        <v>66</v>
      </c>
      <c r="E1614" s="67" t="s">
        <v>66</v>
      </c>
      <c r="F1614" s="66" t="s">
        <v>66</v>
      </c>
      <c r="G1614" s="66" t="s">
        <v>66</v>
      </c>
      <c r="H1614" s="68" t="s">
        <v>66</v>
      </c>
      <c r="I1614" s="66" t="s">
        <v>66</v>
      </c>
      <c r="J1614" s="66" t="s">
        <v>66</v>
      </c>
      <c r="K1614" s="68" t="s">
        <v>66</v>
      </c>
      <c r="L1614" s="66" t="s">
        <v>66</v>
      </c>
      <c r="M1614" s="66" t="s">
        <v>66</v>
      </c>
      <c r="N1614" s="68" t="s">
        <v>66</v>
      </c>
      <c r="O1614" s="66" t="s">
        <v>66</v>
      </c>
      <c r="P1614" s="66" t="s">
        <v>66</v>
      </c>
      <c r="Q1614" s="68" t="s">
        <v>66</v>
      </c>
      <c r="R1614" s="69" t="s">
        <v>66</v>
      </c>
      <c r="T1614" s="56" t="str">
        <f t="shared" si="1"/>
        <v/>
      </c>
      <c r="U1614" s="56" t="str">
        <f t="shared" si="2"/>
        <v/>
      </c>
      <c r="V1614" s="56" t="str">
        <f t="shared" si="3"/>
        <v/>
      </c>
      <c r="W1614" s="56" t="str">
        <f t="shared" si="4"/>
        <v/>
      </c>
      <c r="X1614" s="56" t="str">
        <f t="shared" si="5"/>
        <v/>
      </c>
    </row>
    <row r="1615" ht="14.25" customHeight="1">
      <c r="A1615" s="63">
        <v>95233.0</v>
      </c>
      <c r="B1615" s="64" t="s">
        <v>1656</v>
      </c>
      <c r="C1615" s="65" t="s">
        <v>61</v>
      </c>
      <c r="D1615" s="66">
        <v>6838.23</v>
      </c>
      <c r="E1615" s="67">
        <v>1192.0</v>
      </c>
      <c r="F1615" s="66">
        <v>6.22222929936306</v>
      </c>
      <c r="G1615" s="66">
        <v>7815.83</v>
      </c>
      <c r="H1615" s="68">
        <v>782.0</v>
      </c>
      <c r="I1615" s="66">
        <v>12.0988080495356</v>
      </c>
      <c r="J1615" s="66">
        <v>534.83</v>
      </c>
      <c r="K1615" s="68">
        <v>144.0</v>
      </c>
      <c r="L1615" s="66">
        <v>4.49436974789916</v>
      </c>
      <c r="M1615" s="66">
        <v>41497.35</v>
      </c>
      <c r="N1615" s="68">
        <v>6993.0</v>
      </c>
      <c r="O1615" s="66">
        <v>7.75071908853194</v>
      </c>
      <c r="P1615" s="66">
        <v>24821.5</v>
      </c>
      <c r="Q1615" s="68">
        <v>2027.0</v>
      </c>
      <c r="R1615" s="69">
        <v>17.5416961130742</v>
      </c>
      <c r="T1615" s="56">
        <f t="shared" si="1"/>
        <v>5.736770134</v>
      </c>
      <c r="U1615" s="56">
        <f t="shared" si="2"/>
        <v>9.994667519</v>
      </c>
      <c r="V1615" s="56">
        <f t="shared" si="3"/>
        <v>3.714097222</v>
      </c>
      <c r="W1615" s="56">
        <f t="shared" si="4"/>
        <v>5.934126984</v>
      </c>
      <c r="X1615" s="56">
        <f t="shared" si="5"/>
        <v>12.24543661</v>
      </c>
    </row>
    <row r="1616" ht="14.25" customHeight="1">
      <c r="A1616" s="63">
        <v>95234.0</v>
      </c>
      <c r="B1616" s="64" t="s">
        <v>1657</v>
      </c>
      <c r="C1616" s="65" t="s">
        <v>61</v>
      </c>
      <c r="D1616" s="66" t="s">
        <v>66</v>
      </c>
      <c r="E1616" s="67" t="s">
        <v>66</v>
      </c>
      <c r="F1616" s="66" t="s">
        <v>66</v>
      </c>
      <c r="G1616" s="66" t="s">
        <v>66</v>
      </c>
      <c r="H1616" s="68" t="s">
        <v>66</v>
      </c>
      <c r="I1616" s="66" t="s">
        <v>66</v>
      </c>
      <c r="J1616" s="66" t="s">
        <v>66</v>
      </c>
      <c r="K1616" s="68" t="s">
        <v>66</v>
      </c>
      <c r="L1616" s="66" t="s">
        <v>66</v>
      </c>
      <c r="M1616" s="66" t="s">
        <v>66</v>
      </c>
      <c r="N1616" s="68" t="s">
        <v>66</v>
      </c>
      <c r="O1616" s="66" t="s">
        <v>66</v>
      </c>
      <c r="P1616" s="66" t="s">
        <v>66</v>
      </c>
      <c r="Q1616" s="68" t="s">
        <v>66</v>
      </c>
      <c r="R1616" s="69" t="s">
        <v>66</v>
      </c>
      <c r="T1616" s="56" t="str">
        <f t="shared" si="1"/>
        <v/>
      </c>
      <c r="U1616" s="56" t="str">
        <f t="shared" si="2"/>
        <v/>
      </c>
      <c r="V1616" s="56" t="str">
        <f t="shared" si="3"/>
        <v/>
      </c>
      <c r="W1616" s="56" t="str">
        <f t="shared" si="4"/>
        <v/>
      </c>
      <c r="X1616" s="56" t="str">
        <f t="shared" si="5"/>
        <v/>
      </c>
    </row>
    <row r="1617" ht="14.25" customHeight="1">
      <c r="A1617" s="63">
        <v>95235.0</v>
      </c>
      <c r="B1617" s="64" t="s">
        <v>1658</v>
      </c>
      <c r="C1617" s="65" t="s">
        <v>61</v>
      </c>
      <c r="D1617" s="66">
        <v>14916.3</v>
      </c>
      <c r="E1617" s="67">
        <v>2970.0</v>
      </c>
      <c r="F1617" s="66">
        <v>5.48998895841001</v>
      </c>
      <c r="G1617" s="66">
        <v>2194.39</v>
      </c>
      <c r="H1617" s="68">
        <v>730.0</v>
      </c>
      <c r="I1617" s="66">
        <v>3.53933870967742</v>
      </c>
      <c r="J1617" s="66">
        <v>2257.59</v>
      </c>
      <c r="K1617" s="68">
        <v>599.0</v>
      </c>
      <c r="L1617" s="66">
        <v>4.65482474226804</v>
      </c>
      <c r="M1617" s="66">
        <v>106685.78</v>
      </c>
      <c r="N1617" s="68">
        <v>14307.0</v>
      </c>
      <c r="O1617" s="66">
        <v>9.83641711229946</v>
      </c>
      <c r="P1617" s="66">
        <v>33634.56</v>
      </c>
      <c r="Q1617" s="68">
        <v>4892.0</v>
      </c>
      <c r="R1617" s="69">
        <v>9.13982608695652</v>
      </c>
      <c r="T1617" s="56">
        <f t="shared" si="1"/>
        <v>5.022323232</v>
      </c>
      <c r="U1617" s="56">
        <f t="shared" si="2"/>
        <v>3.006013699</v>
      </c>
      <c r="V1617" s="56">
        <f t="shared" si="3"/>
        <v>3.768931553</v>
      </c>
      <c r="W1617" s="56">
        <f t="shared" si="4"/>
        <v>7.456893828</v>
      </c>
      <c r="X1617" s="56">
        <f t="shared" si="5"/>
        <v>6.875421096</v>
      </c>
    </row>
    <row r="1618" ht="14.25" customHeight="1">
      <c r="A1618" s="63">
        <v>95258.0</v>
      </c>
      <c r="B1618" s="64" t="s">
        <v>1659</v>
      </c>
      <c r="C1618" s="65" t="s">
        <v>94</v>
      </c>
      <c r="D1618" s="66">
        <v>355413.31</v>
      </c>
      <c r="E1618" s="67">
        <v>72533.0</v>
      </c>
      <c r="F1618" s="66">
        <v>7.10783972961622</v>
      </c>
      <c r="G1618" s="66">
        <v>27039.5</v>
      </c>
      <c r="H1618" s="68">
        <v>6219.0</v>
      </c>
      <c r="I1618" s="66">
        <v>5.26572541382668</v>
      </c>
      <c r="J1618" s="66">
        <v>38042.03</v>
      </c>
      <c r="K1618" s="68">
        <v>9220.0</v>
      </c>
      <c r="L1618" s="66">
        <v>5.38533833522084</v>
      </c>
      <c r="M1618" s="66">
        <v>1321424.29</v>
      </c>
      <c r="N1618" s="68">
        <v>179344.0</v>
      </c>
      <c r="O1618" s="66">
        <v>12.0807098909337</v>
      </c>
      <c r="P1618" s="66">
        <v>103387.78</v>
      </c>
      <c r="Q1618" s="68">
        <v>19132.0</v>
      </c>
      <c r="R1618" s="69">
        <v>6.93365837301321</v>
      </c>
      <c r="T1618" s="56">
        <f t="shared" si="1"/>
        <v>4.900022197</v>
      </c>
      <c r="U1618" s="56">
        <f t="shared" si="2"/>
        <v>4.347885512</v>
      </c>
      <c r="V1618" s="56">
        <f t="shared" si="3"/>
        <v>4.126033623</v>
      </c>
      <c r="W1618" s="56">
        <f t="shared" si="4"/>
        <v>7.368098682</v>
      </c>
      <c r="X1618" s="56">
        <f t="shared" si="5"/>
        <v>5.403919088</v>
      </c>
    </row>
    <row r="1619" ht="14.25" customHeight="1">
      <c r="A1619" s="63">
        <v>95262.0</v>
      </c>
      <c r="B1619" s="64" t="s">
        <v>1660</v>
      </c>
      <c r="C1619" s="65" t="s">
        <v>59</v>
      </c>
      <c r="D1619" s="66">
        <v>300563.58</v>
      </c>
      <c r="E1619" s="67">
        <v>63766.0</v>
      </c>
      <c r="F1619" s="66">
        <v>6.73516739120692</v>
      </c>
      <c r="G1619" s="66">
        <v>1879.56</v>
      </c>
      <c r="H1619" s="68">
        <v>744.0</v>
      </c>
      <c r="I1619" s="66">
        <v>3.29169877408056</v>
      </c>
      <c r="J1619" s="66">
        <v>7358.43</v>
      </c>
      <c r="K1619" s="68">
        <v>2389.0</v>
      </c>
      <c r="L1619" s="66">
        <v>4.1016889632107</v>
      </c>
      <c r="M1619" s="66">
        <v>570236.64</v>
      </c>
      <c r="N1619" s="68">
        <v>85012.0</v>
      </c>
      <c r="O1619" s="66">
        <v>11.1215774384179</v>
      </c>
      <c r="P1619" s="66">
        <v>12171.74</v>
      </c>
      <c r="Q1619" s="68">
        <v>1303.0</v>
      </c>
      <c r="R1619" s="69">
        <v>10.1515763135947</v>
      </c>
      <c r="T1619" s="56">
        <f t="shared" si="1"/>
        <v>4.713539817</v>
      </c>
      <c r="U1619" s="56">
        <f t="shared" si="2"/>
        <v>2.526290323</v>
      </c>
      <c r="V1619" s="56">
        <f t="shared" si="3"/>
        <v>3.080129761</v>
      </c>
      <c r="W1619" s="56">
        <f t="shared" si="4"/>
        <v>6.707719381</v>
      </c>
      <c r="X1619" s="56">
        <f t="shared" si="5"/>
        <v>9.341320031</v>
      </c>
    </row>
    <row r="1620" ht="14.25" customHeight="1">
      <c r="A1620" s="63">
        <v>95273.0</v>
      </c>
      <c r="B1620" s="64" t="s">
        <v>1661</v>
      </c>
      <c r="C1620" s="65" t="s">
        <v>59</v>
      </c>
      <c r="D1620" s="66">
        <v>99380.79</v>
      </c>
      <c r="E1620" s="67">
        <v>21138.0</v>
      </c>
      <c r="F1620" s="66">
        <v>6.80783600493218</v>
      </c>
      <c r="G1620" s="66">
        <v>10865.52</v>
      </c>
      <c r="H1620" s="68">
        <v>3553.0</v>
      </c>
      <c r="I1620" s="66">
        <v>3.86810964756141</v>
      </c>
      <c r="J1620" s="66">
        <v>18188.54</v>
      </c>
      <c r="K1620" s="68">
        <v>4402.0</v>
      </c>
      <c r="L1620" s="66">
        <v>5.54697773711497</v>
      </c>
      <c r="M1620" s="66">
        <v>271251.81</v>
      </c>
      <c r="N1620" s="68">
        <v>37977.0</v>
      </c>
      <c r="O1620" s="66">
        <v>10.7823591843225</v>
      </c>
      <c r="P1620" s="66">
        <v>41018.28</v>
      </c>
      <c r="Q1620" s="68">
        <v>9610.0</v>
      </c>
      <c r="R1620" s="69">
        <v>7.00688076528869</v>
      </c>
      <c r="T1620" s="56">
        <f t="shared" si="1"/>
        <v>4.70152285</v>
      </c>
      <c r="U1620" s="56">
        <f t="shared" si="2"/>
        <v>3.058125528</v>
      </c>
      <c r="V1620" s="56">
        <f t="shared" si="3"/>
        <v>4.131880963</v>
      </c>
      <c r="W1620" s="56">
        <f t="shared" si="4"/>
        <v>7.142528636</v>
      </c>
      <c r="X1620" s="56">
        <f t="shared" si="5"/>
        <v>4.268291363</v>
      </c>
    </row>
    <row r="1621" ht="14.25" customHeight="1">
      <c r="A1621" s="63">
        <v>95280.0</v>
      </c>
      <c r="B1621" s="64" t="s">
        <v>1662</v>
      </c>
      <c r="C1621" s="65" t="s">
        <v>59</v>
      </c>
      <c r="D1621" s="66">
        <v>272497.3</v>
      </c>
      <c r="E1621" s="67">
        <v>68183.0</v>
      </c>
      <c r="F1621" s="66">
        <v>6.76239080802065</v>
      </c>
      <c r="G1621" s="66">
        <v>6141.05</v>
      </c>
      <c r="H1621" s="68">
        <v>1918.0</v>
      </c>
      <c r="I1621" s="66">
        <v>4.45003623188406</v>
      </c>
      <c r="J1621" s="66">
        <v>41158.17</v>
      </c>
      <c r="K1621" s="68">
        <v>8602.0</v>
      </c>
      <c r="L1621" s="66">
        <v>6.32424247080516</v>
      </c>
      <c r="M1621" s="66">
        <v>726089.41</v>
      </c>
      <c r="N1621" s="68">
        <v>84122.0</v>
      </c>
      <c r="O1621" s="66">
        <v>13.2667533345514</v>
      </c>
      <c r="P1621" s="66">
        <v>58823.25</v>
      </c>
      <c r="Q1621" s="68">
        <v>11102.0</v>
      </c>
      <c r="R1621" s="69">
        <v>7.61860510296594</v>
      </c>
      <c r="T1621" s="56">
        <f t="shared" si="1"/>
        <v>3.996557793</v>
      </c>
      <c r="U1621" s="56">
        <f t="shared" si="2"/>
        <v>3.201798749</v>
      </c>
      <c r="V1621" s="56">
        <f t="shared" si="3"/>
        <v>4.784720995</v>
      </c>
      <c r="W1621" s="56">
        <f t="shared" si="4"/>
        <v>8.631385488</v>
      </c>
      <c r="X1621" s="56">
        <f t="shared" si="5"/>
        <v>5.298437219</v>
      </c>
    </row>
    <row r="1622" ht="14.25" customHeight="1">
      <c r="A1622" s="63">
        <v>95285.0</v>
      </c>
      <c r="B1622" s="64" t="s">
        <v>1663</v>
      </c>
      <c r="C1622" s="65" t="s">
        <v>59</v>
      </c>
      <c r="D1622" s="66">
        <v>118022.1</v>
      </c>
      <c r="E1622" s="67">
        <v>25096.0</v>
      </c>
      <c r="F1622" s="66">
        <v>6.55314269850083</v>
      </c>
      <c r="G1622" s="66">
        <v>15279.02</v>
      </c>
      <c r="H1622" s="68">
        <v>3548.0</v>
      </c>
      <c r="I1622" s="66">
        <v>4.84126108998733</v>
      </c>
      <c r="J1622" s="66">
        <v>23284.58</v>
      </c>
      <c r="K1622" s="68">
        <v>4864.0</v>
      </c>
      <c r="L1622" s="66">
        <v>6.33594013605442</v>
      </c>
      <c r="M1622" s="66">
        <v>168606.06</v>
      </c>
      <c r="N1622" s="68">
        <v>29569.0</v>
      </c>
      <c r="O1622" s="66">
        <v>8.65178879310345</v>
      </c>
      <c r="P1622" s="66">
        <v>4865.9</v>
      </c>
      <c r="Q1622" s="68">
        <v>960.0</v>
      </c>
      <c r="R1622" s="69">
        <v>6.56666666666667</v>
      </c>
      <c r="T1622" s="56">
        <f t="shared" si="1"/>
        <v>4.702825151</v>
      </c>
      <c r="U1622" s="56">
        <f t="shared" si="2"/>
        <v>4.306375423</v>
      </c>
      <c r="V1622" s="56">
        <f t="shared" si="3"/>
        <v>4.787125822</v>
      </c>
      <c r="W1622" s="56">
        <f t="shared" si="4"/>
        <v>5.702122493</v>
      </c>
      <c r="X1622" s="56">
        <f t="shared" si="5"/>
        <v>5.068645833</v>
      </c>
    </row>
    <row r="1623" ht="14.25" customHeight="1">
      <c r="A1623" s="63">
        <v>95290.0</v>
      </c>
      <c r="B1623" s="64" t="s">
        <v>1664</v>
      </c>
      <c r="C1623" s="65" t="s">
        <v>59</v>
      </c>
      <c r="D1623" s="66">
        <v>118369.82</v>
      </c>
      <c r="E1623" s="67">
        <v>25513.0</v>
      </c>
      <c r="F1623" s="66">
        <v>6.26527391097232</v>
      </c>
      <c r="G1623" s="66">
        <v>100516.66</v>
      </c>
      <c r="H1623" s="68">
        <v>11886.0</v>
      </c>
      <c r="I1623" s="66">
        <v>9.34864769345238</v>
      </c>
      <c r="J1623" s="66">
        <v>45100.64</v>
      </c>
      <c r="K1623" s="68">
        <v>7143.0</v>
      </c>
      <c r="L1623" s="66">
        <v>7.67931891707815</v>
      </c>
      <c r="M1623" s="66">
        <v>559822.46</v>
      </c>
      <c r="N1623" s="68">
        <v>60236.0</v>
      </c>
      <c r="O1623" s="66">
        <v>13.6266207433732</v>
      </c>
      <c r="P1623" s="66">
        <v>75518.73</v>
      </c>
      <c r="Q1623" s="68">
        <v>10906.0</v>
      </c>
      <c r="R1623" s="69">
        <v>11.4561180218447</v>
      </c>
      <c r="T1623" s="56">
        <f t="shared" si="1"/>
        <v>4.639588445</v>
      </c>
      <c r="U1623" s="56">
        <f t="shared" si="2"/>
        <v>8.456727242</v>
      </c>
      <c r="V1623" s="56">
        <f t="shared" si="3"/>
        <v>6.313963321</v>
      </c>
      <c r="W1623" s="56">
        <f t="shared" si="4"/>
        <v>9.293818647</v>
      </c>
      <c r="X1623" s="56">
        <f t="shared" si="5"/>
        <v>6.924512195</v>
      </c>
    </row>
    <row r="1624" ht="14.25" customHeight="1">
      <c r="A1624" s="63">
        <v>95366.0</v>
      </c>
      <c r="B1624" s="64" t="s">
        <v>1665</v>
      </c>
      <c r="C1624" s="65" t="s">
        <v>59</v>
      </c>
      <c r="D1624" s="66">
        <v>120934.8</v>
      </c>
      <c r="E1624" s="67">
        <v>30177.0</v>
      </c>
      <c r="F1624" s="66">
        <v>5.96973047684865</v>
      </c>
      <c r="G1624" s="66">
        <v>4595.96</v>
      </c>
      <c r="H1624" s="68">
        <v>1321.0</v>
      </c>
      <c r="I1624" s="66">
        <v>3.99648695652174</v>
      </c>
      <c r="J1624" s="66">
        <v>9596.29</v>
      </c>
      <c r="K1624" s="68">
        <v>2305.0</v>
      </c>
      <c r="L1624" s="66">
        <v>5.42163276836158</v>
      </c>
      <c r="M1624" s="66">
        <v>379387.51</v>
      </c>
      <c r="N1624" s="68">
        <v>54393.0</v>
      </c>
      <c r="O1624" s="66">
        <v>11.6084545009485</v>
      </c>
      <c r="P1624" s="66">
        <v>27513.99</v>
      </c>
      <c r="Q1624" s="68">
        <v>3446.0</v>
      </c>
      <c r="R1624" s="69">
        <v>10.2396687755862</v>
      </c>
      <c r="T1624" s="56">
        <f t="shared" si="1"/>
        <v>4.007515658</v>
      </c>
      <c r="U1624" s="56">
        <f t="shared" si="2"/>
        <v>3.479152157</v>
      </c>
      <c r="V1624" s="56">
        <f t="shared" si="3"/>
        <v>4.163249458</v>
      </c>
      <c r="W1624" s="56">
        <f t="shared" si="4"/>
        <v>6.97493262</v>
      </c>
      <c r="X1624" s="56">
        <f t="shared" si="5"/>
        <v>7.984326756</v>
      </c>
    </row>
    <row r="1625" ht="14.25" customHeight="1">
      <c r="A1625" s="63">
        <v>95373.0</v>
      </c>
      <c r="B1625" s="64" t="s">
        <v>1666</v>
      </c>
      <c r="C1625" s="65" t="s">
        <v>59</v>
      </c>
      <c r="D1625" s="66">
        <v>215232.27</v>
      </c>
      <c r="E1625" s="67">
        <v>53670.0</v>
      </c>
      <c r="F1625" s="66">
        <v>6.0570796983171</v>
      </c>
      <c r="G1625" s="66">
        <v>43742.88</v>
      </c>
      <c r="H1625" s="68">
        <v>16053.0</v>
      </c>
      <c r="I1625" s="66">
        <v>3.38645815591856</v>
      </c>
      <c r="J1625" s="66">
        <v>22285.46</v>
      </c>
      <c r="K1625" s="68">
        <v>6079.0</v>
      </c>
      <c r="L1625" s="66">
        <v>5.06602864287338</v>
      </c>
      <c r="M1625" s="66">
        <v>859268.61</v>
      </c>
      <c r="N1625" s="68">
        <v>98071.0</v>
      </c>
      <c r="O1625" s="66">
        <v>13.1696749226006</v>
      </c>
      <c r="P1625" s="66">
        <v>145859.96</v>
      </c>
      <c r="Q1625" s="68">
        <v>21596.0</v>
      </c>
      <c r="R1625" s="69">
        <v>9.25155143980718</v>
      </c>
      <c r="T1625" s="56">
        <f t="shared" si="1"/>
        <v>4.010290106</v>
      </c>
      <c r="U1625" s="56">
        <f t="shared" si="2"/>
        <v>2.724903756</v>
      </c>
      <c r="V1625" s="56">
        <f t="shared" si="3"/>
        <v>3.665974667</v>
      </c>
      <c r="W1625" s="56">
        <f t="shared" si="4"/>
        <v>8.761699279</v>
      </c>
      <c r="X1625" s="56">
        <f t="shared" si="5"/>
        <v>6.754026672</v>
      </c>
    </row>
    <row r="1626" ht="14.25" customHeight="1">
      <c r="A1626" s="63">
        <v>95382.0</v>
      </c>
      <c r="B1626" s="64" t="s">
        <v>1667</v>
      </c>
      <c r="C1626" s="65" t="s">
        <v>59</v>
      </c>
      <c r="D1626" s="66">
        <v>189657.2</v>
      </c>
      <c r="E1626" s="67">
        <v>41241.0</v>
      </c>
      <c r="F1626" s="66">
        <v>6.42927556866334</v>
      </c>
      <c r="G1626" s="66">
        <v>101248.84</v>
      </c>
      <c r="H1626" s="68">
        <v>32858.0</v>
      </c>
      <c r="I1626" s="66">
        <v>4.56034771642194</v>
      </c>
      <c r="J1626" s="66">
        <v>22720.07</v>
      </c>
      <c r="K1626" s="68">
        <v>6644.0</v>
      </c>
      <c r="L1626" s="66">
        <v>4.67779905291332</v>
      </c>
      <c r="M1626" s="66">
        <v>491298.34</v>
      </c>
      <c r="N1626" s="68">
        <v>54377.0</v>
      </c>
      <c r="O1626" s="66">
        <v>13.3168443878242</v>
      </c>
      <c r="P1626" s="66">
        <v>113618.08</v>
      </c>
      <c r="Q1626" s="68">
        <v>10418.0</v>
      </c>
      <c r="R1626" s="69">
        <v>14.5477695262484</v>
      </c>
      <c r="T1626" s="56">
        <f t="shared" si="1"/>
        <v>4.598753667</v>
      </c>
      <c r="U1626" s="56">
        <f t="shared" si="2"/>
        <v>3.08140605</v>
      </c>
      <c r="V1626" s="56">
        <f t="shared" si="3"/>
        <v>3.419637267</v>
      </c>
      <c r="W1626" s="56">
        <f t="shared" si="4"/>
        <v>9.035039447</v>
      </c>
      <c r="X1626" s="56">
        <f t="shared" si="5"/>
        <v>10.90593972</v>
      </c>
    </row>
    <row r="1627" ht="14.25" customHeight="1">
      <c r="A1627" s="63">
        <v>95456.0</v>
      </c>
      <c r="B1627" s="64" t="s">
        <v>1668</v>
      </c>
      <c r="C1627" s="65" t="s">
        <v>61</v>
      </c>
      <c r="D1627" s="66">
        <v>10605.38</v>
      </c>
      <c r="E1627" s="67">
        <v>1831.0</v>
      </c>
      <c r="F1627" s="66">
        <v>6.49839460784314</v>
      </c>
      <c r="G1627" s="66">
        <v>22.08</v>
      </c>
      <c r="H1627" s="68">
        <v>7.0</v>
      </c>
      <c r="I1627" s="66">
        <v>3.15428571428571</v>
      </c>
      <c r="J1627" s="66">
        <v>35.28</v>
      </c>
      <c r="K1627" s="68">
        <v>6.0</v>
      </c>
      <c r="L1627" s="66">
        <v>5.88</v>
      </c>
      <c r="M1627" s="66">
        <v>14769.61</v>
      </c>
      <c r="N1627" s="68">
        <v>1797.0</v>
      </c>
      <c r="O1627" s="66">
        <v>9.40140674729472</v>
      </c>
      <c r="P1627" s="66">
        <v>923.44</v>
      </c>
      <c r="Q1627" s="68">
        <v>218.0</v>
      </c>
      <c r="R1627" s="69">
        <v>5.21717514124294</v>
      </c>
      <c r="T1627" s="56">
        <f t="shared" si="1"/>
        <v>5.792124522</v>
      </c>
      <c r="U1627" s="56">
        <f t="shared" si="2"/>
        <v>3.154285714</v>
      </c>
      <c r="V1627" s="56">
        <f t="shared" si="3"/>
        <v>5.88</v>
      </c>
      <c r="W1627" s="56">
        <f t="shared" si="4"/>
        <v>8.219037284</v>
      </c>
      <c r="X1627" s="56">
        <f t="shared" si="5"/>
        <v>4.235963303</v>
      </c>
    </row>
    <row r="1628" ht="14.25" customHeight="1">
      <c r="A1628" s="63">
        <v>95457.0</v>
      </c>
      <c r="B1628" s="64" t="s">
        <v>1669</v>
      </c>
      <c r="C1628" s="65" t="s">
        <v>61</v>
      </c>
      <c r="D1628" s="66">
        <v>64176.54</v>
      </c>
      <c r="E1628" s="67">
        <v>12080.0</v>
      </c>
      <c r="F1628" s="66">
        <v>6.57479151726258</v>
      </c>
      <c r="G1628" s="66">
        <v>106.04</v>
      </c>
      <c r="H1628" s="68">
        <v>36.0</v>
      </c>
      <c r="I1628" s="66">
        <v>3.65655172413793</v>
      </c>
      <c r="J1628" s="66">
        <v>1868.47</v>
      </c>
      <c r="K1628" s="68">
        <v>383.0</v>
      </c>
      <c r="L1628" s="66">
        <v>6.0079421221865</v>
      </c>
      <c r="M1628" s="66">
        <v>39900.39</v>
      </c>
      <c r="N1628" s="68">
        <v>4612.0</v>
      </c>
      <c r="O1628" s="66">
        <v>10.5668405720339</v>
      </c>
      <c r="P1628" s="66">
        <v>164.95</v>
      </c>
      <c r="Q1628" s="68">
        <v>27.0</v>
      </c>
      <c r="R1628" s="69">
        <v>9.16388888888889</v>
      </c>
      <c r="T1628" s="56">
        <f t="shared" si="1"/>
        <v>5.312627483</v>
      </c>
      <c r="U1628" s="56">
        <f t="shared" si="2"/>
        <v>2.945555556</v>
      </c>
      <c r="V1628" s="56">
        <f t="shared" si="3"/>
        <v>4.878511749</v>
      </c>
      <c r="W1628" s="56">
        <f t="shared" si="4"/>
        <v>8.651428881</v>
      </c>
      <c r="X1628" s="56">
        <f t="shared" si="5"/>
        <v>6.109259259</v>
      </c>
    </row>
    <row r="1629" ht="14.25" customHeight="1">
      <c r="A1629" s="63">
        <v>95460.0</v>
      </c>
      <c r="B1629" s="64" t="s">
        <v>1670</v>
      </c>
      <c r="C1629" s="65" t="s">
        <v>61</v>
      </c>
      <c r="D1629" s="66" t="s">
        <v>66</v>
      </c>
      <c r="E1629" s="67" t="s">
        <v>66</v>
      </c>
      <c r="F1629" s="66" t="s">
        <v>66</v>
      </c>
      <c r="G1629" s="66" t="s">
        <v>66</v>
      </c>
      <c r="H1629" s="68" t="s">
        <v>66</v>
      </c>
      <c r="I1629" s="66" t="s">
        <v>66</v>
      </c>
      <c r="J1629" s="66" t="s">
        <v>66</v>
      </c>
      <c r="K1629" s="68" t="s">
        <v>66</v>
      </c>
      <c r="L1629" s="66" t="s">
        <v>66</v>
      </c>
      <c r="M1629" s="66" t="s">
        <v>66</v>
      </c>
      <c r="N1629" s="68" t="s">
        <v>66</v>
      </c>
      <c r="O1629" s="66" t="s">
        <v>66</v>
      </c>
      <c r="P1629" s="66" t="s">
        <v>66</v>
      </c>
      <c r="Q1629" s="68" t="s">
        <v>66</v>
      </c>
      <c r="R1629" s="69" t="s">
        <v>66</v>
      </c>
      <c r="T1629" s="56" t="str">
        <f t="shared" si="1"/>
        <v/>
      </c>
      <c r="U1629" s="56" t="str">
        <f t="shared" si="2"/>
        <v/>
      </c>
      <c r="V1629" s="56" t="str">
        <f t="shared" si="3"/>
        <v/>
      </c>
      <c r="W1629" s="56" t="str">
        <f t="shared" si="4"/>
        <v/>
      </c>
      <c r="X1629" s="56" t="str">
        <f t="shared" si="5"/>
        <v/>
      </c>
    </row>
    <row r="1630" ht="14.25" customHeight="1">
      <c r="A1630" s="63">
        <v>95461.0</v>
      </c>
      <c r="B1630" s="64" t="s">
        <v>1671</v>
      </c>
      <c r="C1630" s="65" t="s">
        <v>61</v>
      </c>
      <c r="D1630" s="66" t="s">
        <v>66</v>
      </c>
      <c r="E1630" s="67" t="s">
        <v>66</v>
      </c>
      <c r="F1630" s="66" t="s">
        <v>66</v>
      </c>
      <c r="G1630" s="66" t="s">
        <v>66</v>
      </c>
      <c r="H1630" s="68" t="s">
        <v>66</v>
      </c>
      <c r="I1630" s="66" t="s">
        <v>66</v>
      </c>
      <c r="J1630" s="66" t="s">
        <v>66</v>
      </c>
      <c r="K1630" s="68" t="s">
        <v>66</v>
      </c>
      <c r="L1630" s="66" t="s">
        <v>66</v>
      </c>
      <c r="M1630" s="66">
        <v>9.95</v>
      </c>
      <c r="N1630" s="68">
        <v>1.0</v>
      </c>
      <c r="O1630" s="66">
        <v>9.95</v>
      </c>
      <c r="P1630" s="66">
        <v>5.98</v>
      </c>
      <c r="Q1630" s="68">
        <v>2.0</v>
      </c>
      <c r="R1630" s="69">
        <v>2.99</v>
      </c>
      <c r="T1630" s="56" t="str">
        <f t="shared" si="1"/>
        <v/>
      </c>
      <c r="U1630" s="56" t="str">
        <f t="shared" si="2"/>
        <v/>
      </c>
      <c r="V1630" s="56" t="str">
        <f t="shared" si="3"/>
        <v/>
      </c>
      <c r="W1630" s="56">
        <f t="shared" si="4"/>
        <v>9.95</v>
      </c>
      <c r="X1630" s="56">
        <f t="shared" si="5"/>
        <v>2.99</v>
      </c>
    </row>
    <row r="1631" ht="14.25" customHeight="1">
      <c r="A1631" s="63">
        <v>95462.0</v>
      </c>
      <c r="B1631" s="64" t="s">
        <v>1672</v>
      </c>
      <c r="C1631" s="65" t="s">
        <v>61</v>
      </c>
      <c r="D1631" s="66" t="s">
        <v>66</v>
      </c>
      <c r="E1631" s="67" t="s">
        <v>66</v>
      </c>
      <c r="F1631" s="66" t="s">
        <v>66</v>
      </c>
      <c r="G1631" s="66" t="s">
        <v>66</v>
      </c>
      <c r="H1631" s="68" t="s">
        <v>66</v>
      </c>
      <c r="I1631" s="66" t="s">
        <v>66</v>
      </c>
      <c r="J1631" s="66" t="s">
        <v>66</v>
      </c>
      <c r="K1631" s="68" t="s">
        <v>66</v>
      </c>
      <c r="L1631" s="66" t="s">
        <v>66</v>
      </c>
      <c r="M1631" s="66" t="s">
        <v>66</v>
      </c>
      <c r="N1631" s="68" t="s">
        <v>66</v>
      </c>
      <c r="O1631" s="66" t="s">
        <v>66</v>
      </c>
      <c r="P1631" s="66" t="s">
        <v>66</v>
      </c>
      <c r="Q1631" s="68" t="s">
        <v>66</v>
      </c>
      <c r="R1631" s="69" t="s">
        <v>66</v>
      </c>
      <c r="T1631" s="56" t="str">
        <f t="shared" si="1"/>
        <v/>
      </c>
      <c r="U1631" s="56" t="str">
        <f t="shared" si="2"/>
        <v/>
      </c>
      <c r="V1631" s="56" t="str">
        <f t="shared" si="3"/>
        <v/>
      </c>
      <c r="W1631" s="56" t="str">
        <f t="shared" si="4"/>
        <v/>
      </c>
      <c r="X1631" s="56" t="str">
        <f t="shared" si="5"/>
        <v/>
      </c>
    </row>
    <row r="1632" ht="14.25" customHeight="1">
      <c r="A1632" s="63">
        <v>95463.0</v>
      </c>
      <c r="B1632" s="64" t="s">
        <v>1673</v>
      </c>
      <c r="C1632" s="65" t="s">
        <v>61</v>
      </c>
      <c r="D1632" s="66" t="s">
        <v>66</v>
      </c>
      <c r="E1632" s="67" t="s">
        <v>66</v>
      </c>
      <c r="F1632" s="66" t="s">
        <v>66</v>
      </c>
      <c r="G1632" s="66" t="s">
        <v>66</v>
      </c>
      <c r="H1632" s="68" t="s">
        <v>66</v>
      </c>
      <c r="I1632" s="66" t="s">
        <v>66</v>
      </c>
      <c r="J1632" s="66" t="s">
        <v>66</v>
      </c>
      <c r="K1632" s="68" t="s">
        <v>66</v>
      </c>
      <c r="L1632" s="66" t="s">
        <v>66</v>
      </c>
      <c r="M1632" s="66">
        <v>59769.96</v>
      </c>
      <c r="N1632" s="68">
        <v>8113.0</v>
      </c>
      <c r="O1632" s="66">
        <v>10.6789279971413</v>
      </c>
      <c r="P1632" s="66">
        <v>545.39</v>
      </c>
      <c r="Q1632" s="68">
        <v>40.0</v>
      </c>
      <c r="R1632" s="69">
        <v>15.1497222222222</v>
      </c>
      <c r="T1632" s="56" t="str">
        <f t="shared" si="1"/>
        <v/>
      </c>
      <c r="U1632" s="56" t="str">
        <f t="shared" si="2"/>
        <v/>
      </c>
      <c r="V1632" s="56" t="str">
        <f t="shared" si="3"/>
        <v/>
      </c>
      <c r="W1632" s="56">
        <f t="shared" si="4"/>
        <v>7.367183533</v>
      </c>
      <c r="X1632" s="56">
        <f t="shared" si="5"/>
        <v>13.63475</v>
      </c>
    </row>
    <row r="1633" ht="14.25" customHeight="1">
      <c r="A1633" s="63">
        <v>95465.0</v>
      </c>
      <c r="B1633" s="64" t="s">
        <v>1674</v>
      </c>
      <c r="C1633" s="65" t="s">
        <v>61</v>
      </c>
      <c r="D1633" s="66" t="s">
        <v>66</v>
      </c>
      <c r="E1633" s="67" t="s">
        <v>66</v>
      </c>
      <c r="F1633" s="66" t="s">
        <v>66</v>
      </c>
      <c r="G1633" s="66" t="s">
        <v>66</v>
      </c>
      <c r="H1633" s="68" t="s">
        <v>66</v>
      </c>
      <c r="I1633" s="66" t="s">
        <v>66</v>
      </c>
      <c r="J1633" s="66" t="s">
        <v>66</v>
      </c>
      <c r="K1633" s="68" t="s">
        <v>66</v>
      </c>
      <c r="L1633" s="66" t="s">
        <v>66</v>
      </c>
      <c r="M1633" s="66" t="s">
        <v>66</v>
      </c>
      <c r="N1633" s="68" t="s">
        <v>66</v>
      </c>
      <c r="O1633" s="66" t="s">
        <v>66</v>
      </c>
      <c r="P1633" s="66" t="s">
        <v>66</v>
      </c>
      <c r="Q1633" s="68" t="s">
        <v>66</v>
      </c>
      <c r="R1633" s="69" t="s">
        <v>66</v>
      </c>
      <c r="T1633" s="56" t="str">
        <f t="shared" si="1"/>
        <v/>
      </c>
      <c r="U1633" s="56" t="str">
        <f t="shared" si="2"/>
        <v/>
      </c>
      <c r="V1633" s="56" t="str">
        <f t="shared" si="3"/>
        <v/>
      </c>
      <c r="W1633" s="56" t="str">
        <f t="shared" si="4"/>
        <v/>
      </c>
      <c r="X1633" s="56" t="str">
        <f t="shared" si="5"/>
        <v/>
      </c>
    </row>
    <row r="1634" ht="14.25" customHeight="1">
      <c r="A1634" s="63">
        <v>95467.0</v>
      </c>
      <c r="B1634" s="64" t="s">
        <v>1675</v>
      </c>
      <c r="C1634" s="65" t="s">
        <v>61</v>
      </c>
      <c r="D1634" s="66" t="s">
        <v>66</v>
      </c>
      <c r="E1634" s="67" t="s">
        <v>66</v>
      </c>
      <c r="F1634" s="66" t="s">
        <v>66</v>
      </c>
      <c r="G1634" s="66" t="s">
        <v>66</v>
      </c>
      <c r="H1634" s="68" t="s">
        <v>66</v>
      </c>
      <c r="I1634" s="66" t="s">
        <v>66</v>
      </c>
      <c r="J1634" s="66" t="s">
        <v>66</v>
      </c>
      <c r="K1634" s="68" t="s">
        <v>66</v>
      </c>
      <c r="L1634" s="66" t="s">
        <v>66</v>
      </c>
      <c r="M1634" s="66">
        <v>0.0</v>
      </c>
      <c r="N1634" s="68">
        <v>0.0</v>
      </c>
      <c r="O1634" s="66">
        <v>0.0</v>
      </c>
      <c r="P1634" s="66">
        <v>167.65</v>
      </c>
      <c r="Q1634" s="68">
        <v>7.0</v>
      </c>
      <c r="R1634" s="69">
        <v>41.9125</v>
      </c>
      <c r="T1634" s="56" t="str">
        <f t="shared" si="1"/>
        <v/>
      </c>
      <c r="U1634" s="56" t="str">
        <f t="shared" si="2"/>
        <v/>
      </c>
      <c r="V1634" s="56" t="str">
        <f t="shared" si="3"/>
        <v/>
      </c>
      <c r="W1634" s="56" t="str">
        <f t="shared" si="4"/>
        <v/>
      </c>
      <c r="X1634" s="56">
        <f t="shared" si="5"/>
        <v>23.95</v>
      </c>
    </row>
    <row r="1635" ht="14.25" customHeight="1">
      <c r="A1635" s="63">
        <v>95468.0</v>
      </c>
      <c r="B1635" s="64" t="s">
        <v>1676</v>
      </c>
      <c r="C1635" s="65" t="s">
        <v>61</v>
      </c>
      <c r="D1635" s="66">
        <v>2069.36</v>
      </c>
      <c r="E1635" s="67">
        <v>779.0</v>
      </c>
      <c r="F1635" s="66">
        <v>3.05215339233038</v>
      </c>
      <c r="G1635" s="66">
        <v>1645.3</v>
      </c>
      <c r="H1635" s="68">
        <v>428.0</v>
      </c>
      <c r="I1635" s="66">
        <v>4.10299251870324</v>
      </c>
      <c r="J1635" s="66">
        <v>2660.99</v>
      </c>
      <c r="K1635" s="68">
        <v>705.0</v>
      </c>
      <c r="L1635" s="66">
        <v>4.44981605351171</v>
      </c>
      <c r="M1635" s="66">
        <v>32033.07</v>
      </c>
      <c r="N1635" s="68">
        <v>4899.0</v>
      </c>
      <c r="O1635" s="66">
        <v>7.97437640029873</v>
      </c>
      <c r="P1635" s="66">
        <v>12.49</v>
      </c>
      <c r="Q1635" s="68">
        <v>2.0</v>
      </c>
      <c r="R1635" s="69">
        <v>6.245</v>
      </c>
      <c r="T1635" s="56">
        <f t="shared" si="1"/>
        <v>2.656431322</v>
      </c>
      <c r="U1635" s="56">
        <f t="shared" si="2"/>
        <v>3.844158879</v>
      </c>
      <c r="V1635" s="56">
        <f t="shared" si="3"/>
        <v>3.774453901</v>
      </c>
      <c r="W1635" s="56">
        <f t="shared" si="4"/>
        <v>6.538695652</v>
      </c>
      <c r="X1635" s="56">
        <f t="shared" si="5"/>
        <v>6.245</v>
      </c>
    </row>
    <row r="1636" ht="14.25" customHeight="1">
      <c r="A1636" s="63">
        <v>95469.0</v>
      </c>
      <c r="B1636" s="64" t="s">
        <v>1677</v>
      </c>
      <c r="C1636" s="65" t="s">
        <v>61</v>
      </c>
      <c r="D1636" s="66">
        <v>620.12</v>
      </c>
      <c r="E1636" s="67">
        <v>246.0</v>
      </c>
      <c r="F1636" s="66">
        <v>3.21305699481865</v>
      </c>
      <c r="G1636" s="66">
        <v>76.51</v>
      </c>
      <c r="H1636" s="68">
        <v>43.0</v>
      </c>
      <c r="I1636" s="66">
        <v>2.12527777777778</v>
      </c>
      <c r="J1636" s="66">
        <v>21052.74</v>
      </c>
      <c r="K1636" s="68">
        <v>4526.0</v>
      </c>
      <c r="L1636" s="66">
        <v>4.96175818995993</v>
      </c>
      <c r="M1636" s="66">
        <v>12.24</v>
      </c>
      <c r="N1636" s="68">
        <v>2.0</v>
      </c>
      <c r="O1636" s="66">
        <v>6.12</v>
      </c>
      <c r="P1636" s="66">
        <v>411.27</v>
      </c>
      <c r="Q1636" s="68">
        <v>102.0</v>
      </c>
      <c r="R1636" s="69">
        <v>5.34116883116883</v>
      </c>
      <c r="T1636" s="56">
        <f t="shared" si="1"/>
        <v>2.520813008</v>
      </c>
      <c r="U1636" s="56">
        <f t="shared" si="2"/>
        <v>1.779302326</v>
      </c>
      <c r="V1636" s="56">
        <f t="shared" si="3"/>
        <v>4.651511268</v>
      </c>
      <c r="W1636" s="56">
        <f t="shared" si="4"/>
        <v>6.12</v>
      </c>
      <c r="X1636" s="56">
        <f t="shared" si="5"/>
        <v>4.032058824</v>
      </c>
    </row>
    <row r="1637" ht="14.25" customHeight="1">
      <c r="A1637" s="63">
        <v>95470.0</v>
      </c>
      <c r="B1637" s="64" t="s">
        <v>1678</v>
      </c>
      <c r="C1637" s="65" t="s">
        <v>61</v>
      </c>
      <c r="D1637" s="66" t="s">
        <v>66</v>
      </c>
      <c r="E1637" s="67" t="s">
        <v>66</v>
      </c>
      <c r="F1637" s="66" t="s">
        <v>66</v>
      </c>
      <c r="G1637" s="66" t="s">
        <v>66</v>
      </c>
      <c r="H1637" s="68" t="s">
        <v>66</v>
      </c>
      <c r="I1637" s="66" t="s">
        <v>66</v>
      </c>
      <c r="J1637" s="66" t="s">
        <v>66</v>
      </c>
      <c r="K1637" s="68" t="s">
        <v>66</v>
      </c>
      <c r="L1637" s="66" t="s">
        <v>66</v>
      </c>
      <c r="M1637" s="66" t="s">
        <v>66</v>
      </c>
      <c r="N1637" s="68" t="s">
        <v>66</v>
      </c>
      <c r="O1637" s="66" t="s">
        <v>66</v>
      </c>
      <c r="P1637" s="66" t="s">
        <v>66</v>
      </c>
      <c r="Q1637" s="68" t="s">
        <v>66</v>
      </c>
      <c r="R1637" s="69" t="s">
        <v>66</v>
      </c>
      <c r="T1637" s="56" t="str">
        <f t="shared" si="1"/>
        <v/>
      </c>
      <c r="U1637" s="56" t="str">
        <f t="shared" si="2"/>
        <v/>
      </c>
      <c r="V1637" s="56" t="str">
        <f t="shared" si="3"/>
        <v/>
      </c>
      <c r="W1637" s="56" t="str">
        <f t="shared" si="4"/>
        <v/>
      </c>
      <c r="X1637" s="56" t="str">
        <f t="shared" si="5"/>
        <v/>
      </c>
    </row>
    <row r="1638" ht="14.25" customHeight="1">
      <c r="A1638" s="63">
        <v>95471.0</v>
      </c>
      <c r="B1638" s="64" t="s">
        <v>1679</v>
      </c>
      <c r="C1638" s="65" t="s">
        <v>61</v>
      </c>
      <c r="D1638" s="66">
        <v>624.07</v>
      </c>
      <c r="E1638" s="67">
        <v>185.0</v>
      </c>
      <c r="F1638" s="66">
        <v>3.60734104046243</v>
      </c>
      <c r="G1638" s="66">
        <v>1036.75</v>
      </c>
      <c r="H1638" s="68">
        <v>348.0</v>
      </c>
      <c r="I1638" s="66">
        <v>3.31230031948882</v>
      </c>
      <c r="J1638" s="66">
        <v>1038.91</v>
      </c>
      <c r="K1638" s="68">
        <v>255.0</v>
      </c>
      <c r="L1638" s="66">
        <v>4.61737777777778</v>
      </c>
      <c r="M1638" s="66">
        <v>6.5</v>
      </c>
      <c r="N1638" s="68">
        <v>1.0</v>
      </c>
      <c r="O1638" s="66">
        <v>6.5</v>
      </c>
      <c r="P1638" s="66">
        <v>0.0</v>
      </c>
      <c r="Q1638" s="68">
        <v>0.0</v>
      </c>
      <c r="R1638" s="69">
        <v>0.0</v>
      </c>
      <c r="T1638" s="56">
        <f t="shared" si="1"/>
        <v>3.373351351</v>
      </c>
      <c r="U1638" s="56">
        <f t="shared" si="2"/>
        <v>2.979166667</v>
      </c>
      <c r="V1638" s="56">
        <f t="shared" si="3"/>
        <v>4.074156863</v>
      </c>
      <c r="W1638" s="56">
        <f t="shared" si="4"/>
        <v>6.5</v>
      </c>
      <c r="X1638" s="56" t="str">
        <f t="shared" si="5"/>
        <v/>
      </c>
    </row>
    <row r="1639" ht="14.25" customHeight="1">
      <c r="A1639" s="63">
        <v>95524.0</v>
      </c>
      <c r="B1639" s="64" t="s">
        <v>1680</v>
      </c>
      <c r="C1639" s="65" t="s">
        <v>59</v>
      </c>
      <c r="D1639" s="66">
        <v>276243.74</v>
      </c>
      <c r="E1639" s="67">
        <v>67506.0</v>
      </c>
      <c r="F1639" s="66">
        <v>5.91452361580953</v>
      </c>
      <c r="G1639" s="66">
        <v>57580.21</v>
      </c>
      <c r="H1639" s="68">
        <v>13694.0</v>
      </c>
      <c r="I1639" s="66">
        <v>4.95228433817838</v>
      </c>
      <c r="J1639" s="66">
        <v>192058.03</v>
      </c>
      <c r="K1639" s="68">
        <v>34283.0</v>
      </c>
      <c r="L1639" s="66">
        <v>7.38912088334872</v>
      </c>
      <c r="M1639" s="66">
        <v>719994.57</v>
      </c>
      <c r="N1639" s="68">
        <v>108566.0</v>
      </c>
      <c r="O1639" s="66">
        <v>10.600158561901</v>
      </c>
      <c r="P1639" s="66">
        <v>210545.96</v>
      </c>
      <c r="Q1639" s="68">
        <v>32351.0</v>
      </c>
      <c r="R1639" s="69">
        <v>9.816577769489</v>
      </c>
      <c r="T1639" s="56">
        <f t="shared" si="1"/>
        <v>4.092136106</v>
      </c>
      <c r="U1639" s="56">
        <f t="shared" si="2"/>
        <v>4.204776544</v>
      </c>
      <c r="V1639" s="56">
        <f t="shared" si="3"/>
        <v>5.602136044</v>
      </c>
      <c r="W1639" s="56">
        <f t="shared" si="4"/>
        <v>6.631860527</v>
      </c>
      <c r="X1639" s="56">
        <f t="shared" si="5"/>
        <v>6.508174709</v>
      </c>
    </row>
    <row r="1640" ht="14.25" customHeight="1">
      <c r="A1640" s="63">
        <v>95624.0</v>
      </c>
      <c r="B1640" s="64" t="s">
        <v>1681</v>
      </c>
      <c r="C1640" s="65" t="s">
        <v>59</v>
      </c>
      <c r="D1640" s="66">
        <v>74012.57</v>
      </c>
      <c r="E1640" s="67">
        <v>20503.0</v>
      </c>
      <c r="F1640" s="66">
        <v>5.62021186118916</v>
      </c>
      <c r="G1640" s="66">
        <v>2597.76</v>
      </c>
      <c r="H1640" s="68">
        <v>690.0</v>
      </c>
      <c r="I1640" s="66">
        <v>4.30805970149254</v>
      </c>
      <c r="J1640" s="66">
        <v>2724.3</v>
      </c>
      <c r="K1640" s="68">
        <v>888.0</v>
      </c>
      <c r="L1640" s="66">
        <v>4.17197549770291</v>
      </c>
      <c r="M1640" s="66">
        <v>337322.92</v>
      </c>
      <c r="N1640" s="68">
        <v>49053.0</v>
      </c>
      <c r="O1640" s="66">
        <v>10.754413058726</v>
      </c>
      <c r="P1640" s="66">
        <v>49.98</v>
      </c>
      <c r="Q1640" s="68">
        <v>4.0</v>
      </c>
      <c r="R1640" s="69">
        <v>16.66</v>
      </c>
      <c r="T1640" s="56">
        <f t="shared" si="1"/>
        <v>3.609840999</v>
      </c>
      <c r="U1640" s="56">
        <f t="shared" si="2"/>
        <v>3.764869565</v>
      </c>
      <c r="V1640" s="56">
        <f t="shared" si="3"/>
        <v>3.067905405</v>
      </c>
      <c r="W1640" s="56">
        <f t="shared" si="4"/>
        <v>6.876703158</v>
      </c>
      <c r="X1640" s="56">
        <f t="shared" si="5"/>
        <v>12.495</v>
      </c>
    </row>
    <row r="1641" ht="14.25" customHeight="1">
      <c r="A1641" s="63">
        <v>95626.0</v>
      </c>
      <c r="B1641" s="64" t="s">
        <v>1682</v>
      </c>
      <c r="C1641" s="65" t="s">
        <v>59</v>
      </c>
      <c r="D1641" s="66">
        <v>401977.59</v>
      </c>
      <c r="E1641" s="67">
        <v>76845.0</v>
      </c>
      <c r="F1641" s="66">
        <v>7.32493148438354</v>
      </c>
      <c r="G1641" s="66">
        <v>36.04</v>
      </c>
      <c r="H1641" s="68">
        <v>5.0</v>
      </c>
      <c r="I1641" s="66">
        <v>7.208</v>
      </c>
      <c r="J1641" s="66">
        <v>0.0</v>
      </c>
      <c r="K1641" s="68">
        <v>0.0</v>
      </c>
      <c r="L1641" s="66">
        <v>0.0</v>
      </c>
      <c r="M1641" s="66">
        <v>1301270.97</v>
      </c>
      <c r="N1641" s="68">
        <v>147515.0</v>
      </c>
      <c r="O1641" s="66">
        <v>13.221208152566</v>
      </c>
      <c r="P1641" s="66">
        <v>336991.81</v>
      </c>
      <c r="Q1641" s="68">
        <v>61472.0</v>
      </c>
      <c r="R1641" s="69">
        <v>7.87861057208987</v>
      </c>
      <c r="T1641" s="56">
        <f t="shared" si="1"/>
        <v>5.231018153</v>
      </c>
      <c r="U1641" s="56">
        <f t="shared" si="2"/>
        <v>7.208</v>
      </c>
      <c r="V1641" s="56" t="str">
        <f t="shared" si="3"/>
        <v/>
      </c>
      <c r="W1641" s="56">
        <f t="shared" si="4"/>
        <v>8.821278989</v>
      </c>
      <c r="X1641" s="56">
        <f t="shared" si="5"/>
        <v>5.482037513</v>
      </c>
    </row>
    <row r="1642" ht="14.25" customHeight="1">
      <c r="A1642" s="63">
        <v>95762.0</v>
      </c>
      <c r="B1642" s="64" t="s">
        <v>1683</v>
      </c>
      <c r="C1642" s="65" t="s">
        <v>59</v>
      </c>
      <c r="D1642" s="66">
        <v>117977.06</v>
      </c>
      <c r="E1642" s="67">
        <v>27147.0</v>
      </c>
      <c r="F1642" s="66">
        <v>6.38024228002812</v>
      </c>
      <c r="G1642" s="66">
        <v>3154.01</v>
      </c>
      <c r="H1642" s="68">
        <v>370.0</v>
      </c>
      <c r="I1642" s="66">
        <v>9.01145714285714</v>
      </c>
      <c r="J1642" s="66">
        <v>11717.07</v>
      </c>
      <c r="K1642" s="68">
        <v>2074.0</v>
      </c>
      <c r="L1642" s="66">
        <v>7.59369410239793</v>
      </c>
      <c r="M1642" s="66">
        <v>446088.54</v>
      </c>
      <c r="N1642" s="68">
        <v>66398.0</v>
      </c>
      <c r="O1642" s="66">
        <v>10.3988190591636</v>
      </c>
      <c r="P1642" s="66">
        <v>181641.49</v>
      </c>
      <c r="Q1642" s="68">
        <v>22124.0</v>
      </c>
      <c r="R1642" s="69">
        <v>9.51401058034779</v>
      </c>
      <c r="T1642" s="56">
        <f t="shared" si="1"/>
        <v>4.345859948</v>
      </c>
      <c r="U1642" s="56">
        <f t="shared" si="2"/>
        <v>8.524351351</v>
      </c>
      <c r="V1642" s="56">
        <f t="shared" si="3"/>
        <v>5.649503375</v>
      </c>
      <c r="W1642" s="56">
        <f t="shared" si="4"/>
        <v>6.718403265</v>
      </c>
      <c r="X1642" s="56">
        <f t="shared" si="5"/>
        <v>8.210155939</v>
      </c>
    </row>
    <row r="1643" ht="14.25" customHeight="1">
      <c r="A1643" s="63">
        <v>95765.0</v>
      </c>
      <c r="B1643" s="64" t="s">
        <v>1684</v>
      </c>
      <c r="C1643" s="65" t="s">
        <v>61</v>
      </c>
      <c r="D1643" s="66">
        <v>35807.32</v>
      </c>
      <c r="E1643" s="67">
        <v>8397.0</v>
      </c>
      <c r="F1643" s="66">
        <v>5.65944681523629</v>
      </c>
      <c r="G1643" s="66">
        <v>3382.79</v>
      </c>
      <c r="H1643" s="68">
        <v>949.0</v>
      </c>
      <c r="I1643" s="66">
        <v>4.28201265822785</v>
      </c>
      <c r="J1643" s="66">
        <v>36251.41</v>
      </c>
      <c r="K1643" s="68">
        <v>7658.0</v>
      </c>
      <c r="L1643" s="66">
        <v>6.63459187408492</v>
      </c>
      <c r="M1643" s="66">
        <v>137627.23</v>
      </c>
      <c r="N1643" s="68">
        <v>17804.0</v>
      </c>
      <c r="O1643" s="66">
        <v>10.9306036057501</v>
      </c>
      <c r="P1643" s="66">
        <v>697.2</v>
      </c>
      <c r="Q1643" s="68">
        <v>103.0</v>
      </c>
      <c r="R1643" s="69">
        <v>8.01379310344828</v>
      </c>
      <c r="T1643" s="56">
        <f t="shared" si="1"/>
        <v>4.264299154</v>
      </c>
      <c r="U1643" s="56">
        <f t="shared" si="2"/>
        <v>3.564583772</v>
      </c>
      <c r="V1643" s="56">
        <f t="shared" si="3"/>
        <v>4.73379603</v>
      </c>
      <c r="W1643" s="56">
        <f t="shared" si="4"/>
        <v>7.730129746</v>
      </c>
      <c r="X1643" s="56">
        <f t="shared" si="5"/>
        <v>6.768932039</v>
      </c>
    </row>
    <row r="1644" ht="14.25" customHeight="1">
      <c r="A1644" s="63">
        <v>95767.0</v>
      </c>
      <c r="B1644" s="64" t="s">
        <v>1685</v>
      </c>
      <c r="C1644" s="65" t="s">
        <v>59</v>
      </c>
      <c r="D1644" s="66">
        <v>56857.94</v>
      </c>
      <c r="E1644" s="67">
        <v>12562.0</v>
      </c>
      <c r="F1644" s="66">
        <v>6.29446916860401</v>
      </c>
      <c r="G1644" s="66">
        <v>11628.97</v>
      </c>
      <c r="H1644" s="68">
        <v>3456.0</v>
      </c>
      <c r="I1644" s="66">
        <v>4.28954998155662</v>
      </c>
      <c r="J1644" s="66">
        <v>15829.09</v>
      </c>
      <c r="K1644" s="68">
        <v>3663.0</v>
      </c>
      <c r="L1644" s="66">
        <v>5.75603272727273</v>
      </c>
      <c r="M1644" s="66">
        <v>449007.26</v>
      </c>
      <c r="N1644" s="68">
        <v>64711.0</v>
      </c>
      <c r="O1644" s="66">
        <v>11.2886803268385</v>
      </c>
      <c r="P1644" s="66">
        <v>65950.54</v>
      </c>
      <c r="Q1644" s="68">
        <v>14851.0</v>
      </c>
      <c r="R1644" s="69">
        <v>6.39303412175262</v>
      </c>
      <c r="T1644" s="56">
        <f t="shared" si="1"/>
        <v>4.526185321</v>
      </c>
      <c r="U1644" s="56">
        <f t="shared" si="2"/>
        <v>3.364864005</v>
      </c>
      <c r="V1644" s="56">
        <f t="shared" si="3"/>
        <v>4.321345891</v>
      </c>
      <c r="W1644" s="56">
        <f t="shared" si="4"/>
        <v>6.938654325</v>
      </c>
      <c r="X1644" s="56">
        <f t="shared" si="5"/>
        <v>4.44081476</v>
      </c>
    </row>
    <row r="1645" ht="14.25" customHeight="1">
      <c r="A1645" s="63">
        <v>95769.0</v>
      </c>
      <c r="B1645" s="64" t="s">
        <v>1686</v>
      </c>
      <c r="C1645" s="65" t="s">
        <v>59</v>
      </c>
      <c r="D1645" s="66">
        <v>176486.81</v>
      </c>
      <c r="E1645" s="67">
        <v>37926.0</v>
      </c>
      <c r="F1645" s="66">
        <v>7.20471954604833</v>
      </c>
      <c r="G1645" s="66">
        <v>1401.47</v>
      </c>
      <c r="H1645" s="68">
        <v>564.0</v>
      </c>
      <c r="I1645" s="66">
        <v>3.14937078651685</v>
      </c>
      <c r="J1645" s="66">
        <v>19762.07</v>
      </c>
      <c r="K1645" s="68">
        <v>2167.0</v>
      </c>
      <c r="L1645" s="66">
        <v>10.4727450980392</v>
      </c>
      <c r="M1645" s="66">
        <v>16714.08</v>
      </c>
      <c r="N1645" s="68">
        <v>2078.0</v>
      </c>
      <c r="O1645" s="66">
        <v>10.0024416517056</v>
      </c>
      <c r="P1645" s="66">
        <v>49.87</v>
      </c>
      <c r="Q1645" s="68">
        <v>4.0</v>
      </c>
      <c r="R1645" s="69">
        <v>12.4675</v>
      </c>
      <c r="T1645" s="56">
        <f t="shared" si="1"/>
        <v>4.653451722</v>
      </c>
      <c r="U1645" s="56">
        <f t="shared" si="2"/>
        <v>2.484875887</v>
      </c>
      <c r="V1645" s="56">
        <f t="shared" si="3"/>
        <v>9.119552377</v>
      </c>
      <c r="W1645" s="56">
        <f t="shared" si="4"/>
        <v>8.043349374</v>
      </c>
      <c r="X1645" s="56">
        <f t="shared" si="5"/>
        <v>12.4675</v>
      </c>
    </row>
    <row r="1646" ht="14.25" customHeight="1">
      <c r="A1646" s="63">
        <v>95773.0</v>
      </c>
      <c r="B1646" s="64" t="s">
        <v>1687</v>
      </c>
      <c r="C1646" s="65" t="s">
        <v>59</v>
      </c>
      <c r="D1646" s="66">
        <v>241530.78</v>
      </c>
      <c r="E1646" s="67">
        <v>45597.0</v>
      </c>
      <c r="F1646" s="66">
        <v>7.70310253548078</v>
      </c>
      <c r="G1646" s="66">
        <v>6800.67</v>
      </c>
      <c r="H1646" s="68">
        <v>1488.0</v>
      </c>
      <c r="I1646" s="66">
        <v>5.50216019417476</v>
      </c>
      <c r="J1646" s="66">
        <v>16896.49</v>
      </c>
      <c r="K1646" s="68">
        <v>3345.0</v>
      </c>
      <c r="L1646" s="66">
        <v>6.23947193500739</v>
      </c>
      <c r="M1646" s="66">
        <v>1840520.74</v>
      </c>
      <c r="N1646" s="68">
        <v>233083.0</v>
      </c>
      <c r="O1646" s="66">
        <v>15.8086385226541</v>
      </c>
      <c r="P1646" s="66">
        <v>33903.88</v>
      </c>
      <c r="Q1646" s="68">
        <v>7446.0</v>
      </c>
      <c r="R1646" s="69">
        <v>7.26927101200686</v>
      </c>
      <c r="T1646" s="56">
        <f t="shared" si="1"/>
        <v>5.297076123</v>
      </c>
      <c r="U1646" s="56">
        <f t="shared" si="2"/>
        <v>4.570342742</v>
      </c>
      <c r="V1646" s="56">
        <f t="shared" si="3"/>
        <v>5.051267564</v>
      </c>
      <c r="W1646" s="56">
        <f t="shared" si="4"/>
        <v>7.896417757</v>
      </c>
      <c r="X1646" s="56">
        <f t="shared" si="5"/>
        <v>4.553301101</v>
      </c>
    </row>
    <row r="1647" ht="14.25" customHeight="1">
      <c r="A1647" s="63">
        <v>95808.0</v>
      </c>
      <c r="B1647" s="64" t="s">
        <v>1688</v>
      </c>
      <c r="C1647" s="65" t="s">
        <v>59</v>
      </c>
      <c r="D1647" s="66">
        <v>187513.51</v>
      </c>
      <c r="E1647" s="67">
        <v>38158.0</v>
      </c>
      <c r="F1647" s="66">
        <v>6.85281255710266</v>
      </c>
      <c r="G1647" s="66">
        <v>20518.45</v>
      </c>
      <c r="H1647" s="68">
        <v>4180.0</v>
      </c>
      <c r="I1647" s="66">
        <v>5.12065136011979</v>
      </c>
      <c r="J1647" s="66">
        <v>4520.0</v>
      </c>
      <c r="K1647" s="68">
        <v>956.0</v>
      </c>
      <c r="L1647" s="66">
        <v>5.23754345307068</v>
      </c>
      <c r="M1647" s="66">
        <v>542748.45</v>
      </c>
      <c r="N1647" s="68">
        <v>70497.0</v>
      </c>
      <c r="O1647" s="66">
        <v>12.1635205396562</v>
      </c>
      <c r="P1647" s="66">
        <v>135678.23</v>
      </c>
      <c r="Q1647" s="68">
        <v>19413.0</v>
      </c>
      <c r="R1647" s="69">
        <v>10.6305907701951</v>
      </c>
      <c r="T1647" s="56">
        <f t="shared" si="1"/>
        <v>4.914133602</v>
      </c>
      <c r="U1647" s="56">
        <f t="shared" si="2"/>
        <v>4.908720096</v>
      </c>
      <c r="V1647" s="56">
        <f t="shared" si="3"/>
        <v>4.728033473</v>
      </c>
      <c r="W1647" s="56">
        <f t="shared" si="4"/>
        <v>7.698887187</v>
      </c>
      <c r="X1647" s="56">
        <f t="shared" si="5"/>
        <v>6.989039819</v>
      </c>
    </row>
    <row r="1648" ht="14.25" customHeight="1">
      <c r="A1648" s="63">
        <v>95901.0</v>
      </c>
      <c r="B1648" s="64" t="s">
        <v>1689</v>
      </c>
      <c r="C1648" s="65" t="s">
        <v>59</v>
      </c>
      <c r="D1648" s="66">
        <v>245157.71</v>
      </c>
      <c r="E1648" s="67">
        <v>53009.0</v>
      </c>
      <c r="F1648" s="66">
        <v>6.74176960730393</v>
      </c>
      <c r="G1648" s="66">
        <v>441.1</v>
      </c>
      <c r="H1648" s="68">
        <v>41.0</v>
      </c>
      <c r="I1648" s="66">
        <v>29.4066666666667</v>
      </c>
      <c r="J1648" s="66">
        <v>64077.05</v>
      </c>
      <c r="K1648" s="68">
        <v>14094.0</v>
      </c>
      <c r="L1648" s="66">
        <v>6.20000483792937</v>
      </c>
      <c r="M1648" s="66">
        <v>862580.58</v>
      </c>
      <c r="N1648" s="68">
        <v>112345.0</v>
      </c>
      <c r="O1648" s="66">
        <v>12.0483927199587</v>
      </c>
      <c r="P1648" s="66">
        <v>148473.34</v>
      </c>
      <c r="Q1648" s="68">
        <v>19685.0</v>
      </c>
      <c r="R1648" s="69">
        <v>11.056172462581</v>
      </c>
      <c r="T1648" s="56">
        <f t="shared" si="1"/>
        <v>4.624831821</v>
      </c>
      <c r="U1648" s="56">
        <f t="shared" si="2"/>
        <v>10.75853659</v>
      </c>
      <c r="V1648" s="56">
        <f t="shared" si="3"/>
        <v>4.546406272</v>
      </c>
      <c r="W1648" s="56">
        <f t="shared" si="4"/>
        <v>7.677961458</v>
      </c>
      <c r="X1648" s="56">
        <f t="shared" si="5"/>
        <v>7.542460757</v>
      </c>
    </row>
    <row r="1649" ht="14.25" customHeight="1">
      <c r="A1649" s="63">
        <v>96018.0</v>
      </c>
      <c r="B1649" s="64" t="s">
        <v>1690</v>
      </c>
      <c r="C1649" s="65" t="s">
        <v>61</v>
      </c>
      <c r="D1649" s="66">
        <v>39287.53</v>
      </c>
      <c r="E1649" s="67">
        <v>10696.0</v>
      </c>
      <c r="F1649" s="66">
        <v>5.08313235864924</v>
      </c>
      <c r="G1649" s="66">
        <v>3323.04</v>
      </c>
      <c r="H1649" s="68">
        <v>1500.0</v>
      </c>
      <c r="I1649" s="66">
        <v>2.61040062843676</v>
      </c>
      <c r="J1649" s="66">
        <v>878.2</v>
      </c>
      <c r="K1649" s="68">
        <v>288.0</v>
      </c>
      <c r="L1649" s="66">
        <v>3.36475095785441</v>
      </c>
      <c r="M1649" s="66">
        <v>188422.24</v>
      </c>
      <c r="N1649" s="68">
        <v>35114.0</v>
      </c>
      <c r="O1649" s="66">
        <v>8.52242254285585</v>
      </c>
      <c r="P1649" s="66">
        <v>2089.57</v>
      </c>
      <c r="Q1649" s="68">
        <v>402.0</v>
      </c>
      <c r="R1649" s="69">
        <v>6.46925696594427</v>
      </c>
      <c r="T1649" s="56">
        <f t="shared" si="1"/>
        <v>3.673104899</v>
      </c>
      <c r="U1649" s="56">
        <f t="shared" si="2"/>
        <v>2.21536</v>
      </c>
      <c r="V1649" s="56">
        <f t="shared" si="3"/>
        <v>3.049305556</v>
      </c>
      <c r="W1649" s="56">
        <f t="shared" si="4"/>
        <v>5.366014695</v>
      </c>
      <c r="X1649" s="56">
        <f t="shared" si="5"/>
        <v>5.197935323</v>
      </c>
    </row>
    <row r="1650" ht="14.25" customHeight="1">
      <c r="A1650" s="63">
        <v>96102.0</v>
      </c>
      <c r="B1650" s="64" t="s">
        <v>1691</v>
      </c>
      <c r="C1650" s="65" t="s">
        <v>59</v>
      </c>
      <c r="D1650" s="66">
        <v>238506.49</v>
      </c>
      <c r="E1650" s="67">
        <v>52811.0</v>
      </c>
      <c r="F1650" s="66">
        <v>7.05995589497676</v>
      </c>
      <c r="G1650" s="66">
        <v>13464.98</v>
      </c>
      <c r="H1650" s="68">
        <v>4380.0</v>
      </c>
      <c r="I1650" s="66">
        <v>3.7012039582188</v>
      </c>
      <c r="J1650" s="66">
        <v>22100.66</v>
      </c>
      <c r="K1650" s="68">
        <v>4363.0</v>
      </c>
      <c r="L1650" s="66">
        <v>6.56390258390258</v>
      </c>
      <c r="M1650" s="66">
        <v>701868.82</v>
      </c>
      <c r="N1650" s="68">
        <v>96094.0</v>
      </c>
      <c r="O1650" s="66">
        <v>11.7721745693631</v>
      </c>
      <c r="P1650" s="66">
        <v>33920.53</v>
      </c>
      <c r="Q1650" s="68">
        <v>7891.0</v>
      </c>
      <c r="R1650" s="69">
        <v>6.40977513227513</v>
      </c>
      <c r="T1650" s="56">
        <f t="shared" si="1"/>
        <v>4.51622749</v>
      </c>
      <c r="U1650" s="56">
        <f t="shared" si="2"/>
        <v>3.074196347</v>
      </c>
      <c r="V1650" s="56">
        <f t="shared" si="3"/>
        <v>5.065473298</v>
      </c>
      <c r="W1650" s="56">
        <f t="shared" si="4"/>
        <v>7.303981726</v>
      </c>
      <c r="X1650" s="56">
        <f t="shared" si="5"/>
        <v>4.298635154</v>
      </c>
    </row>
    <row r="1651" ht="14.25" customHeight="1">
      <c r="A1651" s="63">
        <v>96237.0</v>
      </c>
      <c r="B1651" s="64" t="s">
        <v>1692</v>
      </c>
      <c r="C1651" s="65" t="s">
        <v>59</v>
      </c>
      <c r="D1651" s="66" t="s">
        <v>66</v>
      </c>
      <c r="E1651" s="67" t="s">
        <v>66</v>
      </c>
      <c r="F1651" s="66" t="s">
        <v>66</v>
      </c>
      <c r="G1651" s="66" t="s">
        <v>66</v>
      </c>
      <c r="H1651" s="68" t="s">
        <v>66</v>
      </c>
      <c r="I1651" s="66" t="s">
        <v>66</v>
      </c>
      <c r="J1651" s="66" t="s">
        <v>66</v>
      </c>
      <c r="K1651" s="68" t="s">
        <v>66</v>
      </c>
      <c r="L1651" s="66" t="s">
        <v>66</v>
      </c>
      <c r="M1651" s="66" t="s">
        <v>66</v>
      </c>
      <c r="N1651" s="68" t="s">
        <v>66</v>
      </c>
      <c r="O1651" s="66" t="s">
        <v>66</v>
      </c>
      <c r="P1651" s="66" t="s">
        <v>66</v>
      </c>
      <c r="Q1651" s="68" t="s">
        <v>66</v>
      </c>
      <c r="R1651" s="69" t="s">
        <v>66</v>
      </c>
      <c r="T1651" s="56" t="str">
        <f t="shared" si="1"/>
        <v/>
      </c>
      <c r="U1651" s="56" t="str">
        <f t="shared" si="2"/>
        <v/>
      </c>
      <c r="V1651" s="56" t="str">
        <f t="shared" si="3"/>
        <v/>
      </c>
      <c r="W1651" s="56" t="str">
        <f t="shared" si="4"/>
        <v/>
      </c>
      <c r="X1651" s="56" t="str">
        <f t="shared" si="5"/>
        <v/>
      </c>
    </row>
    <row r="1652" ht="14.25" customHeight="1">
      <c r="A1652" s="63">
        <v>96245.0</v>
      </c>
      <c r="B1652" s="64" t="s">
        <v>1693</v>
      </c>
      <c r="C1652" s="65" t="s">
        <v>59</v>
      </c>
      <c r="D1652" s="66">
        <v>257189.87</v>
      </c>
      <c r="E1652" s="67">
        <v>51539.0</v>
      </c>
      <c r="F1652" s="66">
        <v>6.76068214079176</v>
      </c>
      <c r="G1652" s="66">
        <v>51242.85</v>
      </c>
      <c r="H1652" s="68">
        <v>12828.0</v>
      </c>
      <c r="I1652" s="66">
        <v>4.9362152008477</v>
      </c>
      <c r="J1652" s="66">
        <v>64137.87</v>
      </c>
      <c r="K1652" s="68">
        <v>12933.0</v>
      </c>
      <c r="L1652" s="66">
        <v>6.28679376592825</v>
      </c>
      <c r="M1652" s="66">
        <v>809951.13</v>
      </c>
      <c r="N1652" s="68">
        <v>108817.0</v>
      </c>
      <c r="O1652" s="66">
        <v>11.7821356045619</v>
      </c>
      <c r="P1652" s="66">
        <v>51450.35</v>
      </c>
      <c r="Q1652" s="68">
        <v>8464.0</v>
      </c>
      <c r="R1652" s="69">
        <v>8.80848313644924</v>
      </c>
      <c r="T1652" s="56">
        <f t="shared" si="1"/>
        <v>4.990199073</v>
      </c>
      <c r="U1652" s="56">
        <f t="shared" si="2"/>
        <v>3.994609448</v>
      </c>
      <c r="V1652" s="56">
        <f t="shared" si="3"/>
        <v>4.959241475</v>
      </c>
      <c r="W1652" s="56">
        <f t="shared" si="4"/>
        <v>7.443240762</v>
      </c>
      <c r="X1652" s="56">
        <f t="shared" si="5"/>
        <v>6.078727552</v>
      </c>
    </row>
    <row r="1653" ht="14.25" customHeight="1">
      <c r="A1653" s="63">
        <v>96246.0</v>
      </c>
      <c r="B1653" s="64" t="s">
        <v>1694</v>
      </c>
      <c r="C1653" s="65" t="s">
        <v>61</v>
      </c>
      <c r="D1653" s="66">
        <v>81014.9</v>
      </c>
      <c r="E1653" s="67">
        <v>15882.0</v>
      </c>
      <c r="F1653" s="66">
        <v>6.64546796817324</v>
      </c>
      <c r="G1653" s="66">
        <v>8419.32</v>
      </c>
      <c r="H1653" s="68">
        <v>1973.0</v>
      </c>
      <c r="I1653" s="66">
        <v>4.67220865704772</v>
      </c>
      <c r="J1653" s="66">
        <v>4518.45</v>
      </c>
      <c r="K1653" s="68">
        <v>830.0</v>
      </c>
      <c r="L1653" s="66">
        <v>6.25824099722992</v>
      </c>
      <c r="M1653" s="66">
        <v>120131.38</v>
      </c>
      <c r="N1653" s="68">
        <v>18664.0</v>
      </c>
      <c r="O1653" s="66">
        <v>9.24870120871507</v>
      </c>
      <c r="P1653" s="66">
        <v>5079.58</v>
      </c>
      <c r="Q1653" s="68">
        <v>771.0</v>
      </c>
      <c r="R1653" s="69">
        <v>7.74326219512195</v>
      </c>
      <c r="T1653" s="56">
        <f t="shared" si="1"/>
        <v>5.101051505</v>
      </c>
      <c r="U1653" s="56">
        <f t="shared" si="2"/>
        <v>4.26726812</v>
      </c>
      <c r="V1653" s="56">
        <f t="shared" si="3"/>
        <v>5.443915663</v>
      </c>
      <c r="W1653" s="56">
        <f t="shared" si="4"/>
        <v>6.436529147</v>
      </c>
      <c r="X1653" s="56">
        <f t="shared" si="5"/>
        <v>6.588300908</v>
      </c>
    </row>
    <row r="1654" ht="14.25" customHeight="1">
      <c r="A1654" s="63">
        <v>96332.0</v>
      </c>
      <c r="B1654" s="64" t="s">
        <v>1695</v>
      </c>
      <c r="C1654" s="65" t="s">
        <v>59</v>
      </c>
      <c r="D1654" s="66">
        <v>146658.9</v>
      </c>
      <c r="E1654" s="67">
        <v>31671.0</v>
      </c>
      <c r="F1654" s="66">
        <v>7.34065268531959</v>
      </c>
      <c r="G1654" s="66">
        <v>27139.51</v>
      </c>
      <c r="H1654" s="68">
        <v>8717.0</v>
      </c>
      <c r="I1654" s="66">
        <v>3.8534019593923</v>
      </c>
      <c r="J1654" s="66">
        <v>13289.44</v>
      </c>
      <c r="K1654" s="68">
        <v>1171.0</v>
      </c>
      <c r="L1654" s="66">
        <v>12.2709510618652</v>
      </c>
      <c r="M1654" s="66">
        <v>471396.13</v>
      </c>
      <c r="N1654" s="68">
        <v>63126.0</v>
      </c>
      <c r="O1654" s="66">
        <v>11.8859336863338</v>
      </c>
      <c r="P1654" s="66">
        <v>626.62</v>
      </c>
      <c r="Q1654" s="68">
        <v>172.0</v>
      </c>
      <c r="R1654" s="69">
        <v>4.47585714285714</v>
      </c>
      <c r="T1654" s="56">
        <f t="shared" si="1"/>
        <v>4.630700009</v>
      </c>
      <c r="U1654" s="56">
        <f t="shared" si="2"/>
        <v>3.113400252</v>
      </c>
      <c r="V1654" s="56">
        <f t="shared" si="3"/>
        <v>11.3487959</v>
      </c>
      <c r="W1654" s="56">
        <f t="shared" si="4"/>
        <v>7.467543168</v>
      </c>
      <c r="X1654" s="56">
        <f t="shared" si="5"/>
        <v>3.643139535</v>
      </c>
    </row>
    <row r="1655" ht="14.25" customHeight="1">
      <c r="A1655" s="63">
        <v>96347.0</v>
      </c>
      <c r="B1655" s="64" t="s">
        <v>1696</v>
      </c>
      <c r="C1655" s="65" t="s">
        <v>59</v>
      </c>
      <c r="D1655" s="66">
        <v>94539.89</v>
      </c>
      <c r="E1655" s="67">
        <v>23278.0</v>
      </c>
      <c r="F1655" s="66">
        <v>5.89033582554517</v>
      </c>
      <c r="G1655" s="66">
        <v>40904.38</v>
      </c>
      <c r="H1655" s="68">
        <v>12359.0</v>
      </c>
      <c r="I1655" s="66">
        <v>4.3079915745129</v>
      </c>
      <c r="J1655" s="66">
        <v>30864.68</v>
      </c>
      <c r="K1655" s="68">
        <v>5040.0</v>
      </c>
      <c r="L1655" s="66">
        <v>7.52980727006587</v>
      </c>
      <c r="M1655" s="66">
        <v>468178.28</v>
      </c>
      <c r="N1655" s="68">
        <v>54604.0</v>
      </c>
      <c r="O1655" s="66">
        <v>13.341833518566</v>
      </c>
      <c r="P1655" s="66">
        <v>22376.38</v>
      </c>
      <c r="Q1655" s="68">
        <v>3439.0</v>
      </c>
      <c r="R1655" s="69">
        <v>10.809845410628</v>
      </c>
      <c r="T1655" s="56">
        <f t="shared" si="1"/>
        <v>4.061340751</v>
      </c>
      <c r="U1655" s="56">
        <f t="shared" si="2"/>
        <v>3.309683631</v>
      </c>
      <c r="V1655" s="56">
        <f t="shared" si="3"/>
        <v>6.123944444</v>
      </c>
      <c r="W1655" s="56">
        <f t="shared" si="4"/>
        <v>8.574065636</v>
      </c>
      <c r="X1655" s="56">
        <f t="shared" si="5"/>
        <v>6.506653097</v>
      </c>
    </row>
    <row r="1656" ht="14.25" customHeight="1">
      <c r="A1656" s="63">
        <v>96357.0</v>
      </c>
      <c r="B1656" s="64" t="s">
        <v>1697</v>
      </c>
      <c r="C1656" s="65" t="s">
        <v>61</v>
      </c>
      <c r="D1656" s="66">
        <v>4257.17</v>
      </c>
      <c r="E1656" s="67">
        <v>678.0</v>
      </c>
      <c r="F1656" s="66">
        <v>6.4698632218845</v>
      </c>
      <c r="G1656" s="66">
        <v>4133.82</v>
      </c>
      <c r="H1656" s="68">
        <v>830.0</v>
      </c>
      <c r="I1656" s="66">
        <v>5.32708762886598</v>
      </c>
      <c r="J1656" s="66">
        <v>954.32</v>
      </c>
      <c r="K1656" s="68">
        <v>218.0</v>
      </c>
      <c r="L1656" s="66">
        <v>5.18652173913044</v>
      </c>
      <c r="M1656" s="66">
        <v>236242.67</v>
      </c>
      <c r="N1656" s="68">
        <v>18357.0</v>
      </c>
      <c r="O1656" s="66">
        <v>15.0982725123027</v>
      </c>
      <c r="P1656" s="66">
        <v>348.81</v>
      </c>
      <c r="Q1656" s="68">
        <v>33.0</v>
      </c>
      <c r="R1656" s="69">
        <v>15.165652173913</v>
      </c>
      <c r="T1656" s="56">
        <f t="shared" si="1"/>
        <v>6.279011799</v>
      </c>
      <c r="U1656" s="56">
        <f t="shared" si="2"/>
        <v>4.980506024</v>
      </c>
      <c r="V1656" s="56">
        <f t="shared" si="3"/>
        <v>4.377614679</v>
      </c>
      <c r="W1656" s="56">
        <f t="shared" si="4"/>
        <v>12.86935066</v>
      </c>
      <c r="X1656" s="56">
        <f t="shared" si="5"/>
        <v>10.57</v>
      </c>
    </row>
    <row r="1657" ht="14.25" customHeight="1">
      <c r="A1657" s="63">
        <v>96360.0</v>
      </c>
      <c r="B1657" s="64" t="s">
        <v>1698</v>
      </c>
      <c r="C1657" s="65" t="s">
        <v>59</v>
      </c>
      <c r="D1657" s="66" t="s">
        <v>66</v>
      </c>
      <c r="E1657" s="67" t="s">
        <v>66</v>
      </c>
      <c r="F1657" s="66" t="s">
        <v>66</v>
      </c>
      <c r="G1657" s="66" t="s">
        <v>66</v>
      </c>
      <c r="H1657" s="68" t="s">
        <v>66</v>
      </c>
      <c r="I1657" s="66" t="s">
        <v>66</v>
      </c>
      <c r="J1657" s="66" t="s">
        <v>66</v>
      </c>
      <c r="K1657" s="68" t="s">
        <v>66</v>
      </c>
      <c r="L1657" s="66" t="s">
        <v>66</v>
      </c>
      <c r="M1657" s="66" t="s">
        <v>66</v>
      </c>
      <c r="N1657" s="68" t="s">
        <v>66</v>
      </c>
      <c r="O1657" s="66" t="s">
        <v>66</v>
      </c>
      <c r="P1657" s="66" t="s">
        <v>66</v>
      </c>
      <c r="Q1657" s="68" t="s">
        <v>66</v>
      </c>
      <c r="R1657" s="69" t="s">
        <v>66</v>
      </c>
      <c r="T1657" s="56" t="str">
        <f t="shared" si="1"/>
        <v/>
      </c>
      <c r="U1657" s="56" t="str">
        <f t="shared" si="2"/>
        <v/>
      </c>
      <c r="V1657" s="56" t="str">
        <f t="shared" si="3"/>
        <v/>
      </c>
      <c r="W1657" s="56" t="str">
        <f t="shared" si="4"/>
        <v/>
      </c>
      <c r="X1657" s="56" t="str">
        <f t="shared" si="5"/>
        <v/>
      </c>
    </row>
    <row r="1658" ht="14.25" customHeight="1">
      <c r="A1658" s="63">
        <v>96413.0</v>
      </c>
      <c r="B1658" s="64" t="s">
        <v>1699</v>
      </c>
      <c r="C1658" s="65" t="s">
        <v>59</v>
      </c>
      <c r="D1658" s="66">
        <v>150984.74</v>
      </c>
      <c r="E1658" s="67">
        <v>31626.0</v>
      </c>
      <c r="F1658" s="66">
        <v>6.50263749515483</v>
      </c>
      <c r="G1658" s="66">
        <v>5216.94</v>
      </c>
      <c r="H1658" s="68">
        <v>1373.0</v>
      </c>
      <c r="I1658" s="66">
        <v>4.2038195004029</v>
      </c>
      <c r="J1658" s="66">
        <v>40522.08</v>
      </c>
      <c r="K1658" s="68">
        <v>9015.0</v>
      </c>
      <c r="L1658" s="66">
        <v>6.02021690684891</v>
      </c>
      <c r="M1658" s="66">
        <v>1351597.08</v>
      </c>
      <c r="N1658" s="68">
        <v>148748.0</v>
      </c>
      <c r="O1658" s="66">
        <v>15.6657867102472</v>
      </c>
      <c r="P1658" s="66">
        <v>106049.78</v>
      </c>
      <c r="Q1658" s="68">
        <v>19335.0</v>
      </c>
      <c r="R1658" s="69">
        <v>9.14458739329137</v>
      </c>
      <c r="T1658" s="56">
        <f t="shared" si="1"/>
        <v>4.774070069</v>
      </c>
      <c r="U1658" s="56">
        <f t="shared" si="2"/>
        <v>3.799664967</v>
      </c>
      <c r="V1658" s="56">
        <f t="shared" si="3"/>
        <v>4.49496173</v>
      </c>
      <c r="W1658" s="56">
        <f t="shared" si="4"/>
        <v>9.086489096</v>
      </c>
      <c r="X1658" s="56">
        <f t="shared" si="5"/>
        <v>5.484860615</v>
      </c>
    </row>
    <row r="1659" ht="14.25" customHeight="1">
      <c r="A1659" s="63">
        <v>96418.0</v>
      </c>
      <c r="B1659" s="64" t="s">
        <v>1700</v>
      </c>
      <c r="C1659" s="65" t="s">
        <v>59</v>
      </c>
      <c r="D1659" s="66" t="s">
        <v>66</v>
      </c>
      <c r="E1659" s="67" t="s">
        <v>66</v>
      </c>
      <c r="F1659" s="66" t="s">
        <v>66</v>
      </c>
      <c r="G1659" s="66" t="s">
        <v>66</v>
      </c>
      <c r="H1659" s="68" t="s">
        <v>66</v>
      </c>
      <c r="I1659" s="66" t="s">
        <v>66</v>
      </c>
      <c r="J1659" s="66" t="s">
        <v>66</v>
      </c>
      <c r="K1659" s="68" t="s">
        <v>66</v>
      </c>
      <c r="L1659" s="66" t="s">
        <v>66</v>
      </c>
      <c r="M1659" s="66" t="s">
        <v>66</v>
      </c>
      <c r="N1659" s="68" t="s">
        <v>66</v>
      </c>
      <c r="O1659" s="66" t="s">
        <v>66</v>
      </c>
      <c r="P1659" s="66" t="s">
        <v>66</v>
      </c>
      <c r="Q1659" s="68" t="s">
        <v>66</v>
      </c>
      <c r="R1659" s="69" t="s">
        <v>66</v>
      </c>
      <c r="T1659" s="56" t="str">
        <f t="shared" si="1"/>
        <v/>
      </c>
      <c r="U1659" s="56" t="str">
        <f t="shared" si="2"/>
        <v/>
      </c>
      <c r="V1659" s="56" t="str">
        <f t="shared" si="3"/>
        <v/>
      </c>
      <c r="W1659" s="56" t="str">
        <f t="shared" si="4"/>
        <v/>
      </c>
      <c r="X1659" s="56" t="str">
        <f t="shared" si="5"/>
        <v/>
      </c>
    </row>
    <row r="1660" ht="14.25" customHeight="1">
      <c r="A1660" s="63">
        <v>96419.0</v>
      </c>
      <c r="B1660" s="64" t="s">
        <v>1701</v>
      </c>
      <c r="C1660" s="65" t="s">
        <v>59</v>
      </c>
      <c r="D1660" s="66">
        <v>70750.97</v>
      </c>
      <c r="E1660" s="67">
        <v>16800.0</v>
      </c>
      <c r="F1660" s="66">
        <v>5.27637929748676</v>
      </c>
      <c r="G1660" s="66">
        <v>3918.73</v>
      </c>
      <c r="H1660" s="68">
        <v>1060.0</v>
      </c>
      <c r="I1660" s="66">
        <v>4.43295248868778</v>
      </c>
      <c r="J1660" s="66">
        <v>8827.14</v>
      </c>
      <c r="K1660" s="68">
        <v>1841.0</v>
      </c>
      <c r="L1660" s="66">
        <v>5.86131474103586</v>
      </c>
      <c r="M1660" s="66">
        <v>351024.16</v>
      </c>
      <c r="N1660" s="68">
        <v>50078.0</v>
      </c>
      <c r="O1660" s="66">
        <v>10.63161886301</v>
      </c>
      <c r="P1660" s="66">
        <v>53895.76</v>
      </c>
      <c r="Q1660" s="68">
        <v>8987.0</v>
      </c>
      <c r="R1660" s="69">
        <v>8.42911479512042</v>
      </c>
      <c r="T1660" s="56">
        <f t="shared" si="1"/>
        <v>4.211367262</v>
      </c>
      <c r="U1660" s="56">
        <f t="shared" si="2"/>
        <v>3.696915094</v>
      </c>
      <c r="V1660" s="56">
        <f t="shared" si="3"/>
        <v>4.794752852</v>
      </c>
      <c r="W1660" s="56">
        <f t="shared" si="4"/>
        <v>7.009548305</v>
      </c>
      <c r="X1660" s="56">
        <f t="shared" si="5"/>
        <v>5.997080227</v>
      </c>
    </row>
    <row r="1661" ht="14.25" customHeight="1">
      <c r="A1661" s="63">
        <v>96927.0</v>
      </c>
      <c r="B1661" s="64" t="s">
        <v>1702</v>
      </c>
      <c r="C1661" s="65" t="s">
        <v>61</v>
      </c>
      <c r="D1661" s="66">
        <v>3778.51</v>
      </c>
      <c r="E1661" s="67">
        <v>908.0</v>
      </c>
      <c r="F1661" s="66">
        <v>4.66482716049383</v>
      </c>
      <c r="G1661" s="66">
        <v>228.6</v>
      </c>
      <c r="H1661" s="68">
        <v>82.0</v>
      </c>
      <c r="I1661" s="66">
        <v>3.81</v>
      </c>
      <c r="J1661" s="66">
        <v>375.34</v>
      </c>
      <c r="K1661" s="68">
        <v>86.0</v>
      </c>
      <c r="L1661" s="66">
        <v>4.93868421052632</v>
      </c>
      <c r="M1661" s="66">
        <v>260542.21</v>
      </c>
      <c r="N1661" s="68">
        <v>38850.0</v>
      </c>
      <c r="O1661" s="66">
        <v>10.4179379423408</v>
      </c>
      <c r="P1661" s="66">
        <v>24.83</v>
      </c>
      <c r="Q1661" s="68">
        <v>4.0</v>
      </c>
      <c r="R1661" s="69">
        <v>4.966</v>
      </c>
      <c r="T1661" s="56">
        <f t="shared" si="1"/>
        <v>4.161354626</v>
      </c>
      <c r="U1661" s="56">
        <f t="shared" si="2"/>
        <v>2.787804878</v>
      </c>
      <c r="V1661" s="56">
        <f t="shared" si="3"/>
        <v>4.364418605</v>
      </c>
      <c r="W1661" s="56">
        <f t="shared" si="4"/>
        <v>6.706363192</v>
      </c>
      <c r="X1661" s="56">
        <f t="shared" si="5"/>
        <v>6.2075</v>
      </c>
    </row>
    <row r="1662" ht="14.25" customHeight="1">
      <c r="A1662" s="63">
        <v>96951.0</v>
      </c>
      <c r="B1662" s="64" t="s">
        <v>1703</v>
      </c>
      <c r="C1662" s="65" t="s">
        <v>61</v>
      </c>
      <c r="D1662" s="66">
        <v>105956.17</v>
      </c>
      <c r="E1662" s="67">
        <v>25389.0</v>
      </c>
      <c r="F1662" s="66">
        <v>6.19626725146199</v>
      </c>
      <c r="G1662" s="66">
        <v>677.18</v>
      </c>
      <c r="H1662" s="68">
        <v>166.0</v>
      </c>
      <c r="I1662" s="66">
        <v>4.87179856115108</v>
      </c>
      <c r="J1662" s="66">
        <v>4183.57</v>
      </c>
      <c r="K1662" s="68">
        <v>1055.0</v>
      </c>
      <c r="L1662" s="66">
        <v>5.18410161090458</v>
      </c>
      <c r="M1662" s="66">
        <v>276923.64</v>
      </c>
      <c r="N1662" s="68">
        <v>34059.0</v>
      </c>
      <c r="O1662" s="66">
        <v>11.2744743913362</v>
      </c>
      <c r="P1662" s="66">
        <v>56369.48</v>
      </c>
      <c r="Q1662" s="68">
        <v>10622.0</v>
      </c>
      <c r="R1662" s="69">
        <v>8.78576683291771</v>
      </c>
      <c r="T1662" s="56">
        <f t="shared" si="1"/>
        <v>4.173310095</v>
      </c>
      <c r="U1662" s="56">
        <f t="shared" si="2"/>
        <v>4.07939759</v>
      </c>
      <c r="V1662" s="56">
        <f t="shared" si="3"/>
        <v>3.965469194</v>
      </c>
      <c r="W1662" s="56">
        <f t="shared" si="4"/>
        <v>8.130703779</v>
      </c>
      <c r="X1662" s="56">
        <f t="shared" si="5"/>
        <v>5.306861231</v>
      </c>
    </row>
    <row r="1663" ht="14.25" customHeight="1">
      <c r="A1663" s="63">
        <v>96953.0</v>
      </c>
      <c r="B1663" s="64" t="s">
        <v>1704</v>
      </c>
      <c r="C1663" s="65" t="s">
        <v>59</v>
      </c>
      <c r="D1663" s="66">
        <v>173739.73</v>
      </c>
      <c r="E1663" s="67">
        <v>37906.0</v>
      </c>
      <c r="F1663" s="66">
        <v>6.66128862817269</v>
      </c>
      <c r="G1663" s="66">
        <v>5370.8</v>
      </c>
      <c r="H1663" s="68">
        <v>1299.0</v>
      </c>
      <c r="I1663" s="66">
        <v>4.66620330147698</v>
      </c>
      <c r="J1663" s="66">
        <v>37199.78</v>
      </c>
      <c r="K1663" s="68">
        <v>5139.0</v>
      </c>
      <c r="L1663" s="66">
        <v>8.76732971953806</v>
      </c>
      <c r="M1663" s="66">
        <v>487247.54</v>
      </c>
      <c r="N1663" s="68">
        <v>66569.0</v>
      </c>
      <c r="O1663" s="66">
        <v>10.8499051393961</v>
      </c>
      <c r="P1663" s="66">
        <v>86900.11</v>
      </c>
      <c r="Q1663" s="68">
        <v>15347.0</v>
      </c>
      <c r="R1663" s="69">
        <v>8.52546943981164</v>
      </c>
      <c r="T1663" s="56">
        <f t="shared" si="1"/>
        <v>4.583436131</v>
      </c>
      <c r="U1663" s="56">
        <f t="shared" si="2"/>
        <v>4.13456505</v>
      </c>
      <c r="V1663" s="56">
        <f t="shared" si="3"/>
        <v>7.238719595</v>
      </c>
      <c r="W1663" s="56">
        <f t="shared" si="4"/>
        <v>7.319436074</v>
      </c>
      <c r="X1663" s="56">
        <f t="shared" si="5"/>
        <v>5.6623516</v>
      </c>
    </row>
    <row r="1664" ht="14.25" customHeight="1">
      <c r="A1664" s="63">
        <v>96970.0</v>
      </c>
      <c r="B1664" s="64" t="s">
        <v>1705</v>
      </c>
      <c r="C1664" s="65" t="s">
        <v>59</v>
      </c>
      <c r="D1664" s="66">
        <v>86615.66</v>
      </c>
      <c r="E1664" s="67">
        <v>18257.0</v>
      </c>
      <c r="F1664" s="66">
        <v>6.9038466443488</v>
      </c>
      <c r="G1664" s="66">
        <v>271.27</v>
      </c>
      <c r="H1664" s="68">
        <v>97.0</v>
      </c>
      <c r="I1664" s="66">
        <v>3.1543023255814</v>
      </c>
      <c r="J1664" s="66">
        <v>1633.16</v>
      </c>
      <c r="K1664" s="68">
        <v>384.0</v>
      </c>
      <c r="L1664" s="66">
        <v>5.48040268456376</v>
      </c>
      <c r="M1664" s="66">
        <v>272784.37</v>
      </c>
      <c r="N1664" s="68">
        <v>38803.0</v>
      </c>
      <c r="O1664" s="66">
        <v>10.4359145338383</v>
      </c>
      <c r="P1664" s="66">
        <v>3711.51</v>
      </c>
      <c r="Q1664" s="68">
        <v>754.0</v>
      </c>
      <c r="R1664" s="69">
        <v>6.72375</v>
      </c>
      <c r="T1664" s="56">
        <f t="shared" si="1"/>
        <v>4.744243852</v>
      </c>
      <c r="U1664" s="56">
        <f t="shared" si="2"/>
        <v>2.796597938</v>
      </c>
      <c r="V1664" s="56">
        <f t="shared" si="3"/>
        <v>4.253020833</v>
      </c>
      <c r="W1664" s="56">
        <f t="shared" si="4"/>
        <v>7.029981445</v>
      </c>
      <c r="X1664" s="56">
        <f t="shared" si="5"/>
        <v>4.922427056</v>
      </c>
    </row>
    <row r="1665" ht="14.25" customHeight="1">
      <c r="A1665" s="63">
        <v>96973.0</v>
      </c>
      <c r="B1665" s="64" t="s">
        <v>1706</v>
      </c>
      <c r="C1665" s="65" t="s">
        <v>59</v>
      </c>
      <c r="D1665" s="66">
        <v>253706.09</v>
      </c>
      <c r="E1665" s="67">
        <v>60273.0</v>
      </c>
      <c r="F1665" s="66">
        <v>6.68492016231029</v>
      </c>
      <c r="G1665" s="66">
        <v>2715.56</v>
      </c>
      <c r="H1665" s="68">
        <v>740.0</v>
      </c>
      <c r="I1665" s="66">
        <v>4.17136712749616</v>
      </c>
      <c r="J1665" s="66">
        <v>2724.99</v>
      </c>
      <c r="K1665" s="68">
        <v>539.0</v>
      </c>
      <c r="L1665" s="66">
        <v>6.96928388746803</v>
      </c>
      <c r="M1665" s="66">
        <v>1285943.92</v>
      </c>
      <c r="N1665" s="68">
        <v>149611.0</v>
      </c>
      <c r="O1665" s="66">
        <v>15.5446162028866</v>
      </c>
      <c r="P1665" s="66">
        <v>68150.28</v>
      </c>
      <c r="Q1665" s="68">
        <v>11353.0</v>
      </c>
      <c r="R1665" s="69">
        <v>8.73721538461538</v>
      </c>
      <c r="T1665" s="56">
        <f t="shared" si="1"/>
        <v>4.209282598</v>
      </c>
      <c r="U1665" s="56">
        <f t="shared" si="2"/>
        <v>3.669675676</v>
      </c>
      <c r="V1665" s="56">
        <f t="shared" si="3"/>
        <v>5.055640074</v>
      </c>
      <c r="W1665" s="56">
        <f t="shared" si="4"/>
        <v>8.595249815</v>
      </c>
      <c r="X1665" s="56">
        <f t="shared" si="5"/>
        <v>6.002843301</v>
      </c>
    </row>
    <row r="1666" ht="14.25" customHeight="1">
      <c r="A1666" s="63">
        <v>96977.0</v>
      </c>
      <c r="B1666" s="64" t="s">
        <v>1707</v>
      </c>
      <c r="C1666" s="65" t="s">
        <v>59</v>
      </c>
      <c r="D1666" s="66">
        <v>78939.44</v>
      </c>
      <c r="E1666" s="67">
        <v>21380.0</v>
      </c>
      <c r="F1666" s="66">
        <v>5.08728749113875</v>
      </c>
      <c r="G1666" s="66">
        <v>7665.99</v>
      </c>
      <c r="H1666" s="68">
        <v>2242.0</v>
      </c>
      <c r="I1666" s="66">
        <v>4.00103862212944</v>
      </c>
      <c r="J1666" s="66">
        <v>37990.9</v>
      </c>
      <c r="K1666" s="68">
        <v>7550.0</v>
      </c>
      <c r="L1666" s="66">
        <v>6.39254585226317</v>
      </c>
      <c r="M1666" s="66">
        <v>424041.62</v>
      </c>
      <c r="N1666" s="68">
        <v>47060.0</v>
      </c>
      <c r="O1666" s="66">
        <v>13.3262608422376</v>
      </c>
      <c r="P1666" s="66">
        <v>25944.34</v>
      </c>
      <c r="Q1666" s="68">
        <v>3515.0</v>
      </c>
      <c r="R1666" s="69">
        <v>9.14821579689704</v>
      </c>
      <c r="T1666" s="56">
        <f t="shared" si="1"/>
        <v>3.692209542</v>
      </c>
      <c r="U1666" s="56">
        <f t="shared" si="2"/>
        <v>3.41926405</v>
      </c>
      <c r="V1666" s="56">
        <f t="shared" si="3"/>
        <v>5.031907285</v>
      </c>
      <c r="W1666" s="56">
        <f t="shared" si="4"/>
        <v>9.010659159</v>
      </c>
      <c r="X1666" s="56">
        <f t="shared" si="5"/>
        <v>7.381035562</v>
      </c>
    </row>
    <row r="1667" ht="14.25" customHeight="1">
      <c r="A1667" s="63">
        <v>96987.0</v>
      </c>
      <c r="B1667" s="64" t="s">
        <v>1708</v>
      </c>
      <c r="C1667" s="65" t="s">
        <v>59</v>
      </c>
      <c r="D1667" s="66">
        <v>192411.85</v>
      </c>
      <c r="E1667" s="67">
        <v>44759.0</v>
      </c>
      <c r="F1667" s="66">
        <v>6.21084086507424</v>
      </c>
      <c r="G1667" s="66">
        <v>2247.56</v>
      </c>
      <c r="H1667" s="68">
        <v>677.0</v>
      </c>
      <c r="I1667" s="66">
        <v>4.09391621129326</v>
      </c>
      <c r="J1667" s="66">
        <v>3265.2</v>
      </c>
      <c r="K1667" s="68">
        <v>882.0</v>
      </c>
      <c r="L1667" s="66">
        <v>4.52243767313019</v>
      </c>
      <c r="M1667" s="66">
        <v>367313.9</v>
      </c>
      <c r="N1667" s="68">
        <v>50412.0</v>
      </c>
      <c r="O1667" s="66">
        <v>10.5961026972451</v>
      </c>
      <c r="P1667" s="66">
        <v>154004.82</v>
      </c>
      <c r="Q1667" s="68">
        <v>32640.0</v>
      </c>
      <c r="R1667" s="69">
        <v>7.42872123872462</v>
      </c>
      <c r="T1667" s="56">
        <f t="shared" si="1"/>
        <v>4.298841574</v>
      </c>
      <c r="U1667" s="56">
        <f t="shared" si="2"/>
        <v>3.319881832</v>
      </c>
      <c r="V1667" s="56">
        <f t="shared" si="3"/>
        <v>3.702040816</v>
      </c>
      <c r="W1667" s="56">
        <f t="shared" si="4"/>
        <v>7.286239387</v>
      </c>
      <c r="X1667" s="56">
        <f t="shared" si="5"/>
        <v>4.718284926</v>
      </c>
    </row>
    <row r="1668" ht="14.25" customHeight="1">
      <c r="A1668" s="63">
        <v>96989.0</v>
      </c>
      <c r="B1668" s="64" t="s">
        <v>1709</v>
      </c>
      <c r="C1668" s="65" t="s">
        <v>59</v>
      </c>
      <c r="D1668" s="66">
        <v>300527.95</v>
      </c>
      <c r="E1668" s="67">
        <v>68445.0</v>
      </c>
      <c r="F1668" s="66">
        <v>6.81083172804533</v>
      </c>
      <c r="G1668" s="66">
        <v>7145.7</v>
      </c>
      <c r="H1668" s="68">
        <v>2796.0</v>
      </c>
      <c r="I1668" s="66">
        <v>3.24509536784741</v>
      </c>
      <c r="J1668" s="66">
        <v>87648.78</v>
      </c>
      <c r="K1668" s="68">
        <v>16588.0</v>
      </c>
      <c r="L1668" s="66">
        <v>7.59916594416508</v>
      </c>
      <c r="M1668" s="66">
        <v>1489434.12</v>
      </c>
      <c r="N1668" s="68">
        <v>196093.0</v>
      </c>
      <c r="O1668" s="66">
        <v>14.2800149565684</v>
      </c>
      <c r="P1668" s="66">
        <v>460.15</v>
      </c>
      <c r="Q1668" s="68">
        <v>52.0</v>
      </c>
      <c r="R1668" s="69">
        <v>10.2255555555556</v>
      </c>
      <c r="T1668" s="56">
        <f t="shared" si="1"/>
        <v>4.390794799</v>
      </c>
      <c r="U1668" s="56">
        <f t="shared" si="2"/>
        <v>2.555686695</v>
      </c>
      <c r="V1668" s="56">
        <f t="shared" si="3"/>
        <v>5.283866651</v>
      </c>
      <c r="W1668" s="56">
        <f t="shared" si="4"/>
        <v>7.595549663</v>
      </c>
      <c r="X1668" s="56">
        <f t="shared" si="5"/>
        <v>8.849038462</v>
      </c>
    </row>
    <row r="1669" ht="14.25" customHeight="1">
      <c r="A1669" s="63">
        <v>96992.0</v>
      </c>
      <c r="B1669" s="64" t="s">
        <v>1710</v>
      </c>
      <c r="C1669" s="65" t="s">
        <v>59</v>
      </c>
      <c r="D1669" s="66">
        <v>3107.96</v>
      </c>
      <c r="E1669" s="67">
        <v>1333.0</v>
      </c>
      <c r="F1669" s="66">
        <v>3.11418837675351</v>
      </c>
      <c r="G1669" s="66">
        <v>4005.38</v>
      </c>
      <c r="H1669" s="68">
        <v>1132.0</v>
      </c>
      <c r="I1669" s="66">
        <v>4.30223415682062</v>
      </c>
      <c r="J1669" s="66">
        <v>5965.98</v>
      </c>
      <c r="K1669" s="68">
        <v>1874.0</v>
      </c>
      <c r="L1669" s="66">
        <v>4.14304166666667</v>
      </c>
      <c r="M1669" s="66">
        <v>324654.21</v>
      </c>
      <c r="N1669" s="68">
        <v>56835.0</v>
      </c>
      <c r="O1669" s="66">
        <v>8.9017084807107</v>
      </c>
      <c r="P1669" s="66">
        <v>21746.37</v>
      </c>
      <c r="Q1669" s="68">
        <v>4516.0</v>
      </c>
      <c r="R1669" s="69">
        <v>6.72221638330757</v>
      </c>
      <c r="T1669" s="56">
        <f t="shared" si="1"/>
        <v>2.331552888</v>
      </c>
      <c r="U1669" s="56">
        <f t="shared" si="2"/>
        <v>3.538321555</v>
      </c>
      <c r="V1669" s="56">
        <f t="shared" si="3"/>
        <v>3.183553895</v>
      </c>
      <c r="W1669" s="56">
        <f t="shared" si="4"/>
        <v>5.712223278</v>
      </c>
      <c r="X1669" s="56">
        <f t="shared" si="5"/>
        <v>4.815405226</v>
      </c>
    </row>
    <row r="1670" ht="14.25" customHeight="1">
      <c r="A1670" s="63">
        <v>96994.0</v>
      </c>
      <c r="B1670" s="64" t="s">
        <v>1711</v>
      </c>
      <c r="C1670" s="65" t="s">
        <v>59</v>
      </c>
      <c r="D1670" s="66">
        <v>78365.41</v>
      </c>
      <c r="E1670" s="67">
        <v>20805.0</v>
      </c>
      <c r="F1670" s="66">
        <v>5.01634937908078</v>
      </c>
      <c r="G1670" s="66">
        <v>71360.34</v>
      </c>
      <c r="H1670" s="68">
        <v>19558.0</v>
      </c>
      <c r="I1670" s="66">
        <v>4.39681700554529</v>
      </c>
      <c r="J1670" s="66">
        <v>28404.42</v>
      </c>
      <c r="K1670" s="68">
        <v>6333.0</v>
      </c>
      <c r="L1670" s="66">
        <v>5.48453755551265</v>
      </c>
      <c r="M1670" s="66">
        <v>579585.93</v>
      </c>
      <c r="N1670" s="68">
        <v>73300.0</v>
      </c>
      <c r="O1670" s="66">
        <v>11.7151967739979</v>
      </c>
      <c r="P1670" s="66">
        <v>91717.17</v>
      </c>
      <c r="Q1670" s="68">
        <v>13263.0</v>
      </c>
      <c r="R1670" s="69">
        <v>9.73333014963387</v>
      </c>
      <c r="T1670" s="56">
        <f t="shared" si="1"/>
        <v>3.766662341</v>
      </c>
      <c r="U1670" s="56">
        <f t="shared" si="2"/>
        <v>3.648652214</v>
      </c>
      <c r="V1670" s="56">
        <f t="shared" si="3"/>
        <v>4.485144481</v>
      </c>
      <c r="W1670" s="56">
        <f t="shared" si="4"/>
        <v>7.907038608</v>
      </c>
      <c r="X1670" s="56">
        <f t="shared" si="5"/>
        <v>6.915265777</v>
      </c>
    </row>
    <row r="1671" ht="14.25" customHeight="1">
      <c r="A1671" s="63">
        <v>96995.0</v>
      </c>
      <c r="B1671" s="64" t="s">
        <v>1712</v>
      </c>
      <c r="C1671" s="65" t="s">
        <v>59</v>
      </c>
      <c r="D1671" s="66">
        <v>158931.93</v>
      </c>
      <c r="E1671" s="67">
        <v>41068.0</v>
      </c>
      <c r="F1671" s="66">
        <v>5.52192099228685</v>
      </c>
      <c r="G1671" s="66">
        <v>2073.55</v>
      </c>
      <c r="H1671" s="68">
        <v>678.0</v>
      </c>
      <c r="I1671" s="66">
        <v>3.4160626029654</v>
      </c>
      <c r="J1671" s="66">
        <v>31028.16</v>
      </c>
      <c r="K1671" s="68">
        <v>4210.0</v>
      </c>
      <c r="L1671" s="66">
        <v>8.0571695663464</v>
      </c>
      <c r="M1671" s="66">
        <v>240899.59</v>
      </c>
      <c r="N1671" s="68">
        <v>46534.0</v>
      </c>
      <c r="O1671" s="66">
        <v>7.86610906122449</v>
      </c>
      <c r="P1671" s="66">
        <v>14798.45</v>
      </c>
      <c r="Q1671" s="68">
        <v>2876.0</v>
      </c>
      <c r="R1671" s="69">
        <v>6.96725517890772</v>
      </c>
      <c r="T1671" s="56">
        <f t="shared" si="1"/>
        <v>3.86997005</v>
      </c>
      <c r="U1671" s="56">
        <f t="shared" si="2"/>
        <v>3.058333333</v>
      </c>
      <c r="V1671" s="56">
        <f t="shared" si="3"/>
        <v>7.370109264</v>
      </c>
      <c r="W1671" s="56">
        <f t="shared" si="4"/>
        <v>5.17685112</v>
      </c>
      <c r="X1671" s="56">
        <f t="shared" si="5"/>
        <v>5.145497218</v>
      </c>
    </row>
    <row r="1672" ht="14.25" customHeight="1">
      <c r="A1672" s="63">
        <v>97503.0</v>
      </c>
      <c r="B1672" s="64" t="s">
        <v>1713</v>
      </c>
      <c r="C1672" s="65" t="s">
        <v>61</v>
      </c>
      <c r="D1672" s="66">
        <v>56264.57</v>
      </c>
      <c r="E1672" s="67">
        <v>11368.0</v>
      </c>
      <c r="F1672" s="66">
        <v>6.23706573550604</v>
      </c>
      <c r="G1672" s="66">
        <v>379.31</v>
      </c>
      <c r="H1672" s="68">
        <v>125.0</v>
      </c>
      <c r="I1672" s="66">
        <v>3.51212962962963</v>
      </c>
      <c r="J1672" s="66">
        <v>25102.4</v>
      </c>
      <c r="K1672" s="68">
        <v>4453.0</v>
      </c>
      <c r="L1672" s="66">
        <v>8.0404868673927</v>
      </c>
      <c r="M1672" s="66">
        <v>211934.49</v>
      </c>
      <c r="N1672" s="68">
        <v>35668.0</v>
      </c>
      <c r="O1672" s="66">
        <v>9.13510732758621</v>
      </c>
      <c r="P1672" s="66">
        <v>5704.0</v>
      </c>
      <c r="Q1672" s="68">
        <v>1480.0</v>
      </c>
      <c r="R1672" s="69">
        <v>6.35189309576837</v>
      </c>
      <c r="T1672" s="56">
        <f t="shared" si="1"/>
        <v>4.949381597</v>
      </c>
      <c r="U1672" s="56">
        <f t="shared" si="2"/>
        <v>3.03448</v>
      </c>
      <c r="V1672" s="56">
        <f t="shared" si="3"/>
        <v>5.637188412</v>
      </c>
      <c r="W1672" s="56">
        <f t="shared" si="4"/>
        <v>5.941866379</v>
      </c>
      <c r="X1672" s="56">
        <f t="shared" si="5"/>
        <v>3.854054054</v>
      </c>
    </row>
    <row r="1673" ht="14.25" customHeight="1">
      <c r="A1673" s="63">
        <v>98005.0</v>
      </c>
      <c r="B1673" s="64" t="s">
        <v>1714</v>
      </c>
      <c r="C1673" s="65" t="s">
        <v>59</v>
      </c>
      <c r="D1673" s="66" t="s">
        <v>66</v>
      </c>
      <c r="E1673" s="67" t="s">
        <v>66</v>
      </c>
      <c r="F1673" s="66" t="s">
        <v>66</v>
      </c>
      <c r="G1673" s="66" t="s">
        <v>66</v>
      </c>
      <c r="H1673" s="68" t="s">
        <v>66</v>
      </c>
      <c r="I1673" s="66" t="s">
        <v>66</v>
      </c>
      <c r="J1673" s="66" t="s">
        <v>66</v>
      </c>
      <c r="K1673" s="68" t="s">
        <v>66</v>
      </c>
      <c r="L1673" s="66" t="s">
        <v>66</v>
      </c>
      <c r="M1673" s="66" t="s">
        <v>66</v>
      </c>
      <c r="N1673" s="68" t="s">
        <v>66</v>
      </c>
      <c r="O1673" s="66" t="s">
        <v>66</v>
      </c>
      <c r="P1673" s="66" t="s">
        <v>66</v>
      </c>
      <c r="Q1673" s="68" t="s">
        <v>66</v>
      </c>
      <c r="R1673" s="69" t="s">
        <v>66</v>
      </c>
      <c r="T1673" s="56" t="str">
        <f t="shared" si="1"/>
        <v/>
      </c>
      <c r="U1673" s="56" t="str">
        <f t="shared" si="2"/>
        <v/>
      </c>
      <c r="V1673" s="56" t="str">
        <f t="shared" si="3"/>
        <v/>
      </c>
      <c r="W1673" s="56" t="str">
        <f t="shared" si="4"/>
        <v/>
      </c>
      <c r="X1673" s="56" t="str">
        <f t="shared" si="5"/>
        <v/>
      </c>
    </row>
    <row r="1674" ht="14.25" customHeight="1">
      <c r="A1674" s="63">
        <v>98007.0</v>
      </c>
      <c r="B1674" s="64" t="s">
        <v>1715</v>
      </c>
      <c r="C1674" s="65" t="s">
        <v>61</v>
      </c>
      <c r="D1674" s="66" t="s">
        <v>66</v>
      </c>
      <c r="E1674" s="67" t="s">
        <v>66</v>
      </c>
      <c r="F1674" s="66" t="s">
        <v>66</v>
      </c>
      <c r="G1674" s="66" t="s">
        <v>66</v>
      </c>
      <c r="H1674" s="68" t="s">
        <v>66</v>
      </c>
      <c r="I1674" s="66" t="s">
        <v>66</v>
      </c>
      <c r="J1674" s="66" t="s">
        <v>66</v>
      </c>
      <c r="K1674" s="68" t="s">
        <v>66</v>
      </c>
      <c r="L1674" s="66" t="s">
        <v>66</v>
      </c>
      <c r="M1674" s="66" t="s">
        <v>66</v>
      </c>
      <c r="N1674" s="68" t="s">
        <v>66</v>
      </c>
      <c r="O1674" s="66" t="s">
        <v>66</v>
      </c>
      <c r="P1674" s="66" t="s">
        <v>66</v>
      </c>
      <c r="Q1674" s="68" t="s">
        <v>66</v>
      </c>
      <c r="R1674" s="69" t="s">
        <v>66</v>
      </c>
      <c r="T1674" s="56" t="str">
        <f t="shared" si="1"/>
        <v/>
      </c>
      <c r="U1674" s="56" t="str">
        <f t="shared" si="2"/>
        <v/>
      </c>
      <c r="V1674" s="56" t="str">
        <f t="shared" si="3"/>
        <v/>
      </c>
      <c r="W1674" s="56" t="str">
        <f t="shared" si="4"/>
        <v/>
      </c>
      <c r="X1674" s="56" t="str">
        <f t="shared" si="5"/>
        <v/>
      </c>
    </row>
    <row r="1675" ht="14.25" customHeight="1">
      <c r="A1675" s="63">
        <v>99101.0</v>
      </c>
      <c r="B1675" s="64" t="s">
        <v>1716</v>
      </c>
      <c r="C1675" s="65" t="s">
        <v>59</v>
      </c>
      <c r="D1675" s="66" t="s">
        <v>66</v>
      </c>
      <c r="E1675" s="67" t="s">
        <v>66</v>
      </c>
      <c r="F1675" s="66" t="s">
        <v>66</v>
      </c>
      <c r="G1675" s="66" t="s">
        <v>66</v>
      </c>
      <c r="H1675" s="68" t="s">
        <v>66</v>
      </c>
      <c r="I1675" s="66" t="s">
        <v>66</v>
      </c>
      <c r="J1675" s="66" t="s">
        <v>66</v>
      </c>
      <c r="K1675" s="68" t="s">
        <v>66</v>
      </c>
      <c r="L1675" s="66" t="s">
        <v>66</v>
      </c>
      <c r="M1675" s="66">
        <v>356102.75</v>
      </c>
      <c r="N1675" s="68">
        <v>56741.0</v>
      </c>
      <c r="O1675" s="66">
        <v>9.77632807137955</v>
      </c>
      <c r="P1675" s="66">
        <v>260.74</v>
      </c>
      <c r="Q1675" s="68">
        <v>108.0</v>
      </c>
      <c r="R1675" s="69">
        <v>2.28719298245614</v>
      </c>
      <c r="T1675" s="56" t="str">
        <f t="shared" si="1"/>
        <v/>
      </c>
      <c r="U1675" s="56" t="str">
        <f t="shared" si="2"/>
        <v/>
      </c>
      <c r="V1675" s="56" t="str">
        <f t="shared" si="3"/>
        <v/>
      </c>
      <c r="W1675" s="56">
        <f t="shared" si="4"/>
        <v>6.275933628</v>
      </c>
      <c r="X1675" s="56">
        <f t="shared" si="5"/>
        <v>2.414259259</v>
      </c>
    </row>
    <row r="1676" ht="14.25" customHeight="1">
      <c r="A1676" s="63">
        <v>99105.0</v>
      </c>
      <c r="B1676" s="64" t="s">
        <v>1717</v>
      </c>
      <c r="C1676" s="65" t="s">
        <v>61</v>
      </c>
      <c r="D1676" s="66" t="s">
        <v>66</v>
      </c>
      <c r="E1676" s="67" t="s">
        <v>66</v>
      </c>
      <c r="F1676" s="66" t="s">
        <v>66</v>
      </c>
      <c r="G1676" s="66" t="s">
        <v>66</v>
      </c>
      <c r="H1676" s="68" t="s">
        <v>66</v>
      </c>
      <c r="I1676" s="66" t="s">
        <v>66</v>
      </c>
      <c r="J1676" s="66" t="s">
        <v>66</v>
      </c>
      <c r="K1676" s="68" t="s">
        <v>66</v>
      </c>
      <c r="L1676" s="66" t="s">
        <v>66</v>
      </c>
      <c r="M1676" s="66">
        <v>1788.86</v>
      </c>
      <c r="N1676" s="68">
        <v>160.0</v>
      </c>
      <c r="O1676" s="66">
        <v>18.0692929292929</v>
      </c>
      <c r="P1676" s="66">
        <v>110.22</v>
      </c>
      <c r="Q1676" s="68">
        <v>19.0</v>
      </c>
      <c r="R1676" s="69">
        <v>12.2466666666667</v>
      </c>
      <c r="T1676" s="56" t="str">
        <f t="shared" si="1"/>
        <v/>
      </c>
      <c r="U1676" s="56" t="str">
        <f t="shared" si="2"/>
        <v/>
      </c>
      <c r="V1676" s="56" t="str">
        <f t="shared" si="3"/>
        <v/>
      </c>
      <c r="W1676" s="56">
        <f t="shared" si="4"/>
        <v>11.180375</v>
      </c>
      <c r="X1676" s="56">
        <f t="shared" si="5"/>
        <v>5.801052632</v>
      </c>
    </row>
    <row r="1677" ht="14.25" customHeight="1">
      <c r="A1677" s="63">
        <v>99106.0</v>
      </c>
      <c r="B1677" s="64" t="s">
        <v>1718</v>
      </c>
      <c r="C1677" s="65" t="s">
        <v>61</v>
      </c>
      <c r="D1677" s="66" t="s">
        <v>66</v>
      </c>
      <c r="E1677" s="67" t="s">
        <v>66</v>
      </c>
      <c r="F1677" s="66" t="s">
        <v>66</v>
      </c>
      <c r="G1677" s="66" t="s">
        <v>66</v>
      </c>
      <c r="H1677" s="68" t="s">
        <v>66</v>
      </c>
      <c r="I1677" s="66" t="s">
        <v>66</v>
      </c>
      <c r="J1677" s="66" t="s">
        <v>66</v>
      </c>
      <c r="K1677" s="68" t="s">
        <v>66</v>
      </c>
      <c r="L1677" s="66" t="s">
        <v>66</v>
      </c>
      <c r="M1677" s="66">
        <v>4762.27</v>
      </c>
      <c r="N1677" s="68">
        <v>638.0</v>
      </c>
      <c r="O1677" s="66">
        <v>8.53453405017921</v>
      </c>
      <c r="P1677" s="66">
        <v>72.6</v>
      </c>
      <c r="Q1677" s="68">
        <v>9.0</v>
      </c>
      <c r="R1677" s="69">
        <v>9.075</v>
      </c>
      <c r="T1677" s="56" t="str">
        <f t="shared" si="1"/>
        <v/>
      </c>
      <c r="U1677" s="56" t="str">
        <f t="shared" si="2"/>
        <v/>
      </c>
      <c r="V1677" s="56" t="str">
        <f t="shared" si="3"/>
        <v/>
      </c>
      <c r="W1677" s="56">
        <f t="shared" si="4"/>
        <v>7.464373041</v>
      </c>
      <c r="X1677" s="56">
        <f t="shared" si="5"/>
        <v>8.066666667</v>
      </c>
    </row>
    <row r="1678" ht="14.25" customHeight="1">
      <c r="A1678" s="63">
        <v>99108.0</v>
      </c>
      <c r="B1678" s="64" t="s">
        <v>1719</v>
      </c>
      <c r="C1678" s="65" t="s">
        <v>61</v>
      </c>
      <c r="D1678" s="66" t="s">
        <v>66</v>
      </c>
      <c r="E1678" s="67" t="s">
        <v>66</v>
      </c>
      <c r="F1678" s="66" t="s">
        <v>66</v>
      </c>
      <c r="G1678" s="66" t="s">
        <v>66</v>
      </c>
      <c r="H1678" s="68" t="s">
        <v>66</v>
      </c>
      <c r="I1678" s="66" t="s">
        <v>66</v>
      </c>
      <c r="J1678" s="66" t="s">
        <v>66</v>
      </c>
      <c r="K1678" s="68" t="s">
        <v>66</v>
      </c>
      <c r="L1678" s="66" t="s">
        <v>66</v>
      </c>
      <c r="M1678" s="66">
        <v>2133.33</v>
      </c>
      <c r="N1678" s="68">
        <v>270.0</v>
      </c>
      <c r="O1678" s="66">
        <v>9.60959459459459</v>
      </c>
      <c r="P1678" s="66">
        <v>9.65</v>
      </c>
      <c r="Q1678" s="68">
        <v>5.0</v>
      </c>
      <c r="R1678" s="69">
        <v>3.21666666666667</v>
      </c>
      <c r="T1678" s="56" t="str">
        <f t="shared" si="1"/>
        <v/>
      </c>
      <c r="U1678" s="56" t="str">
        <f t="shared" si="2"/>
        <v/>
      </c>
      <c r="V1678" s="56" t="str">
        <f t="shared" si="3"/>
        <v/>
      </c>
      <c r="W1678" s="56">
        <f t="shared" si="4"/>
        <v>7.901222222</v>
      </c>
      <c r="X1678" s="56">
        <f t="shared" si="5"/>
        <v>1.93</v>
      </c>
    </row>
    <row r="1679" ht="14.25" customHeight="1">
      <c r="A1679" s="63">
        <v>99109.0</v>
      </c>
      <c r="B1679" s="64" t="s">
        <v>1720</v>
      </c>
      <c r="C1679" s="65" t="s">
        <v>59</v>
      </c>
      <c r="D1679" s="66" t="s">
        <v>66</v>
      </c>
      <c r="E1679" s="67" t="s">
        <v>66</v>
      </c>
      <c r="F1679" s="66" t="s">
        <v>66</v>
      </c>
      <c r="G1679" s="66" t="s">
        <v>66</v>
      </c>
      <c r="H1679" s="68" t="s">
        <v>66</v>
      </c>
      <c r="I1679" s="66" t="s">
        <v>66</v>
      </c>
      <c r="J1679" s="66" t="s">
        <v>66</v>
      </c>
      <c r="K1679" s="68" t="s">
        <v>66</v>
      </c>
      <c r="L1679" s="66" t="s">
        <v>66</v>
      </c>
      <c r="M1679" s="66" t="s">
        <v>66</v>
      </c>
      <c r="N1679" s="68" t="s">
        <v>66</v>
      </c>
      <c r="O1679" s="66" t="s">
        <v>66</v>
      </c>
      <c r="P1679" s="66" t="s">
        <v>66</v>
      </c>
      <c r="Q1679" s="68" t="s">
        <v>66</v>
      </c>
      <c r="R1679" s="69" t="s">
        <v>66</v>
      </c>
      <c r="T1679" s="56" t="str">
        <f t="shared" si="1"/>
        <v/>
      </c>
      <c r="U1679" s="56" t="str">
        <f t="shared" si="2"/>
        <v/>
      </c>
      <c r="V1679" s="56" t="str">
        <f t="shared" si="3"/>
        <v/>
      </c>
      <c r="W1679" s="56" t="str">
        <f t="shared" si="4"/>
        <v/>
      </c>
      <c r="X1679" s="56" t="str">
        <f t="shared" si="5"/>
        <v/>
      </c>
    </row>
    <row r="1680" ht="14.25" customHeight="1">
      <c r="A1680" s="63">
        <v>99120.0</v>
      </c>
      <c r="B1680" s="64" t="s">
        <v>1721</v>
      </c>
      <c r="C1680" s="65" t="s">
        <v>59</v>
      </c>
      <c r="D1680" s="66" t="s">
        <v>66</v>
      </c>
      <c r="E1680" s="67" t="s">
        <v>66</v>
      </c>
      <c r="F1680" s="66" t="s">
        <v>66</v>
      </c>
      <c r="G1680" s="66" t="s">
        <v>66</v>
      </c>
      <c r="H1680" s="68" t="s">
        <v>66</v>
      </c>
      <c r="I1680" s="66" t="s">
        <v>66</v>
      </c>
      <c r="J1680" s="66" t="s">
        <v>66</v>
      </c>
      <c r="K1680" s="68" t="s">
        <v>66</v>
      </c>
      <c r="L1680" s="66" t="s">
        <v>66</v>
      </c>
      <c r="M1680" s="66" t="s">
        <v>66</v>
      </c>
      <c r="N1680" s="68" t="s">
        <v>66</v>
      </c>
      <c r="O1680" s="66" t="s">
        <v>66</v>
      </c>
      <c r="P1680" s="66" t="s">
        <v>66</v>
      </c>
      <c r="Q1680" s="68" t="s">
        <v>66</v>
      </c>
      <c r="R1680" s="69" t="s">
        <v>66</v>
      </c>
      <c r="T1680" s="56" t="str">
        <f t="shared" si="1"/>
        <v/>
      </c>
      <c r="U1680" s="56" t="str">
        <f t="shared" si="2"/>
        <v/>
      </c>
      <c r="V1680" s="56" t="str">
        <f t="shared" si="3"/>
        <v/>
      </c>
      <c r="W1680" s="56" t="str">
        <f t="shared" si="4"/>
        <v/>
      </c>
      <c r="X1680" s="56" t="str">
        <f t="shared" si="5"/>
        <v/>
      </c>
    </row>
    <row r="1681" ht="14.25" customHeight="1">
      <c r="A1681" s="63">
        <v>99135.0</v>
      </c>
      <c r="B1681" s="64" t="s">
        <v>1722</v>
      </c>
      <c r="C1681" s="65" t="s">
        <v>61</v>
      </c>
      <c r="D1681" s="66" t="s">
        <v>66</v>
      </c>
      <c r="E1681" s="67" t="s">
        <v>66</v>
      </c>
      <c r="F1681" s="66" t="s">
        <v>66</v>
      </c>
      <c r="G1681" s="66" t="s">
        <v>66</v>
      </c>
      <c r="H1681" s="68" t="s">
        <v>66</v>
      </c>
      <c r="I1681" s="66" t="s">
        <v>66</v>
      </c>
      <c r="J1681" s="66" t="s">
        <v>66</v>
      </c>
      <c r="K1681" s="68" t="s">
        <v>66</v>
      </c>
      <c r="L1681" s="66" t="s">
        <v>66</v>
      </c>
      <c r="M1681" s="66" t="s">
        <v>66</v>
      </c>
      <c r="N1681" s="68" t="s">
        <v>66</v>
      </c>
      <c r="O1681" s="66" t="s">
        <v>66</v>
      </c>
      <c r="P1681" s="66" t="s">
        <v>66</v>
      </c>
      <c r="Q1681" s="68" t="s">
        <v>66</v>
      </c>
      <c r="R1681" s="69" t="s">
        <v>66</v>
      </c>
      <c r="T1681" s="56" t="str">
        <f t="shared" si="1"/>
        <v/>
      </c>
      <c r="U1681" s="56" t="str">
        <f t="shared" si="2"/>
        <v/>
      </c>
      <c r="V1681" s="56" t="str">
        <f t="shared" si="3"/>
        <v/>
      </c>
      <c r="W1681" s="56" t="str">
        <f t="shared" si="4"/>
        <v/>
      </c>
      <c r="X1681" s="56" t="str">
        <f t="shared" si="5"/>
        <v/>
      </c>
    </row>
    <row r="1682" ht="14.25" customHeight="1">
      <c r="A1682" s="63">
        <v>99151.0</v>
      </c>
      <c r="B1682" s="64" t="s">
        <v>1723</v>
      </c>
      <c r="C1682" s="65" t="s">
        <v>59</v>
      </c>
      <c r="D1682" s="66" t="s">
        <v>66</v>
      </c>
      <c r="E1682" s="67" t="s">
        <v>66</v>
      </c>
      <c r="F1682" s="66" t="s">
        <v>66</v>
      </c>
      <c r="G1682" s="66" t="s">
        <v>66</v>
      </c>
      <c r="H1682" s="68" t="s">
        <v>66</v>
      </c>
      <c r="I1682" s="66" t="s">
        <v>66</v>
      </c>
      <c r="J1682" s="66" t="s">
        <v>66</v>
      </c>
      <c r="K1682" s="68" t="s">
        <v>66</v>
      </c>
      <c r="L1682" s="66" t="s">
        <v>66</v>
      </c>
      <c r="M1682" s="66" t="s">
        <v>66</v>
      </c>
      <c r="N1682" s="68" t="s">
        <v>66</v>
      </c>
      <c r="O1682" s="66" t="s">
        <v>66</v>
      </c>
      <c r="P1682" s="66" t="s">
        <v>66</v>
      </c>
      <c r="Q1682" s="68" t="s">
        <v>66</v>
      </c>
      <c r="R1682" s="69" t="s">
        <v>66</v>
      </c>
      <c r="T1682" s="56" t="str">
        <f t="shared" si="1"/>
        <v/>
      </c>
      <c r="U1682" s="56" t="str">
        <f t="shared" si="2"/>
        <v/>
      </c>
      <c r="V1682" s="56" t="str">
        <f t="shared" si="3"/>
        <v/>
      </c>
      <c r="W1682" s="56" t="str">
        <f t="shared" si="4"/>
        <v/>
      </c>
      <c r="X1682" s="56" t="str">
        <f t="shared" si="5"/>
        <v/>
      </c>
    </row>
    <row r="1683" ht="14.25" customHeight="1">
      <c r="A1683" s="63">
        <v>99191.0</v>
      </c>
      <c r="B1683" s="64" t="s">
        <v>1724</v>
      </c>
      <c r="C1683" s="65" t="s">
        <v>59</v>
      </c>
      <c r="D1683" s="66" t="s">
        <v>66</v>
      </c>
      <c r="E1683" s="67" t="s">
        <v>66</v>
      </c>
      <c r="F1683" s="66" t="s">
        <v>66</v>
      </c>
      <c r="G1683" s="66" t="s">
        <v>66</v>
      </c>
      <c r="H1683" s="68" t="s">
        <v>66</v>
      </c>
      <c r="I1683" s="66" t="s">
        <v>66</v>
      </c>
      <c r="J1683" s="66" t="s">
        <v>66</v>
      </c>
      <c r="K1683" s="68" t="s">
        <v>66</v>
      </c>
      <c r="L1683" s="66" t="s">
        <v>66</v>
      </c>
      <c r="M1683" s="66" t="s">
        <v>66</v>
      </c>
      <c r="N1683" s="68" t="s">
        <v>66</v>
      </c>
      <c r="O1683" s="66" t="s">
        <v>66</v>
      </c>
      <c r="P1683" s="66" t="s">
        <v>66</v>
      </c>
      <c r="Q1683" s="68" t="s">
        <v>66</v>
      </c>
      <c r="R1683" s="69" t="s">
        <v>66</v>
      </c>
      <c r="T1683" s="56" t="str">
        <f t="shared" si="1"/>
        <v/>
      </c>
      <c r="U1683" s="56" t="str">
        <f t="shared" si="2"/>
        <v/>
      </c>
      <c r="V1683" s="56" t="str">
        <f t="shared" si="3"/>
        <v/>
      </c>
      <c r="W1683" s="56" t="str">
        <f t="shared" si="4"/>
        <v/>
      </c>
      <c r="X1683" s="56" t="str">
        <f t="shared" si="5"/>
        <v/>
      </c>
    </row>
    <row r="1684" ht="14.25" customHeight="1">
      <c r="A1684" s="63">
        <v>99196.0</v>
      </c>
      <c r="B1684" s="64" t="s">
        <v>1725</v>
      </c>
      <c r="C1684" s="65" t="s">
        <v>61</v>
      </c>
      <c r="D1684" s="66" t="s">
        <v>66</v>
      </c>
      <c r="E1684" s="67" t="s">
        <v>66</v>
      </c>
      <c r="F1684" s="66" t="s">
        <v>66</v>
      </c>
      <c r="G1684" s="66" t="s">
        <v>66</v>
      </c>
      <c r="H1684" s="68" t="s">
        <v>66</v>
      </c>
      <c r="I1684" s="66" t="s">
        <v>66</v>
      </c>
      <c r="J1684" s="66" t="s">
        <v>66</v>
      </c>
      <c r="K1684" s="68" t="s">
        <v>66</v>
      </c>
      <c r="L1684" s="66" t="s">
        <v>66</v>
      </c>
      <c r="M1684" s="66" t="s">
        <v>66</v>
      </c>
      <c r="N1684" s="68" t="s">
        <v>66</v>
      </c>
      <c r="O1684" s="66" t="s">
        <v>66</v>
      </c>
      <c r="P1684" s="66" t="s">
        <v>66</v>
      </c>
      <c r="Q1684" s="68" t="s">
        <v>66</v>
      </c>
      <c r="R1684" s="69" t="s">
        <v>66</v>
      </c>
      <c r="T1684" s="56" t="str">
        <f t="shared" si="1"/>
        <v/>
      </c>
      <c r="U1684" s="56" t="str">
        <f t="shared" si="2"/>
        <v/>
      </c>
      <c r="V1684" s="56" t="str">
        <f t="shared" si="3"/>
        <v/>
      </c>
      <c r="W1684" s="56" t="str">
        <f t="shared" si="4"/>
        <v/>
      </c>
      <c r="X1684" s="56" t="str">
        <f t="shared" si="5"/>
        <v/>
      </c>
    </row>
    <row r="1685" ht="14.25" customHeight="1">
      <c r="A1685" s="63">
        <v>99198.0</v>
      </c>
      <c r="B1685" s="64" t="s">
        <v>1726</v>
      </c>
      <c r="C1685" s="65" t="s">
        <v>59</v>
      </c>
      <c r="D1685" s="66" t="s">
        <v>66</v>
      </c>
      <c r="E1685" s="67" t="s">
        <v>66</v>
      </c>
      <c r="F1685" s="66" t="s">
        <v>66</v>
      </c>
      <c r="G1685" s="66" t="s">
        <v>66</v>
      </c>
      <c r="H1685" s="68" t="s">
        <v>66</v>
      </c>
      <c r="I1685" s="66" t="s">
        <v>66</v>
      </c>
      <c r="J1685" s="66" t="s">
        <v>66</v>
      </c>
      <c r="K1685" s="68" t="s">
        <v>66</v>
      </c>
      <c r="L1685" s="66" t="s">
        <v>66</v>
      </c>
      <c r="M1685" s="66" t="s">
        <v>66</v>
      </c>
      <c r="N1685" s="68" t="s">
        <v>66</v>
      </c>
      <c r="O1685" s="66" t="s">
        <v>66</v>
      </c>
      <c r="P1685" s="66" t="s">
        <v>66</v>
      </c>
      <c r="Q1685" s="68" t="s">
        <v>66</v>
      </c>
      <c r="R1685" s="69" t="s">
        <v>66</v>
      </c>
      <c r="T1685" s="56" t="str">
        <f t="shared" si="1"/>
        <v/>
      </c>
      <c r="U1685" s="56" t="str">
        <f t="shared" si="2"/>
        <v/>
      </c>
      <c r="V1685" s="56" t="str">
        <f t="shared" si="3"/>
        <v/>
      </c>
      <c r="W1685" s="56" t="str">
        <f t="shared" si="4"/>
        <v/>
      </c>
      <c r="X1685" s="56" t="str">
        <f t="shared" si="5"/>
        <v/>
      </c>
    </row>
    <row r="1686" ht="14.25" customHeight="1">
      <c r="A1686" s="63">
        <v>99199.0</v>
      </c>
      <c r="B1686" s="64" t="s">
        <v>1720</v>
      </c>
      <c r="C1686" s="65" t="s">
        <v>59</v>
      </c>
      <c r="D1686" s="66" t="s">
        <v>66</v>
      </c>
      <c r="E1686" s="67" t="s">
        <v>66</v>
      </c>
      <c r="F1686" s="66" t="s">
        <v>66</v>
      </c>
      <c r="G1686" s="66" t="s">
        <v>66</v>
      </c>
      <c r="H1686" s="68" t="s">
        <v>66</v>
      </c>
      <c r="I1686" s="66" t="s">
        <v>66</v>
      </c>
      <c r="J1686" s="66" t="s">
        <v>66</v>
      </c>
      <c r="K1686" s="68" t="s">
        <v>66</v>
      </c>
      <c r="L1686" s="66" t="s">
        <v>66</v>
      </c>
      <c r="M1686" s="66" t="s">
        <v>66</v>
      </c>
      <c r="N1686" s="68" t="s">
        <v>66</v>
      </c>
      <c r="O1686" s="66" t="s">
        <v>66</v>
      </c>
      <c r="P1686" s="66" t="s">
        <v>66</v>
      </c>
      <c r="Q1686" s="68" t="s">
        <v>66</v>
      </c>
      <c r="R1686" s="69" t="s">
        <v>66</v>
      </c>
      <c r="T1686" s="56" t="str">
        <f t="shared" si="1"/>
        <v/>
      </c>
      <c r="U1686" s="56" t="str">
        <f t="shared" si="2"/>
        <v/>
      </c>
      <c r="V1686" s="56" t="str">
        <f t="shared" si="3"/>
        <v/>
      </c>
      <c r="W1686" s="56" t="str">
        <f t="shared" si="4"/>
        <v/>
      </c>
      <c r="X1686" s="56" t="str">
        <f t="shared" si="5"/>
        <v/>
      </c>
    </row>
    <row r="1687" ht="14.25" customHeight="1">
      <c r="A1687" s="63">
        <v>99200.0</v>
      </c>
      <c r="B1687" s="64" t="s">
        <v>1727</v>
      </c>
      <c r="C1687" s="65" t="s">
        <v>59</v>
      </c>
      <c r="D1687" s="66" t="s">
        <v>66</v>
      </c>
      <c r="E1687" s="67" t="s">
        <v>66</v>
      </c>
      <c r="F1687" s="66" t="s">
        <v>66</v>
      </c>
      <c r="G1687" s="66" t="s">
        <v>66</v>
      </c>
      <c r="H1687" s="68" t="s">
        <v>66</v>
      </c>
      <c r="I1687" s="66" t="s">
        <v>66</v>
      </c>
      <c r="J1687" s="66" t="s">
        <v>66</v>
      </c>
      <c r="K1687" s="68" t="s">
        <v>66</v>
      </c>
      <c r="L1687" s="66" t="s">
        <v>66</v>
      </c>
      <c r="M1687" s="66">
        <v>1095609.41</v>
      </c>
      <c r="N1687" s="68">
        <v>142114.0</v>
      </c>
      <c r="O1687" s="66">
        <v>12.8515725328735</v>
      </c>
      <c r="P1687" s="66">
        <v>11359.97</v>
      </c>
      <c r="Q1687" s="68">
        <v>1088.0</v>
      </c>
      <c r="R1687" s="69">
        <v>10.5871109040075</v>
      </c>
      <c r="T1687" s="56" t="str">
        <f t="shared" si="1"/>
        <v/>
      </c>
      <c r="U1687" s="56" t="str">
        <f t="shared" si="2"/>
        <v/>
      </c>
      <c r="V1687" s="56" t="str">
        <f t="shared" si="3"/>
        <v/>
      </c>
      <c r="W1687" s="56">
        <f t="shared" si="4"/>
        <v>7.709370013</v>
      </c>
      <c r="X1687" s="56">
        <f t="shared" si="5"/>
        <v>10.4411489</v>
      </c>
    </row>
    <row r="1688" ht="14.25" customHeight="1">
      <c r="A1688" s="63">
        <v>99202.0</v>
      </c>
      <c r="B1688" s="64" t="s">
        <v>1728</v>
      </c>
      <c r="C1688" s="65" t="s">
        <v>59</v>
      </c>
      <c r="D1688" s="66" t="s">
        <v>66</v>
      </c>
      <c r="E1688" s="67" t="s">
        <v>66</v>
      </c>
      <c r="F1688" s="66" t="s">
        <v>66</v>
      </c>
      <c r="G1688" s="66" t="s">
        <v>66</v>
      </c>
      <c r="H1688" s="68" t="s">
        <v>66</v>
      </c>
      <c r="I1688" s="66" t="s">
        <v>66</v>
      </c>
      <c r="J1688" s="66" t="s">
        <v>66</v>
      </c>
      <c r="K1688" s="68" t="s">
        <v>66</v>
      </c>
      <c r="L1688" s="66" t="s">
        <v>66</v>
      </c>
      <c r="M1688" s="66" t="s">
        <v>66</v>
      </c>
      <c r="N1688" s="68" t="s">
        <v>66</v>
      </c>
      <c r="O1688" s="66" t="s">
        <v>66</v>
      </c>
      <c r="P1688" s="66" t="s">
        <v>66</v>
      </c>
      <c r="Q1688" s="68" t="s">
        <v>66</v>
      </c>
      <c r="R1688" s="69" t="s">
        <v>66</v>
      </c>
      <c r="T1688" s="56" t="str">
        <f t="shared" si="1"/>
        <v/>
      </c>
      <c r="U1688" s="56" t="str">
        <f t="shared" si="2"/>
        <v/>
      </c>
      <c r="V1688" s="56" t="str">
        <f t="shared" si="3"/>
        <v/>
      </c>
      <c r="W1688" s="56" t="str">
        <f t="shared" si="4"/>
        <v/>
      </c>
      <c r="X1688" s="56" t="str">
        <f t="shared" si="5"/>
        <v/>
      </c>
    </row>
    <row r="1689" ht="14.25" customHeight="1">
      <c r="A1689" s="63">
        <v>99203.0</v>
      </c>
      <c r="B1689" s="64" t="s">
        <v>1729</v>
      </c>
      <c r="C1689" s="65" t="s">
        <v>59</v>
      </c>
      <c r="D1689" s="66" t="s">
        <v>66</v>
      </c>
      <c r="E1689" s="67" t="s">
        <v>66</v>
      </c>
      <c r="F1689" s="66" t="s">
        <v>66</v>
      </c>
      <c r="G1689" s="66" t="s">
        <v>66</v>
      </c>
      <c r="H1689" s="68" t="s">
        <v>66</v>
      </c>
      <c r="I1689" s="66" t="s">
        <v>66</v>
      </c>
      <c r="J1689" s="66" t="s">
        <v>66</v>
      </c>
      <c r="K1689" s="68" t="s">
        <v>66</v>
      </c>
      <c r="L1689" s="66" t="s">
        <v>66</v>
      </c>
      <c r="M1689" s="66">
        <v>910409.85</v>
      </c>
      <c r="N1689" s="68">
        <v>166553.0</v>
      </c>
      <c r="O1689" s="66">
        <v>10.0694573789167</v>
      </c>
      <c r="P1689" s="66">
        <v>255.7</v>
      </c>
      <c r="Q1689" s="68">
        <v>17.0</v>
      </c>
      <c r="R1689" s="69">
        <v>18.2642857142857</v>
      </c>
      <c r="T1689" s="56" t="str">
        <f t="shared" si="1"/>
        <v/>
      </c>
      <c r="U1689" s="56" t="str">
        <f t="shared" si="2"/>
        <v/>
      </c>
      <c r="V1689" s="56" t="str">
        <f t="shared" si="3"/>
        <v/>
      </c>
      <c r="W1689" s="56">
        <f t="shared" si="4"/>
        <v>5.46618704</v>
      </c>
      <c r="X1689" s="56">
        <f t="shared" si="5"/>
        <v>15.04117647</v>
      </c>
    </row>
    <row r="1690" ht="14.25" customHeight="1">
      <c r="A1690" s="63">
        <v>99205.0</v>
      </c>
      <c r="B1690" s="64" t="s">
        <v>1730</v>
      </c>
      <c r="C1690" s="65" t="s">
        <v>61</v>
      </c>
      <c r="D1690" s="66" t="s">
        <v>66</v>
      </c>
      <c r="E1690" s="67" t="s">
        <v>66</v>
      </c>
      <c r="F1690" s="66" t="s">
        <v>66</v>
      </c>
      <c r="G1690" s="66" t="s">
        <v>66</v>
      </c>
      <c r="H1690" s="68" t="s">
        <v>66</v>
      </c>
      <c r="I1690" s="66" t="s">
        <v>66</v>
      </c>
      <c r="J1690" s="66" t="s">
        <v>66</v>
      </c>
      <c r="K1690" s="68" t="s">
        <v>66</v>
      </c>
      <c r="L1690" s="66" t="s">
        <v>66</v>
      </c>
      <c r="M1690" s="66">
        <v>7115.31</v>
      </c>
      <c r="N1690" s="68">
        <v>2634.0</v>
      </c>
      <c r="O1690" s="66">
        <v>3.0342473347548</v>
      </c>
      <c r="P1690" s="66">
        <v>1606.96</v>
      </c>
      <c r="Q1690" s="68">
        <v>309.0</v>
      </c>
      <c r="R1690" s="69">
        <v>5.48450511945393</v>
      </c>
      <c r="T1690" s="56" t="str">
        <f t="shared" si="1"/>
        <v/>
      </c>
      <c r="U1690" s="56" t="str">
        <f t="shared" si="2"/>
        <v/>
      </c>
      <c r="V1690" s="56" t="str">
        <f t="shared" si="3"/>
        <v/>
      </c>
      <c r="W1690" s="56">
        <f t="shared" si="4"/>
        <v>2.701332574</v>
      </c>
      <c r="X1690" s="56">
        <f t="shared" si="5"/>
        <v>5.200517799</v>
      </c>
    </row>
    <row r="1691" ht="14.25" customHeight="1">
      <c r="A1691" s="63">
        <v>99206.0</v>
      </c>
      <c r="B1691" s="64" t="s">
        <v>1731</v>
      </c>
      <c r="C1691" s="65" t="s">
        <v>61</v>
      </c>
      <c r="D1691" s="66" t="s">
        <v>66</v>
      </c>
      <c r="E1691" s="67" t="s">
        <v>66</v>
      </c>
      <c r="F1691" s="66" t="s">
        <v>66</v>
      </c>
      <c r="G1691" s="66" t="s">
        <v>66</v>
      </c>
      <c r="H1691" s="68" t="s">
        <v>66</v>
      </c>
      <c r="I1691" s="66" t="s">
        <v>66</v>
      </c>
      <c r="J1691" s="66" t="s">
        <v>66</v>
      </c>
      <c r="K1691" s="68" t="s">
        <v>66</v>
      </c>
      <c r="L1691" s="66" t="s">
        <v>66</v>
      </c>
      <c r="M1691" s="66">
        <v>15326.83</v>
      </c>
      <c r="N1691" s="68">
        <v>2855.0</v>
      </c>
      <c r="O1691" s="66">
        <v>6.94779238440617</v>
      </c>
      <c r="P1691" s="66">
        <v>145.88</v>
      </c>
      <c r="Q1691" s="68">
        <v>28.0</v>
      </c>
      <c r="R1691" s="69">
        <v>6.07833333333333</v>
      </c>
      <c r="T1691" s="56" t="str">
        <f t="shared" si="1"/>
        <v/>
      </c>
      <c r="U1691" s="56" t="str">
        <f t="shared" si="2"/>
        <v/>
      </c>
      <c r="V1691" s="56" t="str">
        <f t="shared" si="3"/>
        <v/>
      </c>
      <c r="W1691" s="56">
        <f t="shared" si="4"/>
        <v>5.368416813</v>
      </c>
      <c r="X1691" s="56">
        <f t="shared" si="5"/>
        <v>5.21</v>
      </c>
    </row>
    <row r="1692" ht="14.25" customHeight="1">
      <c r="A1692" s="63">
        <v>99208.0</v>
      </c>
      <c r="B1692" s="64" t="s">
        <v>1732</v>
      </c>
      <c r="C1692" s="65" t="s">
        <v>94</v>
      </c>
      <c r="D1692" s="66" t="s">
        <v>66</v>
      </c>
      <c r="E1692" s="67" t="s">
        <v>66</v>
      </c>
      <c r="F1692" s="66" t="s">
        <v>66</v>
      </c>
      <c r="G1692" s="66" t="s">
        <v>66</v>
      </c>
      <c r="H1692" s="68" t="s">
        <v>66</v>
      </c>
      <c r="I1692" s="66" t="s">
        <v>66</v>
      </c>
      <c r="J1692" s="66" t="s">
        <v>66</v>
      </c>
      <c r="K1692" s="68" t="s">
        <v>66</v>
      </c>
      <c r="L1692" s="66" t="s">
        <v>66</v>
      </c>
      <c r="M1692" s="66" t="s">
        <v>66</v>
      </c>
      <c r="N1692" s="68" t="s">
        <v>66</v>
      </c>
      <c r="O1692" s="66" t="s">
        <v>66</v>
      </c>
      <c r="P1692" s="66" t="s">
        <v>66</v>
      </c>
      <c r="Q1692" s="68" t="s">
        <v>66</v>
      </c>
      <c r="R1692" s="69" t="s">
        <v>66</v>
      </c>
      <c r="T1692" s="56" t="str">
        <f t="shared" si="1"/>
        <v/>
      </c>
      <c r="U1692" s="56" t="str">
        <f t="shared" si="2"/>
        <v/>
      </c>
      <c r="V1692" s="56" t="str">
        <f t="shared" si="3"/>
        <v/>
      </c>
      <c r="W1692" s="56" t="str">
        <f t="shared" si="4"/>
        <v/>
      </c>
      <c r="X1692" s="56" t="str">
        <f t="shared" si="5"/>
        <v/>
      </c>
    </row>
    <row r="1693" ht="14.25" customHeight="1">
      <c r="A1693" s="63">
        <v>99209.0</v>
      </c>
      <c r="B1693" s="64" t="s">
        <v>1733</v>
      </c>
      <c r="C1693" s="65" t="s">
        <v>61</v>
      </c>
      <c r="D1693" s="66" t="s">
        <v>66</v>
      </c>
      <c r="E1693" s="67" t="s">
        <v>66</v>
      </c>
      <c r="F1693" s="66" t="s">
        <v>66</v>
      </c>
      <c r="G1693" s="66" t="s">
        <v>66</v>
      </c>
      <c r="H1693" s="68" t="s">
        <v>66</v>
      </c>
      <c r="I1693" s="66" t="s">
        <v>66</v>
      </c>
      <c r="J1693" s="66" t="s">
        <v>66</v>
      </c>
      <c r="K1693" s="68" t="s">
        <v>66</v>
      </c>
      <c r="L1693" s="66" t="s">
        <v>66</v>
      </c>
      <c r="M1693" s="66">
        <v>2218.95</v>
      </c>
      <c r="N1693" s="68">
        <v>186.0</v>
      </c>
      <c r="O1693" s="66">
        <v>14.4087662337662</v>
      </c>
      <c r="P1693" s="66">
        <v>0.0</v>
      </c>
      <c r="Q1693" s="68">
        <v>0.0</v>
      </c>
      <c r="R1693" s="69">
        <v>0.0</v>
      </c>
      <c r="T1693" s="56" t="str">
        <f t="shared" si="1"/>
        <v/>
      </c>
      <c r="U1693" s="56" t="str">
        <f t="shared" si="2"/>
        <v/>
      </c>
      <c r="V1693" s="56" t="str">
        <f t="shared" si="3"/>
        <v/>
      </c>
      <c r="W1693" s="56">
        <f t="shared" si="4"/>
        <v>11.92983871</v>
      </c>
      <c r="X1693" s="56" t="str">
        <f t="shared" si="5"/>
        <v/>
      </c>
    </row>
    <row r="1694" ht="14.25" customHeight="1">
      <c r="A1694" s="63">
        <v>99210.0</v>
      </c>
      <c r="B1694" s="64" t="s">
        <v>1734</v>
      </c>
      <c r="C1694" s="65" t="s">
        <v>94</v>
      </c>
      <c r="D1694" s="66" t="s">
        <v>66</v>
      </c>
      <c r="E1694" s="67" t="s">
        <v>66</v>
      </c>
      <c r="F1694" s="66" t="s">
        <v>66</v>
      </c>
      <c r="G1694" s="66" t="s">
        <v>66</v>
      </c>
      <c r="H1694" s="68" t="s">
        <v>66</v>
      </c>
      <c r="I1694" s="66" t="s">
        <v>66</v>
      </c>
      <c r="J1694" s="66" t="s">
        <v>66</v>
      </c>
      <c r="K1694" s="68" t="s">
        <v>66</v>
      </c>
      <c r="L1694" s="66" t="s">
        <v>66</v>
      </c>
      <c r="M1694" s="66">
        <v>799227.69</v>
      </c>
      <c r="N1694" s="68">
        <v>102482.0</v>
      </c>
      <c r="O1694" s="66">
        <v>12.7958323727185</v>
      </c>
      <c r="P1694" s="66">
        <v>3650.09</v>
      </c>
      <c r="Q1694" s="68">
        <v>377.0</v>
      </c>
      <c r="R1694" s="69">
        <v>12.4152721088435</v>
      </c>
      <c r="T1694" s="56" t="str">
        <f t="shared" si="1"/>
        <v/>
      </c>
      <c r="U1694" s="56" t="str">
        <f t="shared" si="2"/>
        <v/>
      </c>
      <c r="V1694" s="56" t="str">
        <f t="shared" si="3"/>
        <v/>
      </c>
      <c r="W1694" s="56">
        <f t="shared" si="4"/>
        <v>7.798712847</v>
      </c>
      <c r="X1694" s="56">
        <f t="shared" si="5"/>
        <v>9.68193634</v>
      </c>
    </row>
    <row r="1695" ht="14.25" customHeight="1">
      <c r="A1695" s="63">
        <v>99217.0</v>
      </c>
      <c r="B1695" s="64" t="s">
        <v>1735</v>
      </c>
      <c r="C1695" s="65" t="s">
        <v>59</v>
      </c>
      <c r="D1695" s="66" t="s">
        <v>66</v>
      </c>
      <c r="E1695" s="67" t="s">
        <v>66</v>
      </c>
      <c r="F1695" s="66" t="s">
        <v>66</v>
      </c>
      <c r="G1695" s="66" t="s">
        <v>66</v>
      </c>
      <c r="H1695" s="68" t="s">
        <v>66</v>
      </c>
      <c r="I1695" s="66" t="s">
        <v>66</v>
      </c>
      <c r="J1695" s="66" t="s">
        <v>66</v>
      </c>
      <c r="K1695" s="68" t="s">
        <v>66</v>
      </c>
      <c r="L1695" s="66" t="s">
        <v>66</v>
      </c>
      <c r="M1695" s="66">
        <v>9194.19</v>
      </c>
      <c r="N1695" s="68">
        <v>895.0</v>
      </c>
      <c r="O1695" s="66">
        <v>12.1455614266843</v>
      </c>
      <c r="P1695" s="66">
        <v>0.0</v>
      </c>
      <c r="Q1695" s="68">
        <v>0.0</v>
      </c>
      <c r="R1695" s="69">
        <v>0.0</v>
      </c>
      <c r="T1695" s="56" t="str">
        <f t="shared" si="1"/>
        <v/>
      </c>
      <c r="U1695" s="56" t="str">
        <f t="shared" si="2"/>
        <v/>
      </c>
      <c r="V1695" s="56" t="str">
        <f t="shared" si="3"/>
        <v/>
      </c>
      <c r="W1695" s="56">
        <f t="shared" si="4"/>
        <v>10.27283799</v>
      </c>
      <c r="X1695" s="56" t="str">
        <f t="shared" si="5"/>
        <v/>
      </c>
    </row>
    <row r="1696" ht="14.25" customHeight="1">
      <c r="A1696" s="63">
        <v>99218.0</v>
      </c>
      <c r="B1696" s="64" t="s">
        <v>1736</v>
      </c>
      <c r="C1696" s="65" t="s">
        <v>59</v>
      </c>
      <c r="D1696" s="66" t="s">
        <v>66</v>
      </c>
      <c r="E1696" s="67" t="s">
        <v>66</v>
      </c>
      <c r="F1696" s="66" t="s">
        <v>66</v>
      </c>
      <c r="G1696" s="66" t="s">
        <v>66</v>
      </c>
      <c r="H1696" s="68" t="s">
        <v>66</v>
      </c>
      <c r="I1696" s="66" t="s">
        <v>66</v>
      </c>
      <c r="J1696" s="66" t="s">
        <v>66</v>
      </c>
      <c r="K1696" s="68" t="s">
        <v>66</v>
      </c>
      <c r="L1696" s="66" t="s">
        <v>66</v>
      </c>
      <c r="M1696" s="66" t="s">
        <v>66</v>
      </c>
      <c r="N1696" s="68" t="s">
        <v>66</v>
      </c>
      <c r="O1696" s="66" t="s">
        <v>66</v>
      </c>
      <c r="P1696" s="66" t="s">
        <v>66</v>
      </c>
      <c r="Q1696" s="68" t="s">
        <v>66</v>
      </c>
      <c r="R1696" s="69" t="s">
        <v>66</v>
      </c>
      <c r="T1696" s="56" t="str">
        <f t="shared" si="1"/>
        <v/>
      </c>
      <c r="U1696" s="56" t="str">
        <f t="shared" si="2"/>
        <v/>
      </c>
      <c r="V1696" s="56" t="str">
        <f t="shared" si="3"/>
        <v/>
      </c>
      <c r="W1696" s="56" t="str">
        <f t="shared" si="4"/>
        <v/>
      </c>
      <c r="X1696" s="56" t="str">
        <f t="shared" si="5"/>
        <v/>
      </c>
    </row>
    <row r="1697" ht="14.25" customHeight="1">
      <c r="A1697" s="63">
        <v>99220.0</v>
      </c>
      <c r="B1697" s="64" t="s">
        <v>1737</v>
      </c>
      <c r="C1697" s="65" t="s">
        <v>61</v>
      </c>
      <c r="D1697" s="66" t="s">
        <v>66</v>
      </c>
      <c r="E1697" s="67" t="s">
        <v>66</v>
      </c>
      <c r="F1697" s="66" t="s">
        <v>66</v>
      </c>
      <c r="G1697" s="66" t="s">
        <v>66</v>
      </c>
      <c r="H1697" s="68" t="s">
        <v>66</v>
      </c>
      <c r="I1697" s="66" t="s">
        <v>66</v>
      </c>
      <c r="J1697" s="66" t="s">
        <v>66</v>
      </c>
      <c r="K1697" s="68" t="s">
        <v>66</v>
      </c>
      <c r="L1697" s="66" t="s">
        <v>66</v>
      </c>
      <c r="M1697" s="66" t="s">
        <v>66</v>
      </c>
      <c r="N1697" s="68" t="s">
        <v>66</v>
      </c>
      <c r="O1697" s="66" t="s">
        <v>66</v>
      </c>
      <c r="P1697" s="66" t="s">
        <v>66</v>
      </c>
      <c r="Q1697" s="68" t="s">
        <v>66</v>
      </c>
      <c r="R1697" s="69" t="s">
        <v>66</v>
      </c>
      <c r="T1697" s="56" t="str">
        <f t="shared" si="1"/>
        <v/>
      </c>
      <c r="U1697" s="56" t="str">
        <f t="shared" si="2"/>
        <v/>
      </c>
      <c r="V1697" s="56" t="str">
        <f t="shared" si="3"/>
        <v/>
      </c>
      <c r="W1697" s="56" t="str">
        <f t="shared" si="4"/>
        <v/>
      </c>
      <c r="X1697" s="56" t="str">
        <f t="shared" si="5"/>
        <v/>
      </c>
    </row>
    <row r="1698" ht="14.25" customHeight="1">
      <c r="A1698" s="63">
        <v>99221.0</v>
      </c>
      <c r="B1698" s="64" t="s">
        <v>1738</v>
      </c>
      <c r="C1698" s="65" t="s">
        <v>61</v>
      </c>
      <c r="D1698" s="66" t="s">
        <v>66</v>
      </c>
      <c r="E1698" s="67" t="s">
        <v>66</v>
      </c>
      <c r="F1698" s="66" t="s">
        <v>66</v>
      </c>
      <c r="G1698" s="66" t="s">
        <v>66</v>
      </c>
      <c r="H1698" s="68" t="s">
        <v>66</v>
      </c>
      <c r="I1698" s="66" t="s">
        <v>66</v>
      </c>
      <c r="J1698" s="66" t="s">
        <v>66</v>
      </c>
      <c r="K1698" s="68" t="s">
        <v>66</v>
      </c>
      <c r="L1698" s="66" t="s">
        <v>66</v>
      </c>
      <c r="M1698" s="66">
        <v>1256.48</v>
      </c>
      <c r="N1698" s="68">
        <v>107.0</v>
      </c>
      <c r="O1698" s="66">
        <v>14.1177528089888</v>
      </c>
      <c r="P1698" s="66">
        <v>10374.35</v>
      </c>
      <c r="Q1698" s="68">
        <v>1277.0</v>
      </c>
      <c r="R1698" s="69">
        <v>9.74117370892019</v>
      </c>
      <c r="T1698" s="56" t="str">
        <f t="shared" si="1"/>
        <v/>
      </c>
      <c r="U1698" s="56" t="str">
        <f t="shared" si="2"/>
        <v/>
      </c>
      <c r="V1698" s="56" t="str">
        <f t="shared" si="3"/>
        <v/>
      </c>
      <c r="W1698" s="56">
        <f t="shared" si="4"/>
        <v>11.74280374</v>
      </c>
      <c r="X1698" s="56">
        <f t="shared" si="5"/>
        <v>8.124001566</v>
      </c>
    </row>
    <row r="1699" ht="14.25" customHeight="1">
      <c r="A1699" s="63">
        <v>99230.0</v>
      </c>
      <c r="B1699" s="64" t="s">
        <v>1739</v>
      </c>
      <c r="C1699" s="65" t="s">
        <v>61</v>
      </c>
      <c r="D1699" s="66" t="s">
        <v>66</v>
      </c>
      <c r="E1699" s="67" t="s">
        <v>66</v>
      </c>
      <c r="F1699" s="66" t="s">
        <v>66</v>
      </c>
      <c r="G1699" s="66" t="s">
        <v>66</v>
      </c>
      <c r="H1699" s="68" t="s">
        <v>66</v>
      </c>
      <c r="I1699" s="66" t="s">
        <v>66</v>
      </c>
      <c r="J1699" s="66" t="s">
        <v>66</v>
      </c>
      <c r="K1699" s="68" t="s">
        <v>66</v>
      </c>
      <c r="L1699" s="66" t="s">
        <v>66</v>
      </c>
      <c r="M1699" s="66">
        <v>881.67</v>
      </c>
      <c r="N1699" s="68">
        <v>83.0</v>
      </c>
      <c r="O1699" s="66">
        <v>12.2454166666667</v>
      </c>
      <c r="P1699" s="66">
        <v>1119.94</v>
      </c>
      <c r="Q1699" s="68">
        <v>237.0</v>
      </c>
      <c r="R1699" s="69">
        <v>6.58788235294118</v>
      </c>
      <c r="T1699" s="56" t="str">
        <f t="shared" si="1"/>
        <v/>
      </c>
      <c r="U1699" s="56" t="str">
        <f t="shared" si="2"/>
        <v/>
      </c>
      <c r="V1699" s="56" t="str">
        <f t="shared" si="3"/>
        <v/>
      </c>
      <c r="W1699" s="56">
        <f t="shared" si="4"/>
        <v>10.62253012</v>
      </c>
      <c r="X1699" s="56">
        <f t="shared" si="5"/>
        <v>4.725485232</v>
      </c>
    </row>
    <row r="1700" ht="14.25" customHeight="1">
      <c r="A1700" s="63">
        <v>99232.0</v>
      </c>
      <c r="B1700" s="64" t="s">
        <v>1740</v>
      </c>
      <c r="C1700" s="65" t="s">
        <v>61</v>
      </c>
      <c r="D1700" s="66" t="s">
        <v>66</v>
      </c>
      <c r="E1700" s="67" t="s">
        <v>66</v>
      </c>
      <c r="F1700" s="66" t="s">
        <v>66</v>
      </c>
      <c r="G1700" s="66" t="s">
        <v>66</v>
      </c>
      <c r="H1700" s="68" t="s">
        <v>66</v>
      </c>
      <c r="I1700" s="66" t="s">
        <v>66</v>
      </c>
      <c r="J1700" s="66" t="s">
        <v>66</v>
      </c>
      <c r="K1700" s="68" t="s">
        <v>66</v>
      </c>
      <c r="L1700" s="66" t="s">
        <v>66</v>
      </c>
      <c r="M1700" s="66" t="s">
        <v>66</v>
      </c>
      <c r="N1700" s="68" t="s">
        <v>66</v>
      </c>
      <c r="O1700" s="66" t="s">
        <v>66</v>
      </c>
      <c r="P1700" s="66" t="s">
        <v>66</v>
      </c>
      <c r="Q1700" s="68" t="s">
        <v>66</v>
      </c>
      <c r="R1700" s="69" t="s">
        <v>66</v>
      </c>
      <c r="T1700" s="56" t="str">
        <f t="shared" si="1"/>
        <v/>
      </c>
      <c r="U1700" s="56" t="str">
        <f t="shared" si="2"/>
        <v/>
      </c>
      <c r="V1700" s="56" t="str">
        <f t="shared" si="3"/>
        <v/>
      </c>
      <c r="W1700" s="56" t="str">
        <f t="shared" si="4"/>
        <v/>
      </c>
      <c r="X1700" s="56" t="str">
        <f t="shared" si="5"/>
        <v/>
      </c>
    </row>
    <row r="1701" ht="14.25" customHeight="1">
      <c r="A1701" s="63">
        <v>99233.0</v>
      </c>
      <c r="B1701" s="64" t="s">
        <v>1741</v>
      </c>
      <c r="C1701" s="65" t="s">
        <v>61</v>
      </c>
      <c r="D1701" s="66" t="s">
        <v>66</v>
      </c>
      <c r="E1701" s="67" t="s">
        <v>66</v>
      </c>
      <c r="F1701" s="66" t="s">
        <v>66</v>
      </c>
      <c r="G1701" s="66" t="s">
        <v>66</v>
      </c>
      <c r="H1701" s="68" t="s">
        <v>66</v>
      </c>
      <c r="I1701" s="66" t="s">
        <v>66</v>
      </c>
      <c r="J1701" s="66" t="s">
        <v>66</v>
      </c>
      <c r="K1701" s="68" t="s">
        <v>66</v>
      </c>
      <c r="L1701" s="66" t="s">
        <v>66</v>
      </c>
      <c r="M1701" s="66">
        <v>105.01</v>
      </c>
      <c r="N1701" s="68">
        <v>8.0</v>
      </c>
      <c r="O1701" s="66">
        <v>13.12625</v>
      </c>
      <c r="P1701" s="66">
        <v>1064.88</v>
      </c>
      <c r="Q1701" s="68">
        <v>232.0</v>
      </c>
      <c r="R1701" s="69">
        <v>7.71652173913044</v>
      </c>
      <c r="T1701" s="56" t="str">
        <f t="shared" si="1"/>
        <v/>
      </c>
      <c r="U1701" s="56" t="str">
        <f t="shared" si="2"/>
        <v/>
      </c>
      <c r="V1701" s="56" t="str">
        <f t="shared" si="3"/>
        <v/>
      </c>
      <c r="W1701" s="56">
        <f t="shared" si="4"/>
        <v>13.12625</v>
      </c>
      <c r="X1701" s="56">
        <f t="shared" si="5"/>
        <v>4.59</v>
      </c>
    </row>
    <row r="1702" ht="14.25" customHeight="1">
      <c r="A1702" s="63">
        <v>99236.0</v>
      </c>
      <c r="B1702" s="64" t="s">
        <v>1742</v>
      </c>
      <c r="C1702" s="65" t="s">
        <v>59</v>
      </c>
      <c r="D1702" s="66" t="s">
        <v>66</v>
      </c>
      <c r="E1702" s="67" t="s">
        <v>66</v>
      </c>
      <c r="F1702" s="66" t="s">
        <v>66</v>
      </c>
      <c r="G1702" s="66" t="s">
        <v>66</v>
      </c>
      <c r="H1702" s="68" t="s">
        <v>66</v>
      </c>
      <c r="I1702" s="66" t="s">
        <v>66</v>
      </c>
      <c r="J1702" s="66" t="s">
        <v>66</v>
      </c>
      <c r="K1702" s="68" t="s">
        <v>66</v>
      </c>
      <c r="L1702" s="66" t="s">
        <v>66</v>
      </c>
      <c r="M1702" s="66">
        <v>414723.26</v>
      </c>
      <c r="N1702" s="68">
        <v>65409.0</v>
      </c>
      <c r="O1702" s="66">
        <v>10.1078055081648</v>
      </c>
      <c r="P1702" s="66">
        <v>453.1</v>
      </c>
      <c r="Q1702" s="68">
        <v>90.0</v>
      </c>
      <c r="R1702" s="69">
        <v>7.0796875</v>
      </c>
      <c r="T1702" s="56" t="str">
        <f t="shared" si="1"/>
        <v/>
      </c>
      <c r="U1702" s="56" t="str">
        <f t="shared" si="2"/>
        <v/>
      </c>
      <c r="V1702" s="56" t="str">
        <f t="shared" si="3"/>
        <v/>
      </c>
      <c r="W1702" s="56">
        <f t="shared" si="4"/>
        <v>6.34046171</v>
      </c>
      <c r="X1702" s="56">
        <f t="shared" si="5"/>
        <v>5.034444444</v>
      </c>
    </row>
    <row r="1703" ht="14.25" customHeight="1">
      <c r="A1703" s="63">
        <v>99290.0</v>
      </c>
      <c r="B1703" s="64" t="s">
        <v>1743</v>
      </c>
      <c r="C1703" s="65" t="s">
        <v>59</v>
      </c>
      <c r="D1703" s="66" t="s">
        <v>66</v>
      </c>
      <c r="E1703" s="67" t="s">
        <v>66</v>
      </c>
      <c r="F1703" s="66" t="s">
        <v>66</v>
      </c>
      <c r="G1703" s="66" t="s">
        <v>66</v>
      </c>
      <c r="H1703" s="68" t="s">
        <v>66</v>
      </c>
      <c r="I1703" s="66" t="s">
        <v>66</v>
      </c>
      <c r="J1703" s="66" t="s">
        <v>66</v>
      </c>
      <c r="K1703" s="68" t="s">
        <v>66</v>
      </c>
      <c r="L1703" s="66" t="s">
        <v>66</v>
      </c>
      <c r="M1703" s="66" t="s">
        <v>66</v>
      </c>
      <c r="N1703" s="68" t="s">
        <v>66</v>
      </c>
      <c r="O1703" s="66" t="s">
        <v>66</v>
      </c>
      <c r="P1703" s="66" t="s">
        <v>66</v>
      </c>
      <c r="Q1703" s="68" t="s">
        <v>66</v>
      </c>
      <c r="R1703" s="69" t="s">
        <v>66</v>
      </c>
      <c r="T1703" s="56" t="str">
        <f t="shared" si="1"/>
        <v/>
      </c>
      <c r="U1703" s="56" t="str">
        <f t="shared" si="2"/>
        <v/>
      </c>
      <c r="V1703" s="56" t="str">
        <f t="shared" si="3"/>
        <v/>
      </c>
      <c r="W1703" s="56" t="str">
        <f t="shared" si="4"/>
        <v/>
      </c>
      <c r="X1703" s="56" t="str">
        <f t="shared" si="5"/>
        <v/>
      </c>
    </row>
    <row r="1704" ht="14.25" customHeight="1">
      <c r="A1704" s="63">
        <v>99292.0</v>
      </c>
      <c r="B1704" s="64" t="s">
        <v>1744</v>
      </c>
      <c r="C1704" s="65" t="s">
        <v>59</v>
      </c>
      <c r="D1704" s="66" t="s">
        <v>66</v>
      </c>
      <c r="E1704" s="67" t="s">
        <v>66</v>
      </c>
      <c r="F1704" s="66" t="s">
        <v>66</v>
      </c>
      <c r="G1704" s="66" t="s">
        <v>66</v>
      </c>
      <c r="H1704" s="68" t="s">
        <v>66</v>
      </c>
      <c r="I1704" s="66" t="s">
        <v>66</v>
      </c>
      <c r="J1704" s="66" t="s">
        <v>66</v>
      </c>
      <c r="K1704" s="68" t="s">
        <v>66</v>
      </c>
      <c r="L1704" s="66" t="s">
        <v>66</v>
      </c>
      <c r="M1704" s="66" t="s">
        <v>66</v>
      </c>
      <c r="N1704" s="68" t="s">
        <v>66</v>
      </c>
      <c r="O1704" s="66" t="s">
        <v>66</v>
      </c>
      <c r="P1704" s="66" t="s">
        <v>66</v>
      </c>
      <c r="Q1704" s="68" t="s">
        <v>66</v>
      </c>
      <c r="R1704" s="69" t="s">
        <v>66</v>
      </c>
      <c r="T1704" s="56" t="str">
        <f t="shared" si="1"/>
        <v/>
      </c>
      <c r="U1704" s="56" t="str">
        <f t="shared" si="2"/>
        <v/>
      </c>
      <c r="V1704" s="56" t="str">
        <f t="shared" si="3"/>
        <v/>
      </c>
      <c r="W1704" s="56" t="str">
        <f t="shared" si="4"/>
        <v/>
      </c>
      <c r="X1704" s="56" t="str">
        <f t="shared" si="5"/>
        <v/>
      </c>
    </row>
    <row r="1705" ht="14.25" customHeight="1">
      <c r="A1705" s="63">
        <v>99293.0</v>
      </c>
      <c r="B1705" s="64" t="s">
        <v>1745</v>
      </c>
      <c r="C1705" s="65" t="s">
        <v>59</v>
      </c>
      <c r="D1705" s="66" t="s">
        <v>66</v>
      </c>
      <c r="E1705" s="67" t="s">
        <v>66</v>
      </c>
      <c r="F1705" s="66" t="s">
        <v>66</v>
      </c>
      <c r="G1705" s="66" t="s">
        <v>66</v>
      </c>
      <c r="H1705" s="68" t="s">
        <v>66</v>
      </c>
      <c r="I1705" s="66" t="s">
        <v>66</v>
      </c>
      <c r="J1705" s="66" t="s">
        <v>66</v>
      </c>
      <c r="K1705" s="68" t="s">
        <v>66</v>
      </c>
      <c r="L1705" s="66" t="s">
        <v>66</v>
      </c>
      <c r="M1705" s="66" t="s">
        <v>66</v>
      </c>
      <c r="N1705" s="68" t="s">
        <v>66</v>
      </c>
      <c r="O1705" s="66" t="s">
        <v>66</v>
      </c>
      <c r="P1705" s="66" t="s">
        <v>66</v>
      </c>
      <c r="Q1705" s="68" t="s">
        <v>66</v>
      </c>
      <c r="R1705" s="69" t="s">
        <v>66</v>
      </c>
      <c r="T1705" s="56" t="str">
        <f t="shared" si="1"/>
        <v/>
      </c>
      <c r="U1705" s="56" t="str">
        <f t="shared" si="2"/>
        <v/>
      </c>
      <c r="V1705" s="56" t="str">
        <f t="shared" si="3"/>
        <v/>
      </c>
      <c r="W1705" s="56" t="str">
        <f t="shared" si="4"/>
        <v/>
      </c>
      <c r="X1705" s="56" t="str">
        <f t="shared" si="5"/>
        <v/>
      </c>
    </row>
    <row r="1706" ht="14.25" customHeight="1">
      <c r="A1706" s="63">
        <v>99298.0</v>
      </c>
      <c r="B1706" s="64" t="s">
        <v>1746</v>
      </c>
      <c r="C1706" s="65" t="s">
        <v>94</v>
      </c>
      <c r="D1706" s="66" t="s">
        <v>66</v>
      </c>
      <c r="E1706" s="67" t="s">
        <v>66</v>
      </c>
      <c r="F1706" s="66" t="s">
        <v>66</v>
      </c>
      <c r="G1706" s="66" t="s">
        <v>66</v>
      </c>
      <c r="H1706" s="68" t="s">
        <v>66</v>
      </c>
      <c r="I1706" s="66" t="s">
        <v>66</v>
      </c>
      <c r="J1706" s="66" t="s">
        <v>66</v>
      </c>
      <c r="K1706" s="68" t="s">
        <v>66</v>
      </c>
      <c r="L1706" s="66" t="s">
        <v>66</v>
      </c>
      <c r="M1706" s="66" t="s">
        <v>66</v>
      </c>
      <c r="N1706" s="68" t="s">
        <v>66</v>
      </c>
      <c r="O1706" s="66" t="s">
        <v>66</v>
      </c>
      <c r="P1706" s="66" t="s">
        <v>66</v>
      </c>
      <c r="Q1706" s="68" t="s">
        <v>66</v>
      </c>
      <c r="R1706" s="69" t="s">
        <v>66</v>
      </c>
      <c r="T1706" s="56" t="str">
        <f t="shared" si="1"/>
        <v/>
      </c>
      <c r="U1706" s="56" t="str">
        <f t="shared" si="2"/>
        <v/>
      </c>
      <c r="V1706" s="56" t="str">
        <f t="shared" si="3"/>
        <v/>
      </c>
      <c r="W1706" s="56" t="str">
        <f t="shared" si="4"/>
        <v/>
      </c>
      <c r="X1706" s="56" t="str">
        <f t="shared" si="5"/>
        <v/>
      </c>
    </row>
    <row r="1707" ht="14.25" customHeight="1">
      <c r="A1707" s="63">
        <v>99301.0</v>
      </c>
      <c r="B1707" s="64" t="s">
        <v>1747</v>
      </c>
      <c r="C1707" s="65" t="s">
        <v>94</v>
      </c>
      <c r="D1707" s="66" t="s">
        <v>66</v>
      </c>
      <c r="E1707" s="67" t="s">
        <v>66</v>
      </c>
      <c r="F1707" s="66" t="s">
        <v>66</v>
      </c>
      <c r="G1707" s="66" t="s">
        <v>66</v>
      </c>
      <c r="H1707" s="68" t="s">
        <v>66</v>
      </c>
      <c r="I1707" s="66" t="s">
        <v>66</v>
      </c>
      <c r="J1707" s="66" t="s">
        <v>66</v>
      </c>
      <c r="K1707" s="68" t="s">
        <v>66</v>
      </c>
      <c r="L1707" s="66" t="s">
        <v>66</v>
      </c>
      <c r="M1707" s="66" t="s">
        <v>66</v>
      </c>
      <c r="N1707" s="68" t="s">
        <v>66</v>
      </c>
      <c r="O1707" s="66" t="s">
        <v>66</v>
      </c>
      <c r="P1707" s="66" t="s">
        <v>66</v>
      </c>
      <c r="Q1707" s="68" t="s">
        <v>66</v>
      </c>
      <c r="R1707" s="69" t="s">
        <v>66</v>
      </c>
      <c r="T1707" s="56" t="str">
        <f t="shared" si="1"/>
        <v/>
      </c>
      <c r="U1707" s="56" t="str">
        <f t="shared" si="2"/>
        <v/>
      </c>
      <c r="V1707" s="56" t="str">
        <f t="shared" si="3"/>
        <v/>
      </c>
      <c r="W1707" s="56" t="str">
        <f t="shared" si="4"/>
        <v/>
      </c>
      <c r="X1707" s="56" t="str">
        <f t="shared" si="5"/>
        <v/>
      </c>
    </row>
    <row r="1708" ht="14.25" customHeight="1">
      <c r="A1708" s="63">
        <v>99302.0</v>
      </c>
      <c r="B1708" s="64" t="s">
        <v>1748</v>
      </c>
      <c r="C1708" s="65" t="s">
        <v>59</v>
      </c>
      <c r="D1708" s="66" t="s">
        <v>66</v>
      </c>
      <c r="E1708" s="67" t="s">
        <v>66</v>
      </c>
      <c r="F1708" s="66" t="s">
        <v>66</v>
      </c>
      <c r="G1708" s="66" t="s">
        <v>66</v>
      </c>
      <c r="H1708" s="68" t="s">
        <v>66</v>
      </c>
      <c r="I1708" s="66" t="s">
        <v>66</v>
      </c>
      <c r="J1708" s="66" t="s">
        <v>66</v>
      </c>
      <c r="K1708" s="68" t="s">
        <v>66</v>
      </c>
      <c r="L1708" s="66" t="s">
        <v>66</v>
      </c>
      <c r="M1708" s="66" t="s">
        <v>66</v>
      </c>
      <c r="N1708" s="68" t="s">
        <v>66</v>
      </c>
      <c r="O1708" s="66" t="s">
        <v>66</v>
      </c>
      <c r="P1708" s="66" t="s">
        <v>66</v>
      </c>
      <c r="Q1708" s="68" t="s">
        <v>66</v>
      </c>
      <c r="R1708" s="69" t="s">
        <v>66</v>
      </c>
      <c r="T1708" s="56" t="str">
        <f t="shared" si="1"/>
        <v/>
      </c>
      <c r="U1708" s="56" t="str">
        <f t="shared" si="2"/>
        <v/>
      </c>
      <c r="V1708" s="56" t="str">
        <f t="shared" si="3"/>
        <v/>
      </c>
      <c r="W1708" s="56" t="str">
        <f t="shared" si="4"/>
        <v/>
      </c>
      <c r="X1708" s="56" t="str">
        <f t="shared" si="5"/>
        <v/>
      </c>
    </row>
    <row r="1709" ht="14.25" customHeight="1">
      <c r="A1709" s="63">
        <v>99303.0</v>
      </c>
      <c r="B1709" s="64" t="s">
        <v>1749</v>
      </c>
      <c r="C1709" s="65" t="s">
        <v>59</v>
      </c>
      <c r="D1709" s="66" t="s">
        <v>66</v>
      </c>
      <c r="E1709" s="67" t="s">
        <v>66</v>
      </c>
      <c r="F1709" s="66" t="s">
        <v>66</v>
      </c>
      <c r="G1709" s="66" t="s">
        <v>66</v>
      </c>
      <c r="H1709" s="68" t="s">
        <v>66</v>
      </c>
      <c r="I1709" s="66" t="s">
        <v>66</v>
      </c>
      <c r="J1709" s="66" t="s">
        <v>66</v>
      </c>
      <c r="K1709" s="68" t="s">
        <v>66</v>
      </c>
      <c r="L1709" s="66" t="s">
        <v>66</v>
      </c>
      <c r="M1709" s="66" t="s">
        <v>66</v>
      </c>
      <c r="N1709" s="68" t="s">
        <v>66</v>
      </c>
      <c r="O1709" s="66" t="s">
        <v>66</v>
      </c>
      <c r="P1709" s="66" t="s">
        <v>66</v>
      </c>
      <c r="Q1709" s="68" t="s">
        <v>66</v>
      </c>
      <c r="R1709" s="69" t="s">
        <v>66</v>
      </c>
      <c r="T1709" s="56" t="str">
        <f t="shared" si="1"/>
        <v/>
      </c>
      <c r="U1709" s="56" t="str">
        <f t="shared" si="2"/>
        <v/>
      </c>
      <c r="V1709" s="56" t="str">
        <f t="shared" si="3"/>
        <v/>
      </c>
      <c r="W1709" s="56" t="str">
        <f t="shared" si="4"/>
        <v/>
      </c>
      <c r="X1709" s="56" t="str">
        <f t="shared" si="5"/>
        <v/>
      </c>
    </row>
    <row r="1710" ht="14.25" customHeight="1">
      <c r="A1710" s="63">
        <v>99304.0</v>
      </c>
      <c r="B1710" s="64" t="s">
        <v>1750</v>
      </c>
      <c r="C1710" s="65" t="s">
        <v>61</v>
      </c>
      <c r="D1710" s="66" t="s">
        <v>66</v>
      </c>
      <c r="E1710" s="67" t="s">
        <v>66</v>
      </c>
      <c r="F1710" s="66" t="s">
        <v>66</v>
      </c>
      <c r="G1710" s="66" t="s">
        <v>66</v>
      </c>
      <c r="H1710" s="68" t="s">
        <v>66</v>
      </c>
      <c r="I1710" s="66" t="s">
        <v>66</v>
      </c>
      <c r="J1710" s="66" t="s">
        <v>66</v>
      </c>
      <c r="K1710" s="68" t="s">
        <v>66</v>
      </c>
      <c r="L1710" s="66" t="s">
        <v>66</v>
      </c>
      <c r="M1710" s="66" t="s">
        <v>66</v>
      </c>
      <c r="N1710" s="68" t="s">
        <v>66</v>
      </c>
      <c r="O1710" s="66" t="s">
        <v>66</v>
      </c>
      <c r="P1710" s="66" t="s">
        <v>66</v>
      </c>
      <c r="Q1710" s="68" t="s">
        <v>66</v>
      </c>
      <c r="R1710" s="69" t="s">
        <v>66</v>
      </c>
      <c r="T1710" s="56" t="str">
        <f t="shared" si="1"/>
        <v/>
      </c>
      <c r="U1710" s="56" t="str">
        <f t="shared" si="2"/>
        <v/>
      </c>
      <c r="V1710" s="56" t="str">
        <f t="shared" si="3"/>
        <v/>
      </c>
      <c r="W1710" s="56" t="str">
        <f t="shared" si="4"/>
        <v/>
      </c>
      <c r="X1710" s="56" t="str">
        <f t="shared" si="5"/>
        <v/>
      </c>
    </row>
    <row r="1711" ht="14.25" customHeight="1">
      <c r="A1711" s="63">
        <v>99305.0</v>
      </c>
      <c r="B1711" s="64" t="s">
        <v>1751</v>
      </c>
      <c r="C1711" s="65" t="s">
        <v>59</v>
      </c>
      <c r="D1711" s="66" t="s">
        <v>66</v>
      </c>
      <c r="E1711" s="67" t="s">
        <v>66</v>
      </c>
      <c r="F1711" s="66" t="s">
        <v>66</v>
      </c>
      <c r="G1711" s="66" t="s">
        <v>66</v>
      </c>
      <c r="H1711" s="68" t="s">
        <v>66</v>
      </c>
      <c r="I1711" s="66" t="s">
        <v>66</v>
      </c>
      <c r="J1711" s="66" t="s">
        <v>66</v>
      </c>
      <c r="K1711" s="68" t="s">
        <v>66</v>
      </c>
      <c r="L1711" s="66" t="s">
        <v>66</v>
      </c>
      <c r="M1711" s="66" t="s">
        <v>66</v>
      </c>
      <c r="N1711" s="68" t="s">
        <v>66</v>
      </c>
      <c r="O1711" s="66" t="s">
        <v>66</v>
      </c>
      <c r="P1711" s="66" t="s">
        <v>66</v>
      </c>
      <c r="Q1711" s="68" t="s">
        <v>66</v>
      </c>
      <c r="R1711" s="69" t="s">
        <v>66</v>
      </c>
      <c r="T1711" s="56" t="str">
        <f t="shared" si="1"/>
        <v/>
      </c>
      <c r="U1711" s="56" t="str">
        <f t="shared" si="2"/>
        <v/>
      </c>
      <c r="V1711" s="56" t="str">
        <f t="shared" si="3"/>
        <v/>
      </c>
      <c r="W1711" s="56" t="str">
        <f t="shared" si="4"/>
        <v/>
      </c>
      <c r="X1711" s="56" t="str">
        <f t="shared" si="5"/>
        <v/>
      </c>
    </row>
    <row r="1712" ht="14.25" customHeight="1">
      <c r="A1712" s="63">
        <v>99306.0</v>
      </c>
      <c r="B1712" s="64" t="s">
        <v>1752</v>
      </c>
      <c r="C1712" s="65" t="s">
        <v>61</v>
      </c>
      <c r="D1712" s="66" t="s">
        <v>66</v>
      </c>
      <c r="E1712" s="67" t="s">
        <v>66</v>
      </c>
      <c r="F1712" s="66" t="s">
        <v>66</v>
      </c>
      <c r="G1712" s="66" t="s">
        <v>66</v>
      </c>
      <c r="H1712" s="68" t="s">
        <v>66</v>
      </c>
      <c r="I1712" s="66" t="s">
        <v>66</v>
      </c>
      <c r="J1712" s="66" t="s">
        <v>66</v>
      </c>
      <c r="K1712" s="68" t="s">
        <v>66</v>
      </c>
      <c r="L1712" s="66" t="s">
        <v>66</v>
      </c>
      <c r="M1712" s="66" t="s">
        <v>66</v>
      </c>
      <c r="N1712" s="68" t="s">
        <v>66</v>
      </c>
      <c r="O1712" s="66" t="s">
        <v>66</v>
      </c>
      <c r="P1712" s="66" t="s">
        <v>66</v>
      </c>
      <c r="Q1712" s="68" t="s">
        <v>66</v>
      </c>
      <c r="R1712" s="69" t="s">
        <v>66</v>
      </c>
      <c r="T1712" s="56" t="str">
        <f t="shared" si="1"/>
        <v/>
      </c>
      <c r="U1712" s="56" t="str">
        <f t="shared" si="2"/>
        <v/>
      </c>
      <c r="V1712" s="56" t="str">
        <f t="shared" si="3"/>
        <v/>
      </c>
      <c r="W1712" s="56" t="str">
        <f t="shared" si="4"/>
        <v/>
      </c>
      <c r="X1712" s="56" t="str">
        <f t="shared" si="5"/>
        <v/>
      </c>
    </row>
    <row r="1713" ht="14.25" customHeight="1">
      <c r="A1713" s="63">
        <v>99307.0</v>
      </c>
      <c r="B1713" s="64" t="s">
        <v>1753</v>
      </c>
      <c r="C1713" s="65" t="s">
        <v>61</v>
      </c>
      <c r="D1713" s="66" t="s">
        <v>66</v>
      </c>
      <c r="E1713" s="67" t="s">
        <v>66</v>
      </c>
      <c r="F1713" s="66" t="s">
        <v>66</v>
      </c>
      <c r="G1713" s="66" t="s">
        <v>66</v>
      </c>
      <c r="H1713" s="68" t="s">
        <v>66</v>
      </c>
      <c r="I1713" s="66" t="s">
        <v>66</v>
      </c>
      <c r="J1713" s="66" t="s">
        <v>66</v>
      </c>
      <c r="K1713" s="68" t="s">
        <v>66</v>
      </c>
      <c r="L1713" s="66" t="s">
        <v>66</v>
      </c>
      <c r="M1713" s="66" t="s">
        <v>66</v>
      </c>
      <c r="N1713" s="68" t="s">
        <v>66</v>
      </c>
      <c r="O1713" s="66" t="s">
        <v>66</v>
      </c>
      <c r="P1713" s="66" t="s">
        <v>66</v>
      </c>
      <c r="Q1713" s="68" t="s">
        <v>66</v>
      </c>
      <c r="R1713" s="69" t="s">
        <v>66</v>
      </c>
      <c r="T1713" s="56" t="str">
        <f t="shared" si="1"/>
        <v/>
      </c>
      <c r="U1713" s="56" t="str">
        <f t="shared" si="2"/>
        <v/>
      </c>
      <c r="V1713" s="56" t="str">
        <f t="shared" si="3"/>
        <v/>
      </c>
      <c r="W1713" s="56" t="str">
        <f t="shared" si="4"/>
        <v/>
      </c>
      <c r="X1713" s="56" t="str">
        <f t="shared" si="5"/>
        <v/>
      </c>
    </row>
    <row r="1714" ht="14.25" customHeight="1">
      <c r="A1714" s="63">
        <v>99308.0</v>
      </c>
      <c r="B1714" s="64" t="s">
        <v>1744</v>
      </c>
      <c r="C1714" s="65" t="s">
        <v>59</v>
      </c>
      <c r="D1714" s="66" t="s">
        <v>66</v>
      </c>
      <c r="E1714" s="67" t="s">
        <v>66</v>
      </c>
      <c r="F1714" s="66" t="s">
        <v>66</v>
      </c>
      <c r="G1714" s="66" t="s">
        <v>66</v>
      </c>
      <c r="H1714" s="68" t="s">
        <v>66</v>
      </c>
      <c r="I1714" s="66" t="s">
        <v>66</v>
      </c>
      <c r="J1714" s="66" t="s">
        <v>66</v>
      </c>
      <c r="K1714" s="68" t="s">
        <v>66</v>
      </c>
      <c r="L1714" s="66" t="s">
        <v>66</v>
      </c>
      <c r="M1714" s="66" t="s">
        <v>66</v>
      </c>
      <c r="N1714" s="68" t="s">
        <v>66</v>
      </c>
      <c r="O1714" s="66" t="s">
        <v>66</v>
      </c>
      <c r="P1714" s="66" t="s">
        <v>66</v>
      </c>
      <c r="Q1714" s="68" t="s">
        <v>66</v>
      </c>
      <c r="R1714" s="69" t="s">
        <v>66</v>
      </c>
      <c r="T1714" s="56" t="str">
        <f t="shared" si="1"/>
        <v/>
      </c>
      <c r="U1714" s="56" t="str">
        <f t="shared" si="2"/>
        <v/>
      </c>
      <c r="V1714" s="56" t="str">
        <f t="shared" si="3"/>
        <v/>
      </c>
      <c r="W1714" s="56" t="str">
        <f t="shared" si="4"/>
        <v/>
      </c>
      <c r="X1714" s="56" t="str">
        <f t="shared" si="5"/>
        <v/>
      </c>
    </row>
    <row r="1715" ht="14.25" customHeight="1">
      <c r="A1715" s="63">
        <v>99311.0</v>
      </c>
      <c r="B1715" s="64" t="s">
        <v>1754</v>
      </c>
      <c r="C1715" s="65" t="s">
        <v>94</v>
      </c>
      <c r="D1715" s="66" t="s">
        <v>66</v>
      </c>
      <c r="E1715" s="67" t="s">
        <v>66</v>
      </c>
      <c r="F1715" s="66" t="s">
        <v>66</v>
      </c>
      <c r="G1715" s="66" t="s">
        <v>66</v>
      </c>
      <c r="H1715" s="68" t="s">
        <v>66</v>
      </c>
      <c r="I1715" s="66" t="s">
        <v>66</v>
      </c>
      <c r="J1715" s="66" t="s">
        <v>66</v>
      </c>
      <c r="K1715" s="68" t="s">
        <v>66</v>
      </c>
      <c r="L1715" s="66" t="s">
        <v>66</v>
      </c>
      <c r="M1715" s="66" t="s">
        <v>66</v>
      </c>
      <c r="N1715" s="68" t="s">
        <v>66</v>
      </c>
      <c r="O1715" s="66" t="s">
        <v>66</v>
      </c>
      <c r="P1715" s="66" t="s">
        <v>66</v>
      </c>
      <c r="Q1715" s="68" t="s">
        <v>66</v>
      </c>
      <c r="R1715" s="69" t="s">
        <v>66</v>
      </c>
      <c r="T1715" s="56" t="str">
        <f t="shared" si="1"/>
        <v/>
      </c>
      <c r="U1715" s="56" t="str">
        <f t="shared" si="2"/>
        <v/>
      </c>
      <c r="V1715" s="56" t="str">
        <f t="shared" si="3"/>
        <v/>
      </c>
      <c r="W1715" s="56" t="str">
        <f t="shared" si="4"/>
        <v/>
      </c>
      <c r="X1715" s="56" t="str">
        <f t="shared" si="5"/>
        <v/>
      </c>
    </row>
    <row r="1716" ht="14.25" customHeight="1">
      <c r="A1716" s="63">
        <v>99312.0</v>
      </c>
      <c r="B1716" s="64" t="s">
        <v>1748</v>
      </c>
      <c r="C1716" s="65" t="s">
        <v>59</v>
      </c>
      <c r="D1716" s="66" t="s">
        <v>66</v>
      </c>
      <c r="E1716" s="67" t="s">
        <v>66</v>
      </c>
      <c r="F1716" s="66" t="s">
        <v>66</v>
      </c>
      <c r="G1716" s="66" t="s">
        <v>66</v>
      </c>
      <c r="H1716" s="68" t="s">
        <v>66</v>
      </c>
      <c r="I1716" s="66" t="s">
        <v>66</v>
      </c>
      <c r="J1716" s="66" t="s">
        <v>66</v>
      </c>
      <c r="K1716" s="68" t="s">
        <v>66</v>
      </c>
      <c r="L1716" s="66" t="s">
        <v>66</v>
      </c>
      <c r="M1716" s="66" t="s">
        <v>66</v>
      </c>
      <c r="N1716" s="68" t="s">
        <v>66</v>
      </c>
      <c r="O1716" s="66" t="s">
        <v>66</v>
      </c>
      <c r="P1716" s="66" t="s">
        <v>66</v>
      </c>
      <c r="Q1716" s="68" t="s">
        <v>66</v>
      </c>
      <c r="R1716" s="69" t="s">
        <v>66</v>
      </c>
      <c r="T1716" s="56" t="str">
        <f t="shared" si="1"/>
        <v/>
      </c>
      <c r="U1716" s="56" t="str">
        <f t="shared" si="2"/>
        <v/>
      </c>
      <c r="V1716" s="56" t="str">
        <f t="shared" si="3"/>
        <v/>
      </c>
      <c r="W1716" s="56" t="str">
        <f t="shared" si="4"/>
        <v/>
      </c>
      <c r="X1716" s="56" t="str">
        <f t="shared" si="5"/>
        <v/>
      </c>
    </row>
    <row r="1717" ht="14.25" customHeight="1">
      <c r="A1717" s="63">
        <v>99313.0</v>
      </c>
      <c r="B1717" s="64" t="s">
        <v>1755</v>
      </c>
      <c r="C1717" s="65" t="s">
        <v>59</v>
      </c>
      <c r="D1717" s="66" t="s">
        <v>66</v>
      </c>
      <c r="E1717" s="67" t="s">
        <v>66</v>
      </c>
      <c r="F1717" s="66" t="s">
        <v>66</v>
      </c>
      <c r="G1717" s="66" t="s">
        <v>66</v>
      </c>
      <c r="H1717" s="68" t="s">
        <v>66</v>
      </c>
      <c r="I1717" s="66" t="s">
        <v>66</v>
      </c>
      <c r="J1717" s="66" t="s">
        <v>66</v>
      </c>
      <c r="K1717" s="68" t="s">
        <v>66</v>
      </c>
      <c r="L1717" s="66" t="s">
        <v>66</v>
      </c>
      <c r="M1717" s="66" t="s">
        <v>66</v>
      </c>
      <c r="N1717" s="68" t="s">
        <v>66</v>
      </c>
      <c r="O1717" s="66" t="s">
        <v>66</v>
      </c>
      <c r="P1717" s="66" t="s">
        <v>66</v>
      </c>
      <c r="Q1717" s="68" t="s">
        <v>66</v>
      </c>
      <c r="R1717" s="69" t="s">
        <v>66</v>
      </c>
      <c r="T1717" s="56" t="str">
        <f t="shared" si="1"/>
        <v/>
      </c>
      <c r="U1717" s="56" t="str">
        <f t="shared" si="2"/>
        <v/>
      </c>
      <c r="V1717" s="56" t="str">
        <f t="shared" si="3"/>
        <v/>
      </c>
      <c r="W1717" s="56" t="str">
        <f t="shared" si="4"/>
        <v/>
      </c>
      <c r="X1717" s="56" t="str">
        <f t="shared" si="5"/>
        <v/>
      </c>
    </row>
    <row r="1718" ht="14.25" customHeight="1">
      <c r="A1718" s="63">
        <v>99315.0</v>
      </c>
      <c r="B1718" s="64" t="s">
        <v>1756</v>
      </c>
      <c r="C1718" s="65" t="s">
        <v>59</v>
      </c>
      <c r="D1718" s="66" t="s">
        <v>66</v>
      </c>
      <c r="E1718" s="67" t="s">
        <v>66</v>
      </c>
      <c r="F1718" s="66" t="s">
        <v>66</v>
      </c>
      <c r="G1718" s="66" t="s">
        <v>66</v>
      </c>
      <c r="H1718" s="68" t="s">
        <v>66</v>
      </c>
      <c r="I1718" s="66" t="s">
        <v>66</v>
      </c>
      <c r="J1718" s="66" t="s">
        <v>66</v>
      </c>
      <c r="K1718" s="68" t="s">
        <v>66</v>
      </c>
      <c r="L1718" s="66" t="s">
        <v>66</v>
      </c>
      <c r="M1718" s="66" t="s">
        <v>66</v>
      </c>
      <c r="N1718" s="68" t="s">
        <v>66</v>
      </c>
      <c r="O1718" s="66" t="s">
        <v>66</v>
      </c>
      <c r="P1718" s="66" t="s">
        <v>66</v>
      </c>
      <c r="Q1718" s="68" t="s">
        <v>66</v>
      </c>
      <c r="R1718" s="69" t="s">
        <v>66</v>
      </c>
      <c r="T1718" s="56" t="str">
        <f t="shared" si="1"/>
        <v/>
      </c>
      <c r="U1718" s="56" t="str">
        <f t="shared" si="2"/>
        <v/>
      </c>
      <c r="V1718" s="56" t="str">
        <f t="shared" si="3"/>
        <v/>
      </c>
      <c r="W1718" s="56" t="str">
        <f t="shared" si="4"/>
        <v/>
      </c>
      <c r="X1718" s="56" t="str">
        <f t="shared" si="5"/>
        <v/>
      </c>
    </row>
    <row r="1719" ht="14.25" customHeight="1">
      <c r="A1719" s="63">
        <v>99316.0</v>
      </c>
      <c r="B1719" s="64" t="s">
        <v>1757</v>
      </c>
      <c r="C1719" s="65" t="s">
        <v>61</v>
      </c>
      <c r="D1719" s="66" t="s">
        <v>66</v>
      </c>
      <c r="E1719" s="67" t="s">
        <v>66</v>
      </c>
      <c r="F1719" s="66" t="s">
        <v>66</v>
      </c>
      <c r="G1719" s="66" t="s">
        <v>66</v>
      </c>
      <c r="H1719" s="68" t="s">
        <v>66</v>
      </c>
      <c r="I1719" s="66" t="s">
        <v>66</v>
      </c>
      <c r="J1719" s="66" t="s">
        <v>66</v>
      </c>
      <c r="K1719" s="68" t="s">
        <v>66</v>
      </c>
      <c r="L1719" s="66" t="s">
        <v>66</v>
      </c>
      <c r="M1719" s="66" t="s">
        <v>66</v>
      </c>
      <c r="N1719" s="68" t="s">
        <v>66</v>
      </c>
      <c r="O1719" s="66" t="s">
        <v>66</v>
      </c>
      <c r="P1719" s="66" t="s">
        <v>66</v>
      </c>
      <c r="Q1719" s="68" t="s">
        <v>66</v>
      </c>
      <c r="R1719" s="69" t="s">
        <v>66</v>
      </c>
      <c r="T1719" s="56" t="str">
        <f t="shared" si="1"/>
        <v/>
      </c>
      <c r="U1719" s="56" t="str">
        <f t="shared" si="2"/>
        <v/>
      </c>
      <c r="V1719" s="56" t="str">
        <f t="shared" si="3"/>
        <v/>
      </c>
      <c r="W1719" s="56" t="str">
        <f t="shared" si="4"/>
        <v/>
      </c>
      <c r="X1719" s="56" t="str">
        <f t="shared" si="5"/>
        <v/>
      </c>
    </row>
    <row r="1720" ht="14.25" customHeight="1">
      <c r="A1720" s="63">
        <v>99317.0</v>
      </c>
      <c r="B1720" s="64" t="s">
        <v>1758</v>
      </c>
      <c r="C1720" s="65" t="s">
        <v>61</v>
      </c>
      <c r="D1720" s="66" t="s">
        <v>66</v>
      </c>
      <c r="E1720" s="67" t="s">
        <v>66</v>
      </c>
      <c r="F1720" s="66" t="s">
        <v>66</v>
      </c>
      <c r="G1720" s="66" t="s">
        <v>66</v>
      </c>
      <c r="H1720" s="68" t="s">
        <v>66</v>
      </c>
      <c r="I1720" s="66" t="s">
        <v>66</v>
      </c>
      <c r="J1720" s="66" t="s">
        <v>66</v>
      </c>
      <c r="K1720" s="68" t="s">
        <v>66</v>
      </c>
      <c r="L1720" s="66" t="s">
        <v>66</v>
      </c>
      <c r="M1720" s="66" t="s">
        <v>66</v>
      </c>
      <c r="N1720" s="68" t="s">
        <v>66</v>
      </c>
      <c r="O1720" s="66" t="s">
        <v>66</v>
      </c>
      <c r="P1720" s="66" t="s">
        <v>66</v>
      </c>
      <c r="Q1720" s="68" t="s">
        <v>66</v>
      </c>
      <c r="R1720" s="69" t="s">
        <v>66</v>
      </c>
      <c r="T1720" s="56" t="str">
        <f t="shared" si="1"/>
        <v/>
      </c>
      <c r="U1720" s="56" t="str">
        <f t="shared" si="2"/>
        <v/>
      </c>
      <c r="V1720" s="56" t="str">
        <f t="shared" si="3"/>
        <v/>
      </c>
      <c r="W1720" s="56" t="str">
        <f t="shared" si="4"/>
        <v/>
      </c>
      <c r="X1720" s="56" t="str">
        <f t="shared" si="5"/>
        <v/>
      </c>
    </row>
    <row r="1721" ht="14.25" customHeight="1">
      <c r="A1721" s="63">
        <v>99318.0</v>
      </c>
      <c r="B1721" s="64" t="s">
        <v>1759</v>
      </c>
      <c r="C1721" s="65" t="s">
        <v>59</v>
      </c>
      <c r="D1721" s="66" t="s">
        <v>66</v>
      </c>
      <c r="E1721" s="67" t="s">
        <v>66</v>
      </c>
      <c r="F1721" s="66" t="s">
        <v>66</v>
      </c>
      <c r="G1721" s="66" t="s">
        <v>66</v>
      </c>
      <c r="H1721" s="68" t="s">
        <v>66</v>
      </c>
      <c r="I1721" s="66" t="s">
        <v>66</v>
      </c>
      <c r="J1721" s="66" t="s">
        <v>66</v>
      </c>
      <c r="K1721" s="68" t="s">
        <v>66</v>
      </c>
      <c r="L1721" s="66" t="s">
        <v>66</v>
      </c>
      <c r="M1721" s="66" t="s">
        <v>66</v>
      </c>
      <c r="N1721" s="68" t="s">
        <v>66</v>
      </c>
      <c r="O1721" s="66" t="s">
        <v>66</v>
      </c>
      <c r="P1721" s="66" t="s">
        <v>66</v>
      </c>
      <c r="Q1721" s="68" t="s">
        <v>66</v>
      </c>
      <c r="R1721" s="69" t="s">
        <v>66</v>
      </c>
      <c r="T1721" s="56" t="str">
        <f t="shared" si="1"/>
        <v/>
      </c>
      <c r="U1721" s="56" t="str">
        <f t="shared" si="2"/>
        <v/>
      </c>
      <c r="V1721" s="56" t="str">
        <f t="shared" si="3"/>
        <v/>
      </c>
      <c r="W1721" s="56" t="str">
        <f t="shared" si="4"/>
        <v/>
      </c>
      <c r="X1721" s="56" t="str">
        <f t="shared" si="5"/>
        <v/>
      </c>
    </row>
    <row r="1722" ht="14.25" customHeight="1">
      <c r="A1722" s="63">
        <v>99391.0</v>
      </c>
      <c r="B1722" s="64" t="s">
        <v>1747</v>
      </c>
      <c r="C1722" s="65" t="s">
        <v>94</v>
      </c>
      <c r="D1722" s="66" t="s">
        <v>66</v>
      </c>
      <c r="E1722" s="67" t="s">
        <v>66</v>
      </c>
      <c r="F1722" s="66" t="s">
        <v>66</v>
      </c>
      <c r="G1722" s="66" t="s">
        <v>66</v>
      </c>
      <c r="H1722" s="68" t="s">
        <v>66</v>
      </c>
      <c r="I1722" s="66" t="s">
        <v>66</v>
      </c>
      <c r="J1722" s="66" t="s">
        <v>66</v>
      </c>
      <c r="K1722" s="68" t="s">
        <v>66</v>
      </c>
      <c r="L1722" s="66" t="s">
        <v>66</v>
      </c>
      <c r="M1722" s="66" t="s">
        <v>66</v>
      </c>
      <c r="N1722" s="68" t="s">
        <v>66</v>
      </c>
      <c r="O1722" s="66" t="s">
        <v>66</v>
      </c>
      <c r="P1722" s="66" t="s">
        <v>66</v>
      </c>
      <c r="Q1722" s="68" t="s">
        <v>66</v>
      </c>
      <c r="R1722" s="69" t="s">
        <v>66</v>
      </c>
      <c r="T1722" s="56" t="str">
        <f t="shared" si="1"/>
        <v/>
      </c>
      <c r="U1722" s="56" t="str">
        <f t="shared" si="2"/>
        <v/>
      </c>
      <c r="V1722" s="56" t="str">
        <f t="shared" si="3"/>
        <v/>
      </c>
      <c r="W1722" s="56" t="str">
        <f t="shared" si="4"/>
        <v/>
      </c>
      <c r="X1722" s="56" t="str">
        <f t="shared" si="5"/>
        <v/>
      </c>
    </row>
    <row r="1723" ht="14.25" customHeight="1">
      <c r="A1723" s="63">
        <v>99393.0</v>
      </c>
      <c r="B1723" s="64" t="s">
        <v>1749</v>
      </c>
      <c r="C1723" s="65" t="s">
        <v>59</v>
      </c>
      <c r="D1723" s="66" t="s">
        <v>66</v>
      </c>
      <c r="E1723" s="67" t="s">
        <v>66</v>
      </c>
      <c r="F1723" s="66" t="s">
        <v>66</v>
      </c>
      <c r="G1723" s="66" t="s">
        <v>66</v>
      </c>
      <c r="H1723" s="68" t="s">
        <v>66</v>
      </c>
      <c r="I1723" s="66" t="s">
        <v>66</v>
      </c>
      <c r="J1723" s="66" t="s">
        <v>66</v>
      </c>
      <c r="K1723" s="68" t="s">
        <v>66</v>
      </c>
      <c r="L1723" s="66" t="s">
        <v>66</v>
      </c>
      <c r="M1723" s="66" t="s">
        <v>66</v>
      </c>
      <c r="N1723" s="68" t="s">
        <v>66</v>
      </c>
      <c r="O1723" s="66" t="s">
        <v>66</v>
      </c>
      <c r="P1723" s="66" t="s">
        <v>66</v>
      </c>
      <c r="Q1723" s="68" t="s">
        <v>66</v>
      </c>
      <c r="R1723" s="69" t="s">
        <v>66</v>
      </c>
      <c r="T1723" s="56" t="str">
        <f t="shared" si="1"/>
        <v/>
      </c>
      <c r="U1723" s="56" t="str">
        <f t="shared" si="2"/>
        <v/>
      </c>
      <c r="V1723" s="56" t="str">
        <f t="shared" si="3"/>
        <v/>
      </c>
      <c r="W1723" s="56" t="str">
        <f t="shared" si="4"/>
        <v/>
      </c>
      <c r="X1723" s="56" t="str">
        <f t="shared" si="5"/>
        <v/>
      </c>
    </row>
    <row r="1724" ht="14.25" customHeight="1">
      <c r="A1724" s="63">
        <v>99394.0</v>
      </c>
      <c r="B1724" s="64" t="s">
        <v>1750</v>
      </c>
      <c r="C1724" s="65" t="s">
        <v>61</v>
      </c>
      <c r="D1724" s="66" t="s">
        <v>66</v>
      </c>
      <c r="E1724" s="67" t="s">
        <v>66</v>
      </c>
      <c r="F1724" s="66" t="s">
        <v>66</v>
      </c>
      <c r="G1724" s="66" t="s">
        <v>66</v>
      </c>
      <c r="H1724" s="68" t="s">
        <v>66</v>
      </c>
      <c r="I1724" s="66" t="s">
        <v>66</v>
      </c>
      <c r="J1724" s="66" t="s">
        <v>66</v>
      </c>
      <c r="K1724" s="68" t="s">
        <v>66</v>
      </c>
      <c r="L1724" s="66" t="s">
        <v>66</v>
      </c>
      <c r="M1724" s="66" t="s">
        <v>66</v>
      </c>
      <c r="N1724" s="68" t="s">
        <v>66</v>
      </c>
      <c r="O1724" s="66" t="s">
        <v>66</v>
      </c>
      <c r="P1724" s="66" t="s">
        <v>66</v>
      </c>
      <c r="Q1724" s="68" t="s">
        <v>66</v>
      </c>
      <c r="R1724" s="69" t="s">
        <v>66</v>
      </c>
      <c r="T1724" s="56" t="str">
        <f t="shared" si="1"/>
        <v/>
      </c>
      <c r="U1724" s="56" t="str">
        <f t="shared" si="2"/>
        <v/>
      </c>
      <c r="V1724" s="56" t="str">
        <f t="shared" si="3"/>
        <v/>
      </c>
      <c r="W1724" s="56" t="str">
        <f t="shared" si="4"/>
        <v/>
      </c>
      <c r="X1724" s="56" t="str">
        <f t="shared" si="5"/>
        <v/>
      </c>
    </row>
    <row r="1725" ht="14.25" customHeight="1">
      <c r="A1725" s="63">
        <v>99395.0</v>
      </c>
      <c r="B1725" s="64" t="s">
        <v>1751</v>
      </c>
      <c r="C1725" s="65" t="s">
        <v>59</v>
      </c>
      <c r="D1725" s="66" t="s">
        <v>66</v>
      </c>
      <c r="E1725" s="67" t="s">
        <v>66</v>
      </c>
      <c r="F1725" s="66" t="s">
        <v>66</v>
      </c>
      <c r="G1725" s="66" t="s">
        <v>66</v>
      </c>
      <c r="H1725" s="68" t="s">
        <v>66</v>
      </c>
      <c r="I1725" s="66" t="s">
        <v>66</v>
      </c>
      <c r="J1725" s="66" t="s">
        <v>66</v>
      </c>
      <c r="K1725" s="68" t="s">
        <v>66</v>
      </c>
      <c r="L1725" s="66" t="s">
        <v>66</v>
      </c>
      <c r="M1725" s="66" t="s">
        <v>66</v>
      </c>
      <c r="N1725" s="68" t="s">
        <v>66</v>
      </c>
      <c r="O1725" s="66" t="s">
        <v>66</v>
      </c>
      <c r="P1725" s="66" t="s">
        <v>66</v>
      </c>
      <c r="Q1725" s="68" t="s">
        <v>66</v>
      </c>
      <c r="R1725" s="69" t="s">
        <v>66</v>
      </c>
      <c r="T1725" s="56" t="str">
        <f t="shared" si="1"/>
        <v/>
      </c>
      <c r="U1725" s="56" t="str">
        <f t="shared" si="2"/>
        <v/>
      </c>
      <c r="V1725" s="56" t="str">
        <f t="shared" si="3"/>
        <v/>
      </c>
      <c r="W1725" s="56" t="str">
        <f t="shared" si="4"/>
        <v/>
      </c>
      <c r="X1725" s="56" t="str">
        <f t="shared" si="5"/>
        <v/>
      </c>
    </row>
    <row r="1726" ht="14.25" customHeight="1">
      <c r="A1726" s="63">
        <v>99396.0</v>
      </c>
      <c r="B1726" s="64" t="s">
        <v>1752</v>
      </c>
      <c r="C1726" s="65" t="s">
        <v>61</v>
      </c>
      <c r="D1726" s="66" t="s">
        <v>66</v>
      </c>
      <c r="E1726" s="67" t="s">
        <v>66</v>
      </c>
      <c r="F1726" s="66" t="s">
        <v>66</v>
      </c>
      <c r="G1726" s="66" t="s">
        <v>66</v>
      </c>
      <c r="H1726" s="68" t="s">
        <v>66</v>
      </c>
      <c r="I1726" s="66" t="s">
        <v>66</v>
      </c>
      <c r="J1726" s="66" t="s">
        <v>66</v>
      </c>
      <c r="K1726" s="68" t="s">
        <v>66</v>
      </c>
      <c r="L1726" s="66" t="s">
        <v>66</v>
      </c>
      <c r="M1726" s="66" t="s">
        <v>66</v>
      </c>
      <c r="N1726" s="68" t="s">
        <v>66</v>
      </c>
      <c r="O1726" s="66" t="s">
        <v>66</v>
      </c>
      <c r="P1726" s="66" t="s">
        <v>66</v>
      </c>
      <c r="Q1726" s="68" t="s">
        <v>66</v>
      </c>
      <c r="R1726" s="69" t="s">
        <v>66</v>
      </c>
      <c r="T1726" s="56" t="str">
        <f t="shared" si="1"/>
        <v/>
      </c>
      <c r="U1726" s="56" t="str">
        <f t="shared" si="2"/>
        <v/>
      </c>
      <c r="V1726" s="56" t="str">
        <f t="shared" si="3"/>
        <v/>
      </c>
      <c r="W1726" s="56" t="str">
        <f t="shared" si="4"/>
        <v/>
      </c>
      <c r="X1726" s="56" t="str">
        <f t="shared" si="5"/>
        <v/>
      </c>
    </row>
    <row r="1727" ht="14.25" customHeight="1">
      <c r="A1727" s="63">
        <v>99397.0</v>
      </c>
      <c r="B1727" s="64" t="s">
        <v>1753</v>
      </c>
      <c r="C1727" s="65" t="s">
        <v>61</v>
      </c>
      <c r="D1727" s="66" t="s">
        <v>66</v>
      </c>
      <c r="E1727" s="67" t="s">
        <v>66</v>
      </c>
      <c r="F1727" s="66" t="s">
        <v>66</v>
      </c>
      <c r="G1727" s="66" t="s">
        <v>66</v>
      </c>
      <c r="H1727" s="68" t="s">
        <v>66</v>
      </c>
      <c r="I1727" s="66" t="s">
        <v>66</v>
      </c>
      <c r="J1727" s="66" t="s">
        <v>66</v>
      </c>
      <c r="K1727" s="68" t="s">
        <v>66</v>
      </c>
      <c r="L1727" s="66" t="s">
        <v>66</v>
      </c>
      <c r="M1727" s="66" t="s">
        <v>66</v>
      </c>
      <c r="N1727" s="68" t="s">
        <v>66</v>
      </c>
      <c r="O1727" s="66" t="s">
        <v>66</v>
      </c>
      <c r="P1727" s="66" t="s">
        <v>66</v>
      </c>
      <c r="Q1727" s="68" t="s">
        <v>66</v>
      </c>
      <c r="R1727" s="69" t="s">
        <v>66</v>
      </c>
      <c r="T1727" s="56" t="str">
        <f t="shared" si="1"/>
        <v/>
      </c>
      <c r="U1727" s="56" t="str">
        <f t="shared" si="2"/>
        <v/>
      </c>
      <c r="V1727" s="56" t="str">
        <f t="shared" si="3"/>
        <v/>
      </c>
      <c r="W1727" s="56" t="str">
        <f t="shared" si="4"/>
        <v/>
      </c>
      <c r="X1727" s="56" t="str">
        <f t="shared" si="5"/>
        <v/>
      </c>
    </row>
    <row r="1728" ht="14.25" customHeight="1">
      <c r="A1728" s="63">
        <v>99500.0</v>
      </c>
      <c r="B1728" s="64" t="s">
        <v>1760</v>
      </c>
      <c r="C1728" s="65" t="s">
        <v>59</v>
      </c>
      <c r="D1728" s="66" t="s">
        <v>66</v>
      </c>
      <c r="E1728" s="67" t="s">
        <v>66</v>
      </c>
      <c r="F1728" s="66" t="s">
        <v>66</v>
      </c>
      <c r="G1728" s="66" t="s">
        <v>66</v>
      </c>
      <c r="H1728" s="68" t="s">
        <v>66</v>
      </c>
      <c r="I1728" s="66" t="s">
        <v>66</v>
      </c>
      <c r="J1728" s="66" t="s">
        <v>66</v>
      </c>
      <c r="K1728" s="68" t="s">
        <v>66</v>
      </c>
      <c r="L1728" s="66" t="s">
        <v>66</v>
      </c>
      <c r="M1728" s="66" t="s">
        <v>66</v>
      </c>
      <c r="N1728" s="68" t="s">
        <v>66</v>
      </c>
      <c r="O1728" s="66" t="s">
        <v>66</v>
      </c>
      <c r="P1728" s="66" t="s">
        <v>66</v>
      </c>
      <c r="Q1728" s="68" t="s">
        <v>66</v>
      </c>
      <c r="R1728" s="69" t="s">
        <v>66</v>
      </c>
      <c r="T1728" s="56" t="str">
        <f t="shared" si="1"/>
        <v/>
      </c>
      <c r="U1728" s="56" t="str">
        <f t="shared" si="2"/>
        <v/>
      </c>
      <c r="V1728" s="56" t="str">
        <f t="shared" si="3"/>
        <v/>
      </c>
      <c r="W1728" s="56" t="str">
        <f t="shared" si="4"/>
        <v/>
      </c>
      <c r="X1728" s="56" t="str">
        <f t="shared" si="5"/>
        <v/>
      </c>
    </row>
    <row r="1729" ht="14.25" customHeight="1">
      <c r="A1729" s="63">
        <v>99501.0</v>
      </c>
      <c r="B1729" s="64" t="s">
        <v>1761</v>
      </c>
      <c r="C1729" s="65" t="s">
        <v>59</v>
      </c>
      <c r="D1729" s="66" t="s">
        <v>66</v>
      </c>
      <c r="E1729" s="67" t="s">
        <v>66</v>
      </c>
      <c r="F1729" s="66" t="s">
        <v>66</v>
      </c>
      <c r="G1729" s="66" t="s">
        <v>66</v>
      </c>
      <c r="H1729" s="68" t="s">
        <v>66</v>
      </c>
      <c r="I1729" s="66" t="s">
        <v>66</v>
      </c>
      <c r="J1729" s="66" t="s">
        <v>66</v>
      </c>
      <c r="K1729" s="68" t="s">
        <v>66</v>
      </c>
      <c r="L1729" s="66" t="s">
        <v>66</v>
      </c>
      <c r="M1729" s="66" t="s">
        <v>66</v>
      </c>
      <c r="N1729" s="68" t="s">
        <v>66</v>
      </c>
      <c r="O1729" s="66" t="s">
        <v>66</v>
      </c>
      <c r="P1729" s="66" t="s">
        <v>66</v>
      </c>
      <c r="Q1729" s="68" t="s">
        <v>66</v>
      </c>
      <c r="R1729" s="69" t="s">
        <v>66</v>
      </c>
      <c r="T1729" s="56" t="str">
        <f t="shared" si="1"/>
        <v/>
      </c>
      <c r="U1729" s="56" t="str">
        <f t="shared" si="2"/>
        <v/>
      </c>
      <c r="V1729" s="56" t="str">
        <f t="shared" si="3"/>
        <v/>
      </c>
      <c r="W1729" s="56" t="str">
        <f t="shared" si="4"/>
        <v/>
      </c>
      <c r="X1729" s="56" t="str">
        <f t="shared" si="5"/>
        <v/>
      </c>
    </row>
    <row r="1730" ht="14.25" customHeight="1">
      <c r="A1730" s="63">
        <v>99505.0</v>
      </c>
      <c r="B1730" s="64" t="s">
        <v>1762</v>
      </c>
      <c r="C1730" s="65" t="s">
        <v>59</v>
      </c>
      <c r="D1730" s="66" t="s">
        <v>66</v>
      </c>
      <c r="E1730" s="67" t="s">
        <v>66</v>
      </c>
      <c r="F1730" s="66" t="s">
        <v>66</v>
      </c>
      <c r="G1730" s="66" t="s">
        <v>66</v>
      </c>
      <c r="H1730" s="68" t="s">
        <v>66</v>
      </c>
      <c r="I1730" s="66" t="s">
        <v>66</v>
      </c>
      <c r="J1730" s="66" t="s">
        <v>66</v>
      </c>
      <c r="K1730" s="68" t="s">
        <v>66</v>
      </c>
      <c r="L1730" s="66" t="s">
        <v>66</v>
      </c>
      <c r="M1730" s="66" t="s">
        <v>66</v>
      </c>
      <c r="N1730" s="68" t="s">
        <v>66</v>
      </c>
      <c r="O1730" s="66" t="s">
        <v>66</v>
      </c>
      <c r="P1730" s="66" t="s">
        <v>66</v>
      </c>
      <c r="Q1730" s="68" t="s">
        <v>66</v>
      </c>
      <c r="R1730" s="69" t="s">
        <v>66</v>
      </c>
      <c r="T1730" s="56" t="str">
        <f t="shared" si="1"/>
        <v/>
      </c>
      <c r="U1730" s="56" t="str">
        <f t="shared" si="2"/>
        <v/>
      </c>
      <c r="V1730" s="56" t="str">
        <f t="shared" si="3"/>
        <v/>
      </c>
      <c r="W1730" s="56" t="str">
        <f t="shared" si="4"/>
        <v/>
      </c>
      <c r="X1730" s="56" t="str">
        <f t="shared" si="5"/>
        <v/>
      </c>
    </row>
    <row r="1731" ht="14.25" customHeight="1">
      <c r="A1731" s="63">
        <v>99509.0</v>
      </c>
      <c r="B1731" s="64" t="s">
        <v>1763</v>
      </c>
      <c r="C1731" s="65" t="s">
        <v>59</v>
      </c>
      <c r="D1731" s="66" t="s">
        <v>66</v>
      </c>
      <c r="E1731" s="67" t="s">
        <v>66</v>
      </c>
      <c r="F1731" s="66" t="s">
        <v>66</v>
      </c>
      <c r="G1731" s="66" t="s">
        <v>66</v>
      </c>
      <c r="H1731" s="68" t="s">
        <v>66</v>
      </c>
      <c r="I1731" s="66" t="s">
        <v>66</v>
      </c>
      <c r="J1731" s="66" t="s">
        <v>66</v>
      </c>
      <c r="K1731" s="68" t="s">
        <v>66</v>
      </c>
      <c r="L1731" s="66" t="s">
        <v>66</v>
      </c>
      <c r="M1731" s="66" t="s">
        <v>66</v>
      </c>
      <c r="N1731" s="68" t="s">
        <v>66</v>
      </c>
      <c r="O1731" s="66" t="s">
        <v>66</v>
      </c>
      <c r="P1731" s="66" t="s">
        <v>66</v>
      </c>
      <c r="Q1731" s="68" t="s">
        <v>66</v>
      </c>
      <c r="R1731" s="69" t="s">
        <v>66</v>
      </c>
      <c r="T1731" s="56" t="str">
        <f t="shared" si="1"/>
        <v/>
      </c>
      <c r="U1731" s="56" t="str">
        <f t="shared" si="2"/>
        <v/>
      </c>
      <c r="V1731" s="56" t="str">
        <f t="shared" si="3"/>
        <v/>
      </c>
      <c r="W1731" s="56" t="str">
        <f t="shared" si="4"/>
        <v/>
      </c>
      <c r="X1731" s="56" t="str">
        <f t="shared" si="5"/>
        <v/>
      </c>
    </row>
    <row r="1732" ht="14.25" customHeight="1">
      <c r="A1732" s="63">
        <v>99590.0</v>
      </c>
      <c r="B1732" s="64" t="s">
        <v>1760</v>
      </c>
      <c r="C1732" s="65" t="s">
        <v>59</v>
      </c>
      <c r="D1732" s="66" t="s">
        <v>66</v>
      </c>
      <c r="E1732" s="67" t="s">
        <v>66</v>
      </c>
      <c r="F1732" s="66" t="s">
        <v>66</v>
      </c>
      <c r="G1732" s="66" t="s">
        <v>66</v>
      </c>
      <c r="H1732" s="68" t="s">
        <v>66</v>
      </c>
      <c r="I1732" s="66" t="s">
        <v>66</v>
      </c>
      <c r="J1732" s="66" t="s">
        <v>66</v>
      </c>
      <c r="K1732" s="68" t="s">
        <v>66</v>
      </c>
      <c r="L1732" s="66" t="s">
        <v>66</v>
      </c>
      <c r="M1732" s="66" t="s">
        <v>66</v>
      </c>
      <c r="N1732" s="68" t="s">
        <v>66</v>
      </c>
      <c r="O1732" s="66" t="s">
        <v>66</v>
      </c>
      <c r="P1732" s="66" t="s">
        <v>66</v>
      </c>
      <c r="Q1732" s="68" t="s">
        <v>66</v>
      </c>
      <c r="R1732" s="69" t="s">
        <v>66</v>
      </c>
      <c r="T1732" s="56" t="str">
        <f t="shared" si="1"/>
        <v/>
      </c>
      <c r="U1732" s="56" t="str">
        <f t="shared" si="2"/>
        <v/>
      </c>
      <c r="V1732" s="56" t="str">
        <f t="shared" si="3"/>
        <v/>
      </c>
      <c r="W1732" s="56" t="str">
        <f t="shared" si="4"/>
        <v/>
      </c>
      <c r="X1732" s="56" t="str">
        <f t="shared" si="5"/>
        <v/>
      </c>
    </row>
    <row r="1733" ht="14.25" customHeight="1">
      <c r="A1733" s="63">
        <v>99595.0</v>
      </c>
      <c r="B1733" s="64" t="s">
        <v>1762</v>
      </c>
      <c r="C1733" s="65" t="s">
        <v>59</v>
      </c>
      <c r="D1733" s="66" t="s">
        <v>66</v>
      </c>
      <c r="E1733" s="67" t="s">
        <v>66</v>
      </c>
      <c r="F1733" s="66" t="s">
        <v>66</v>
      </c>
      <c r="G1733" s="66" t="s">
        <v>66</v>
      </c>
      <c r="H1733" s="68" t="s">
        <v>66</v>
      </c>
      <c r="I1733" s="66" t="s">
        <v>66</v>
      </c>
      <c r="J1733" s="66" t="s">
        <v>66</v>
      </c>
      <c r="K1733" s="68" t="s">
        <v>66</v>
      </c>
      <c r="L1733" s="66" t="s">
        <v>66</v>
      </c>
      <c r="M1733" s="66" t="s">
        <v>66</v>
      </c>
      <c r="N1733" s="68" t="s">
        <v>66</v>
      </c>
      <c r="O1733" s="66" t="s">
        <v>66</v>
      </c>
      <c r="P1733" s="66" t="s">
        <v>66</v>
      </c>
      <c r="Q1733" s="68" t="s">
        <v>66</v>
      </c>
      <c r="R1733" s="69" t="s">
        <v>66</v>
      </c>
      <c r="T1733" s="56" t="str">
        <f t="shared" si="1"/>
        <v/>
      </c>
      <c r="U1733" s="56" t="str">
        <f t="shared" si="2"/>
        <v/>
      </c>
      <c r="V1733" s="56" t="str">
        <f t="shared" si="3"/>
        <v/>
      </c>
      <c r="W1733" s="56" t="str">
        <f t="shared" si="4"/>
        <v/>
      </c>
      <c r="X1733" s="56" t="str">
        <f t="shared" si="5"/>
        <v/>
      </c>
    </row>
    <row r="1734" ht="14.25" customHeight="1">
      <c r="A1734" s="63">
        <v>99666.0</v>
      </c>
      <c r="B1734" s="64" t="s">
        <v>1764</v>
      </c>
      <c r="C1734" s="65" t="s">
        <v>61</v>
      </c>
      <c r="D1734" s="66" t="s">
        <v>66</v>
      </c>
      <c r="E1734" s="67" t="s">
        <v>66</v>
      </c>
      <c r="F1734" s="66" t="s">
        <v>66</v>
      </c>
      <c r="G1734" s="66" t="s">
        <v>66</v>
      </c>
      <c r="H1734" s="68" t="s">
        <v>66</v>
      </c>
      <c r="I1734" s="66" t="s">
        <v>66</v>
      </c>
      <c r="J1734" s="66" t="s">
        <v>66</v>
      </c>
      <c r="K1734" s="68" t="s">
        <v>66</v>
      </c>
      <c r="L1734" s="66" t="s">
        <v>66</v>
      </c>
      <c r="M1734" s="66">
        <v>20654.82</v>
      </c>
      <c r="N1734" s="68">
        <v>1925.0</v>
      </c>
      <c r="O1734" s="66">
        <v>13.2317873158232</v>
      </c>
      <c r="P1734" s="66">
        <v>981.06</v>
      </c>
      <c r="Q1734" s="68">
        <v>99.0</v>
      </c>
      <c r="R1734" s="69">
        <v>11.9641463414634</v>
      </c>
      <c r="T1734" s="56" t="str">
        <f t="shared" si="1"/>
        <v/>
      </c>
      <c r="U1734" s="56" t="str">
        <f t="shared" si="2"/>
        <v/>
      </c>
      <c r="V1734" s="56" t="str">
        <f t="shared" si="3"/>
        <v/>
      </c>
      <c r="W1734" s="56">
        <f t="shared" si="4"/>
        <v>10.72977662</v>
      </c>
      <c r="X1734" s="56">
        <f t="shared" si="5"/>
        <v>9.90969697</v>
      </c>
    </row>
    <row r="1735" ht="14.25" customHeight="1">
      <c r="A1735" s="63">
        <v>99676.0</v>
      </c>
      <c r="B1735" s="64" t="s">
        <v>1765</v>
      </c>
      <c r="C1735" s="65" t="s">
        <v>61</v>
      </c>
      <c r="D1735" s="66" t="s">
        <v>66</v>
      </c>
      <c r="E1735" s="67" t="s">
        <v>66</v>
      </c>
      <c r="F1735" s="66" t="s">
        <v>66</v>
      </c>
      <c r="G1735" s="66" t="s">
        <v>66</v>
      </c>
      <c r="H1735" s="68" t="s">
        <v>66</v>
      </c>
      <c r="I1735" s="66" t="s">
        <v>66</v>
      </c>
      <c r="J1735" s="66" t="s">
        <v>66</v>
      </c>
      <c r="K1735" s="68" t="s">
        <v>66</v>
      </c>
      <c r="L1735" s="66" t="s">
        <v>66</v>
      </c>
      <c r="M1735" s="66">
        <v>29263.99</v>
      </c>
      <c r="N1735" s="68">
        <v>4106.0</v>
      </c>
      <c r="O1735" s="66">
        <v>8.99600061481709</v>
      </c>
      <c r="P1735" s="66">
        <v>0.0</v>
      </c>
      <c r="Q1735" s="68">
        <v>0.0</v>
      </c>
      <c r="R1735" s="69">
        <v>0.0</v>
      </c>
      <c r="T1735" s="56" t="str">
        <f t="shared" si="1"/>
        <v/>
      </c>
      <c r="U1735" s="56" t="str">
        <f t="shared" si="2"/>
        <v/>
      </c>
      <c r="V1735" s="56" t="str">
        <f t="shared" si="3"/>
        <v/>
      </c>
      <c r="W1735" s="56">
        <f t="shared" si="4"/>
        <v>7.127128592</v>
      </c>
      <c r="X1735" s="56" t="str">
        <f t="shared" si="5"/>
        <v/>
      </c>
    </row>
    <row r="1736" ht="14.25" customHeight="1">
      <c r="A1736" s="63">
        <v>99688.0</v>
      </c>
      <c r="B1736" s="64" t="s">
        <v>1766</v>
      </c>
      <c r="C1736" s="65" t="s">
        <v>61</v>
      </c>
      <c r="D1736" s="66" t="s">
        <v>66</v>
      </c>
      <c r="E1736" s="67" t="s">
        <v>66</v>
      </c>
      <c r="F1736" s="66" t="s">
        <v>66</v>
      </c>
      <c r="G1736" s="66" t="s">
        <v>66</v>
      </c>
      <c r="H1736" s="68" t="s">
        <v>66</v>
      </c>
      <c r="I1736" s="66" t="s">
        <v>66</v>
      </c>
      <c r="J1736" s="66" t="s">
        <v>66</v>
      </c>
      <c r="K1736" s="68" t="s">
        <v>66</v>
      </c>
      <c r="L1736" s="66" t="s">
        <v>66</v>
      </c>
      <c r="M1736" s="66">
        <v>30035.6</v>
      </c>
      <c r="N1736" s="68">
        <v>5393.0</v>
      </c>
      <c r="O1736" s="66">
        <v>6.74957303370786</v>
      </c>
      <c r="P1736" s="66">
        <v>1945.58</v>
      </c>
      <c r="Q1736" s="68">
        <v>233.0</v>
      </c>
      <c r="R1736" s="69">
        <v>10.7490607734807</v>
      </c>
      <c r="T1736" s="56" t="str">
        <f t="shared" si="1"/>
        <v/>
      </c>
      <c r="U1736" s="56" t="str">
        <f t="shared" si="2"/>
        <v/>
      </c>
      <c r="V1736" s="56" t="str">
        <f t="shared" si="3"/>
        <v/>
      </c>
      <c r="W1736" s="56">
        <f t="shared" si="4"/>
        <v>5.569367699</v>
      </c>
      <c r="X1736" s="56">
        <f t="shared" si="5"/>
        <v>8.350128755</v>
      </c>
    </row>
    <row r="1737" ht="14.25" customHeight="1">
      <c r="A1737" s="63">
        <v>99693.0</v>
      </c>
      <c r="B1737" s="64" t="s">
        <v>1767</v>
      </c>
      <c r="C1737" s="65" t="s">
        <v>61</v>
      </c>
      <c r="D1737" s="66" t="s">
        <v>66</v>
      </c>
      <c r="E1737" s="67" t="s">
        <v>66</v>
      </c>
      <c r="F1737" s="66" t="s">
        <v>66</v>
      </c>
      <c r="G1737" s="66" t="s">
        <v>66</v>
      </c>
      <c r="H1737" s="68" t="s">
        <v>66</v>
      </c>
      <c r="I1737" s="66" t="s">
        <v>66</v>
      </c>
      <c r="J1737" s="66" t="s">
        <v>66</v>
      </c>
      <c r="K1737" s="68" t="s">
        <v>66</v>
      </c>
      <c r="L1737" s="66" t="s">
        <v>66</v>
      </c>
      <c r="M1737" s="66">
        <v>14274.28</v>
      </c>
      <c r="N1737" s="68">
        <v>843.0</v>
      </c>
      <c r="O1737" s="66">
        <v>18.5621326397919</v>
      </c>
      <c r="P1737" s="66">
        <v>0.0</v>
      </c>
      <c r="Q1737" s="68">
        <v>0.0</v>
      </c>
      <c r="R1737" s="69">
        <v>0.0</v>
      </c>
      <c r="T1737" s="56" t="str">
        <f t="shared" si="1"/>
        <v/>
      </c>
      <c r="U1737" s="56" t="str">
        <f t="shared" si="2"/>
        <v/>
      </c>
      <c r="V1737" s="56" t="str">
        <f t="shared" si="3"/>
        <v/>
      </c>
      <c r="W1737" s="56">
        <f t="shared" si="4"/>
        <v>16.93271649</v>
      </c>
      <c r="X1737" s="56" t="str">
        <f t="shared" si="5"/>
        <v/>
      </c>
    </row>
    <row r="1738" ht="14.25" customHeight="1">
      <c r="A1738" s="63">
        <v>99698.0</v>
      </c>
      <c r="B1738" s="64" t="s">
        <v>1768</v>
      </c>
      <c r="C1738" s="65" t="s">
        <v>59</v>
      </c>
      <c r="D1738" s="66" t="s">
        <v>66</v>
      </c>
      <c r="E1738" s="67" t="s">
        <v>66</v>
      </c>
      <c r="F1738" s="66" t="s">
        <v>66</v>
      </c>
      <c r="G1738" s="66" t="s">
        <v>66</v>
      </c>
      <c r="H1738" s="68" t="s">
        <v>66</v>
      </c>
      <c r="I1738" s="66" t="s">
        <v>66</v>
      </c>
      <c r="J1738" s="66" t="s">
        <v>66</v>
      </c>
      <c r="K1738" s="68" t="s">
        <v>66</v>
      </c>
      <c r="L1738" s="66" t="s">
        <v>66</v>
      </c>
      <c r="M1738" s="66">
        <v>266903.31</v>
      </c>
      <c r="N1738" s="68">
        <v>32200.0</v>
      </c>
      <c r="O1738" s="66">
        <v>11.9153263392857</v>
      </c>
      <c r="P1738" s="66">
        <v>1117.04</v>
      </c>
      <c r="Q1738" s="68">
        <v>80.0</v>
      </c>
      <c r="R1738" s="69">
        <v>20.3098181818182</v>
      </c>
      <c r="T1738" s="56" t="str">
        <f t="shared" si="1"/>
        <v/>
      </c>
      <c r="U1738" s="56" t="str">
        <f t="shared" si="2"/>
        <v/>
      </c>
      <c r="V1738" s="56" t="str">
        <f t="shared" si="3"/>
        <v/>
      </c>
      <c r="W1738" s="56">
        <f t="shared" si="4"/>
        <v>8.288922671</v>
      </c>
      <c r="X1738" s="56">
        <f t="shared" si="5"/>
        <v>13.963</v>
      </c>
    </row>
    <row r="1739" ht="14.25" customHeight="1">
      <c r="A1739" s="63">
        <v>99708.0</v>
      </c>
      <c r="B1739" s="64" t="s">
        <v>1769</v>
      </c>
      <c r="C1739" s="65" t="s">
        <v>59</v>
      </c>
      <c r="D1739" s="66" t="s">
        <v>66</v>
      </c>
      <c r="E1739" s="67" t="s">
        <v>66</v>
      </c>
      <c r="F1739" s="66" t="s">
        <v>66</v>
      </c>
      <c r="G1739" s="66" t="s">
        <v>66</v>
      </c>
      <c r="H1739" s="68" t="s">
        <v>66</v>
      </c>
      <c r="I1739" s="66" t="s">
        <v>66</v>
      </c>
      <c r="J1739" s="66" t="s">
        <v>66</v>
      </c>
      <c r="K1739" s="68" t="s">
        <v>66</v>
      </c>
      <c r="L1739" s="66" t="s">
        <v>66</v>
      </c>
      <c r="M1739" s="66" t="s">
        <v>66</v>
      </c>
      <c r="N1739" s="68" t="s">
        <v>66</v>
      </c>
      <c r="O1739" s="66" t="s">
        <v>66</v>
      </c>
      <c r="P1739" s="66" t="s">
        <v>66</v>
      </c>
      <c r="Q1739" s="68" t="s">
        <v>66</v>
      </c>
      <c r="R1739" s="69" t="s">
        <v>66</v>
      </c>
      <c r="T1739" s="56" t="str">
        <f t="shared" si="1"/>
        <v/>
      </c>
      <c r="U1739" s="56" t="str">
        <f t="shared" si="2"/>
        <v/>
      </c>
      <c r="V1739" s="56" t="str">
        <f t="shared" si="3"/>
        <v/>
      </c>
      <c r="W1739" s="56" t="str">
        <f t="shared" si="4"/>
        <v/>
      </c>
      <c r="X1739" s="56" t="str">
        <f t="shared" si="5"/>
        <v/>
      </c>
    </row>
    <row r="1740" ht="14.25" customHeight="1">
      <c r="A1740" s="63">
        <v>99709.0</v>
      </c>
      <c r="B1740" s="64" t="s">
        <v>1769</v>
      </c>
      <c r="C1740" s="65" t="s">
        <v>59</v>
      </c>
      <c r="D1740" s="66" t="s">
        <v>66</v>
      </c>
      <c r="E1740" s="67" t="s">
        <v>66</v>
      </c>
      <c r="F1740" s="66" t="s">
        <v>66</v>
      </c>
      <c r="G1740" s="66" t="s">
        <v>66</v>
      </c>
      <c r="H1740" s="68" t="s">
        <v>66</v>
      </c>
      <c r="I1740" s="66" t="s">
        <v>66</v>
      </c>
      <c r="J1740" s="66" t="s">
        <v>66</v>
      </c>
      <c r="K1740" s="68" t="s">
        <v>66</v>
      </c>
      <c r="L1740" s="66" t="s">
        <v>66</v>
      </c>
      <c r="M1740" s="66" t="s">
        <v>66</v>
      </c>
      <c r="N1740" s="68" t="s">
        <v>66</v>
      </c>
      <c r="O1740" s="66" t="s">
        <v>66</v>
      </c>
      <c r="P1740" s="66" t="s">
        <v>66</v>
      </c>
      <c r="Q1740" s="68" t="s">
        <v>66</v>
      </c>
      <c r="R1740" s="69" t="s">
        <v>66</v>
      </c>
      <c r="T1740" s="56" t="str">
        <f t="shared" si="1"/>
        <v/>
      </c>
      <c r="U1740" s="56" t="str">
        <f t="shared" si="2"/>
        <v/>
      </c>
      <c r="V1740" s="56" t="str">
        <f t="shared" si="3"/>
        <v/>
      </c>
      <c r="W1740" s="56" t="str">
        <f t="shared" si="4"/>
        <v/>
      </c>
      <c r="X1740" s="56" t="str">
        <f t="shared" si="5"/>
        <v/>
      </c>
    </row>
    <row r="1741" ht="14.25" customHeight="1">
      <c r="A1741" s="63">
        <v>99710.0</v>
      </c>
      <c r="B1741" s="64" t="s">
        <v>1769</v>
      </c>
      <c r="C1741" s="65" t="s">
        <v>59</v>
      </c>
      <c r="D1741" s="66" t="s">
        <v>66</v>
      </c>
      <c r="E1741" s="67" t="s">
        <v>66</v>
      </c>
      <c r="F1741" s="66" t="s">
        <v>66</v>
      </c>
      <c r="G1741" s="66" t="s">
        <v>66</v>
      </c>
      <c r="H1741" s="68" t="s">
        <v>66</v>
      </c>
      <c r="I1741" s="66" t="s">
        <v>66</v>
      </c>
      <c r="J1741" s="66" t="s">
        <v>66</v>
      </c>
      <c r="K1741" s="68" t="s">
        <v>66</v>
      </c>
      <c r="L1741" s="66" t="s">
        <v>66</v>
      </c>
      <c r="M1741" s="66" t="s">
        <v>66</v>
      </c>
      <c r="N1741" s="68" t="s">
        <v>66</v>
      </c>
      <c r="O1741" s="66" t="s">
        <v>66</v>
      </c>
      <c r="P1741" s="66" t="s">
        <v>66</v>
      </c>
      <c r="Q1741" s="68" t="s">
        <v>66</v>
      </c>
      <c r="R1741" s="69" t="s">
        <v>66</v>
      </c>
      <c r="T1741" s="56" t="str">
        <f t="shared" si="1"/>
        <v/>
      </c>
      <c r="U1741" s="56" t="str">
        <f t="shared" si="2"/>
        <v/>
      </c>
      <c r="V1741" s="56" t="str">
        <f t="shared" si="3"/>
        <v/>
      </c>
      <c r="W1741" s="56" t="str">
        <f t="shared" si="4"/>
        <v/>
      </c>
      <c r="X1741" s="56" t="str">
        <f t="shared" si="5"/>
        <v/>
      </c>
    </row>
    <row r="1742" ht="14.25" customHeight="1">
      <c r="A1742" s="63">
        <v>99712.0</v>
      </c>
      <c r="B1742" s="64" t="s">
        <v>1769</v>
      </c>
      <c r="C1742" s="65" t="s">
        <v>59</v>
      </c>
      <c r="D1742" s="66" t="s">
        <v>66</v>
      </c>
      <c r="E1742" s="67" t="s">
        <v>66</v>
      </c>
      <c r="F1742" s="66" t="s">
        <v>66</v>
      </c>
      <c r="G1742" s="66" t="s">
        <v>66</v>
      </c>
      <c r="H1742" s="68" t="s">
        <v>66</v>
      </c>
      <c r="I1742" s="66" t="s">
        <v>66</v>
      </c>
      <c r="J1742" s="66" t="s">
        <v>66</v>
      </c>
      <c r="K1742" s="68" t="s">
        <v>66</v>
      </c>
      <c r="L1742" s="66" t="s">
        <v>66</v>
      </c>
      <c r="M1742" s="66" t="s">
        <v>66</v>
      </c>
      <c r="N1742" s="68" t="s">
        <v>66</v>
      </c>
      <c r="O1742" s="66" t="s">
        <v>66</v>
      </c>
      <c r="P1742" s="66" t="s">
        <v>66</v>
      </c>
      <c r="Q1742" s="68" t="s">
        <v>66</v>
      </c>
      <c r="R1742" s="69" t="s">
        <v>66</v>
      </c>
      <c r="T1742" s="56" t="str">
        <f t="shared" si="1"/>
        <v/>
      </c>
      <c r="U1742" s="56" t="str">
        <f t="shared" si="2"/>
        <v/>
      </c>
      <c r="V1742" s="56" t="str">
        <f t="shared" si="3"/>
        <v/>
      </c>
      <c r="W1742" s="56" t="str">
        <f t="shared" si="4"/>
        <v/>
      </c>
      <c r="X1742" s="56" t="str">
        <f t="shared" si="5"/>
        <v/>
      </c>
    </row>
    <row r="1743" ht="14.25" customHeight="1">
      <c r="A1743" s="63">
        <v>99718.0</v>
      </c>
      <c r="B1743" s="64" t="s">
        <v>1769</v>
      </c>
      <c r="C1743" s="65" t="s">
        <v>59</v>
      </c>
      <c r="D1743" s="66" t="s">
        <v>66</v>
      </c>
      <c r="E1743" s="67" t="s">
        <v>66</v>
      </c>
      <c r="F1743" s="66" t="s">
        <v>66</v>
      </c>
      <c r="G1743" s="66" t="s">
        <v>66</v>
      </c>
      <c r="H1743" s="68" t="s">
        <v>66</v>
      </c>
      <c r="I1743" s="66" t="s">
        <v>66</v>
      </c>
      <c r="J1743" s="66" t="s">
        <v>66</v>
      </c>
      <c r="K1743" s="68" t="s">
        <v>66</v>
      </c>
      <c r="L1743" s="66" t="s">
        <v>66</v>
      </c>
      <c r="M1743" s="66" t="s">
        <v>66</v>
      </c>
      <c r="N1743" s="68" t="s">
        <v>66</v>
      </c>
      <c r="O1743" s="66" t="s">
        <v>66</v>
      </c>
      <c r="P1743" s="66" t="s">
        <v>66</v>
      </c>
      <c r="Q1743" s="68" t="s">
        <v>66</v>
      </c>
      <c r="R1743" s="69" t="s">
        <v>66</v>
      </c>
      <c r="T1743" s="56" t="str">
        <f t="shared" si="1"/>
        <v/>
      </c>
      <c r="U1743" s="56" t="str">
        <f t="shared" si="2"/>
        <v/>
      </c>
      <c r="V1743" s="56" t="str">
        <f t="shared" si="3"/>
        <v/>
      </c>
      <c r="W1743" s="56" t="str">
        <f t="shared" si="4"/>
        <v/>
      </c>
      <c r="X1743" s="56" t="str">
        <f t="shared" si="5"/>
        <v/>
      </c>
    </row>
    <row r="1744" ht="14.25" customHeight="1">
      <c r="A1744" s="63">
        <v>99807.0</v>
      </c>
      <c r="B1744" s="64" t="s">
        <v>1770</v>
      </c>
      <c r="C1744" s="65" t="s">
        <v>59</v>
      </c>
      <c r="D1744" s="66" t="s">
        <v>66</v>
      </c>
      <c r="E1744" s="67" t="s">
        <v>66</v>
      </c>
      <c r="F1744" s="66" t="s">
        <v>66</v>
      </c>
      <c r="G1744" s="66" t="s">
        <v>66</v>
      </c>
      <c r="H1744" s="68" t="s">
        <v>66</v>
      </c>
      <c r="I1744" s="66" t="s">
        <v>66</v>
      </c>
      <c r="J1744" s="66" t="s">
        <v>66</v>
      </c>
      <c r="K1744" s="68" t="s">
        <v>66</v>
      </c>
      <c r="L1744" s="66" t="s">
        <v>66</v>
      </c>
      <c r="M1744" s="66">
        <v>28025.02</v>
      </c>
      <c r="N1744" s="68">
        <v>3074.0</v>
      </c>
      <c r="O1744" s="66">
        <v>11.9713882956002</v>
      </c>
      <c r="P1744" s="66">
        <v>0.0</v>
      </c>
      <c r="Q1744" s="68">
        <v>0.0</v>
      </c>
      <c r="R1744" s="69">
        <v>0.0</v>
      </c>
      <c r="T1744" s="56" t="str">
        <f t="shared" si="1"/>
        <v/>
      </c>
      <c r="U1744" s="56" t="str">
        <f t="shared" si="2"/>
        <v/>
      </c>
      <c r="V1744" s="56" t="str">
        <f t="shared" si="3"/>
        <v/>
      </c>
      <c r="W1744" s="56">
        <f t="shared" si="4"/>
        <v>9.116792453</v>
      </c>
      <c r="X1744" s="56" t="str">
        <f t="shared" si="5"/>
        <v/>
      </c>
    </row>
    <row r="1745" ht="14.25" customHeight="1">
      <c r="A1745" s="63">
        <v>99810.0</v>
      </c>
      <c r="B1745" s="64" t="s">
        <v>1771</v>
      </c>
      <c r="C1745" s="65" t="s">
        <v>59</v>
      </c>
      <c r="D1745" s="66" t="s">
        <v>66</v>
      </c>
      <c r="E1745" s="67" t="s">
        <v>66</v>
      </c>
      <c r="F1745" s="66" t="s">
        <v>66</v>
      </c>
      <c r="G1745" s="66" t="s">
        <v>66</v>
      </c>
      <c r="H1745" s="68" t="s">
        <v>66</v>
      </c>
      <c r="I1745" s="66" t="s">
        <v>66</v>
      </c>
      <c r="J1745" s="66" t="s">
        <v>66</v>
      </c>
      <c r="K1745" s="68" t="s">
        <v>66</v>
      </c>
      <c r="L1745" s="66" t="s">
        <v>66</v>
      </c>
      <c r="M1745" s="66" t="s">
        <v>66</v>
      </c>
      <c r="N1745" s="68" t="s">
        <v>66</v>
      </c>
      <c r="O1745" s="66" t="s">
        <v>66</v>
      </c>
      <c r="P1745" s="66" t="s">
        <v>66</v>
      </c>
      <c r="Q1745" s="68" t="s">
        <v>66</v>
      </c>
      <c r="R1745" s="69" t="s">
        <v>66</v>
      </c>
      <c r="T1745" s="56" t="str">
        <f t="shared" si="1"/>
        <v/>
      </c>
      <c r="U1745" s="56" t="str">
        <f t="shared" si="2"/>
        <v/>
      </c>
      <c r="V1745" s="56" t="str">
        <f t="shared" si="3"/>
        <v/>
      </c>
      <c r="W1745" s="56" t="str">
        <f t="shared" si="4"/>
        <v/>
      </c>
      <c r="X1745" s="56" t="str">
        <f t="shared" si="5"/>
        <v/>
      </c>
    </row>
    <row r="1746" ht="14.25" customHeight="1">
      <c r="A1746" s="63">
        <v>99812.0</v>
      </c>
      <c r="B1746" s="64" t="s">
        <v>1772</v>
      </c>
      <c r="C1746" s="65" t="s">
        <v>59</v>
      </c>
      <c r="D1746" s="66" t="s">
        <v>66</v>
      </c>
      <c r="E1746" s="67" t="s">
        <v>66</v>
      </c>
      <c r="F1746" s="66" t="s">
        <v>66</v>
      </c>
      <c r="G1746" s="66" t="s">
        <v>66</v>
      </c>
      <c r="H1746" s="68" t="s">
        <v>66</v>
      </c>
      <c r="I1746" s="66" t="s">
        <v>66</v>
      </c>
      <c r="J1746" s="66" t="s">
        <v>66</v>
      </c>
      <c r="K1746" s="68" t="s">
        <v>66</v>
      </c>
      <c r="L1746" s="66" t="s">
        <v>66</v>
      </c>
      <c r="M1746" s="66" t="s">
        <v>66</v>
      </c>
      <c r="N1746" s="68" t="s">
        <v>66</v>
      </c>
      <c r="O1746" s="66" t="s">
        <v>66</v>
      </c>
      <c r="P1746" s="66" t="s">
        <v>66</v>
      </c>
      <c r="Q1746" s="68" t="s">
        <v>66</v>
      </c>
      <c r="R1746" s="69" t="s">
        <v>66</v>
      </c>
      <c r="T1746" s="56" t="str">
        <f t="shared" si="1"/>
        <v/>
      </c>
      <c r="U1746" s="56" t="str">
        <f t="shared" si="2"/>
        <v/>
      </c>
      <c r="V1746" s="56" t="str">
        <f t="shared" si="3"/>
        <v/>
      </c>
      <c r="W1746" s="56" t="str">
        <f t="shared" si="4"/>
        <v/>
      </c>
      <c r="X1746" s="56" t="str">
        <f t="shared" si="5"/>
        <v/>
      </c>
    </row>
    <row r="1747" ht="14.25" customHeight="1">
      <c r="A1747" s="63">
        <v>99821.0</v>
      </c>
      <c r="B1747" s="64" t="s">
        <v>1773</v>
      </c>
      <c r="C1747" s="65" t="s">
        <v>61</v>
      </c>
      <c r="D1747" s="66" t="s">
        <v>66</v>
      </c>
      <c r="E1747" s="67" t="s">
        <v>66</v>
      </c>
      <c r="F1747" s="66" t="s">
        <v>66</v>
      </c>
      <c r="G1747" s="66" t="s">
        <v>66</v>
      </c>
      <c r="H1747" s="68" t="s">
        <v>66</v>
      </c>
      <c r="I1747" s="66" t="s">
        <v>66</v>
      </c>
      <c r="J1747" s="66" t="s">
        <v>66</v>
      </c>
      <c r="K1747" s="68" t="s">
        <v>66</v>
      </c>
      <c r="L1747" s="66" t="s">
        <v>66</v>
      </c>
      <c r="M1747" s="66">
        <v>714.64</v>
      </c>
      <c r="N1747" s="68">
        <v>109.0</v>
      </c>
      <c r="O1747" s="66">
        <v>8.40752941176471</v>
      </c>
      <c r="P1747" s="66">
        <v>937.74</v>
      </c>
      <c r="Q1747" s="68">
        <v>135.0</v>
      </c>
      <c r="R1747" s="69">
        <v>7.88016806722689</v>
      </c>
      <c r="T1747" s="56" t="str">
        <f t="shared" si="1"/>
        <v/>
      </c>
      <c r="U1747" s="56" t="str">
        <f t="shared" si="2"/>
        <v/>
      </c>
      <c r="V1747" s="56" t="str">
        <f t="shared" si="3"/>
        <v/>
      </c>
      <c r="W1747" s="56">
        <f t="shared" si="4"/>
        <v>6.556330275</v>
      </c>
      <c r="X1747" s="56">
        <f t="shared" si="5"/>
        <v>6.946222222</v>
      </c>
    </row>
    <row r="1748" ht="14.25" customHeight="1">
      <c r="A1748" s="63">
        <v>99826.0</v>
      </c>
      <c r="B1748" s="64" t="s">
        <v>1774</v>
      </c>
      <c r="C1748" s="65" t="s">
        <v>61</v>
      </c>
      <c r="D1748" s="66" t="s">
        <v>66</v>
      </c>
      <c r="E1748" s="67" t="s">
        <v>66</v>
      </c>
      <c r="F1748" s="66" t="s">
        <v>66</v>
      </c>
      <c r="G1748" s="66" t="s">
        <v>66</v>
      </c>
      <c r="H1748" s="68" t="s">
        <v>66</v>
      </c>
      <c r="I1748" s="66" t="s">
        <v>66</v>
      </c>
      <c r="J1748" s="66" t="s">
        <v>66</v>
      </c>
      <c r="K1748" s="68" t="s">
        <v>66</v>
      </c>
      <c r="L1748" s="66" t="s">
        <v>66</v>
      </c>
      <c r="M1748" s="66">
        <v>23873.59</v>
      </c>
      <c r="N1748" s="68">
        <v>2881.0</v>
      </c>
      <c r="O1748" s="66">
        <v>9.67325364667747</v>
      </c>
      <c r="P1748" s="66">
        <v>146.93</v>
      </c>
      <c r="Q1748" s="68">
        <v>15.0</v>
      </c>
      <c r="R1748" s="69">
        <v>10.495</v>
      </c>
      <c r="T1748" s="56" t="str">
        <f t="shared" si="1"/>
        <v/>
      </c>
      <c r="U1748" s="56" t="str">
        <f t="shared" si="2"/>
        <v/>
      </c>
      <c r="V1748" s="56" t="str">
        <f t="shared" si="3"/>
        <v/>
      </c>
      <c r="W1748" s="56">
        <f t="shared" si="4"/>
        <v>8.286563693</v>
      </c>
      <c r="X1748" s="56">
        <f t="shared" si="5"/>
        <v>9.795333333</v>
      </c>
    </row>
    <row r="1749" ht="14.25" customHeight="1">
      <c r="A1749" s="63">
        <v>99838.0</v>
      </c>
      <c r="B1749" s="64" t="s">
        <v>1775</v>
      </c>
      <c r="C1749" s="65" t="s">
        <v>61</v>
      </c>
      <c r="D1749" s="66" t="s">
        <v>66</v>
      </c>
      <c r="E1749" s="67" t="s">
        <v>66</v>
      </c>
      <c r="F1749" s="66" t="s">
        <v>66</v>
      </c>
      <c r="G1749" s="66" t="s">
        <v>66</v>
      </c>
      <c r="H1749" s="68" t="s">
        <v>66</v>
      </c>
      <c r="I1749" s="66" t="s">
        <v>66</v>
      </c>
      <c r="J1749" s="66" t="s">
        <v>66</v>
      </c>
      <c r="K1749" s="68" t="s">
        <v>66</v>
      </c>
      <c r="L1749" s="66" t="s">
        <v>66</v>
      </c>
      <c r="M1749" s="66">
        <v>36987.05</v>
      </c>
      <c r="N1749" s="68">
        <v>7714.0</v>
      </c>
      <c r="O1749" s="66">
        <v>6.8204038355154</v>
      </c>
      <c r="P1749" s="66">
        <v>11.4</v>
      </c>
      <c r="Q1749" s="68">
        <v>3.0</v>
      </c>
      <c r="R1749" s="69">
        <v>3.8</v>
      </c>
      <c r="T1749" s="56" t="str">
        <f t="shared" si="1"/>
        <v/>
      </c>
      <c r="U1749" s="56" t="str">
        <f t="shared" si="2"/>
        <v/>
      </c>
      <c r="V1749" s="56" t="str">
        <f t="shared" si="3"/>
        <v/>
      </c>
      <c r="W1749" s="56">
        <f t="shared" si="4"/>
        <v>4.794795178</v>
      </c>
      <c r="X1749" s="56">
        <f t="shared" si="5"/>
        <v>3.8</v>
      </c>
    </row>
    <row r="1750" ht="14.25" customHeight="1">
      <c r="A1750" s="63">
        <v>99868.0</v>
      </c>
      <c r="B1750" s="64" t="s">
        <v>1776</v>
      </c>
      <c r="C1750" s="65" t="s">
        <v>59</v>
      </c>
      <c r="D1750" s="66" t="s">
        <v>66</v>
      </c>
      <c r="E1750" s="67" t="s">
        <v>66</v>
      </c>
      <c r="F1750" s="66" t="s">
        <v>66</v>
      </c>
      <c r="G1750" s="66" t="s">
        <v>66</v>
      </c>
      <c r="H1750" s="68" t="s">
        <v>66</v>
      </c>
      <c r="I1750" s="66" t="s">
        <v>66</v>
      </c>
      <c r="J1750" s="66" t="s">
        <v>66</v>
      </c>
      <c r="K1750" s="68" t="s">
        <v>66</v>
      </c>
      <c r="L1750" s="66" t="s">
        <v>66</v>
      </c>
      <c r="M1750" s="66">
        <v>29494.64</v>
      </c>
      <c r="N1750" s="68">
        <v>3209.0</v>
      </c>
      <c r="O1750" s="66">
        <v>12.0780671580672</v>
      </c>
      <c r="P1750" s="66">
        <v>9.45</v>
      </c>
      <c r="Q1750" s="68">
        <v>4.0</v>
      </c>
      <c r="R1750" s="69">
        <v>3.15</v>
      </c>
      <c r="T1750" s="56" t="str">
        <f t="shared" si="1"/>
        <v/>
      </c>
      <c r="U1750" s="56" t="str">
        <f t="shared" si="2"/>
        <v/>
      </c>
      <c r="V1750" s="56" t="str">
        <f t="shared" si="3"/>
        <v/>
      </c>
      <c r="W1750" s="56">
        <f t="shared" si="4"/>
        <v>9.191224681</v>
      </c>
      <c r="X1750" s="56">
        <f t="shared" si="5"/>
        <v>2.3625</v>
      </c>
    </row>
    <row r="1751" ht="14.25" customHeight="1">
      <c r="A1751" s="63">
        <v>99876.0</v>
      </c>
      <c r="B1751" s="64" t="s">
        <v>1777</v>
      </c>
      <c r="C1751" s="65" t="s">
        <v>61</v>
      </c>
      <c r="D1751" s="66" t="s">
        <v>66</v>
      </c>
      <c r="E1751" s="67" t="s">
        <v>66</v>
      </c>
      <c r="F1751" s="66" t="s">
        <v>66</v>
      </c>
      <c r="G1751" s="66" t="s">
        <v>66</v>
      </c>
      <c r="H1751" s="68" t="s">
        <v>66</v>
      </c>
      <c r="I1751" s="66" t="s">
        <v>66</v>
      </c>
      <c r="J1751" s="66" t="s">
        <v>66</v>
      </c>
      <c r="K1751" s="68" t="s">
        <v>66</v>
      </c>
      <c r="L1751" s="66" t="s">
        <v>66</v>
      </c>
      <c r="M1751" s="66">
        <v>48115.08</v>
      </c>
      <c r="N1751" s="68">
        <v>6967.0</v>
      </c>
      <c r="O1751" s="66">
        <v>9.74976291793313</v>
      </c>
      <c r="P1751" s="66">
        <v>504.32</v>
      </c>
      <c r="Q1751" s="68">
        <v>44.0</v>
      </c>
      <c r="R1751" s="69">
        <v>14.4091428571429</v>
      </c>
      <c r="T1751" s="56" t="str">
        <f t="shared" si="1"/>
        <v/>
      </c>
      <c r="U1751" s="56" t="str">
        <f t="shared" si="2"/>
        <v/>
      </c>
      <c r="V1751" s="56" t="str">
        <f t="shared" si="3"/>
        <v/>
      </c>
      <c r="W1751" s="56">
        <f t="shared" si="4"/>
        <v>6.906140376</v>
      </c>
      <c r="X1751" s="56">
        <f t="shared" si="5"/>
        <v>11.46181818</v>
      </c>
    </row>
    <row r="1752" ht="14.25" customHeight="1">
      <c r="A1752" s="63">
        <v>99885.0</v>
      </c>
      <c r="B1752" s="64" t="s">
        <v>1778</v>
      </c>
      <c r="C1752" s="65" t="s">
        <v>61</v>
      </c>
      <c r="D1752" s="66" t="s">
        <v>66</v>
      </c>
      <c r="E1752" s="67" t="s">
        <v>66</v>
      </c>
      <c r="F1752" s="66" t="s">
        <v>66</v>
      </c>
      <c r="G1752" s="66" t="s">
        <v>66</v>
      </c>
      <c r="H1752" s="68" t="s">
        <v>66</v>
      </c>
      <c r="I1752" s="66" t="s">
        <v>66</v>
      </c>
      <c r="J1752" s="66" t="s">
        <v>66</v>
      </c>
      <c r="K1752" s="68" t="s">
        <v>66</v>
      </c>
      <c r="L1752" s="66" t="s">
        <v>66</v>
      </c>
      <c r="M1752" s="66" t="s">
        <v>66</v>
      </c>
      <c r="N1752" s="68" t="s">
        <v>66</v>
      </c>
      <c r="O1752" s="66" t="s">
        <v>66</v>
      </c>
      <c r="P1752" s="66" t="s">
        <v>66</v>
      </c>
      <c r="Q1752" s="68" t="s">
        <v>66</v>
      </c>
      <c r="R1752" s="69" t="s">
        <v>66</v>
      </c>
      <c r="T1752" s="56" t="str">
        <f t="shared" si="1"/>
        <v/>
      </c>
      <c r="U1752" s="56" t="str">
        <f t="shared" si="2"/>
        <v/>
      </c>
      <c r="V1752" s="56" t="str">
        <f t="shared" si="3"/>
        <v/>
      </c>
      <c r="W1752" s="56" t="str">
        <f t="shared" si="4"/>
        <v/>
      </c>
      <c r="X1752" s="56" t="str">
        <f t="shared" si="5"/>
        <v/>
      </c>
    </row>
    <row r="1753" ht="14.25" customHeight="1">
      <c r="A1753" s="63">
        <v>99900.0</v>
      </c>
      <c r="B1753" s="64" t="s">
        <v>1779</v>
      </c>
      <c r="C1753" s="65" t="s">
        <v>94</v>
      </c>
      <c r="D1753" s="66" t="s">
        <v>66</v>
      </c>
      <c r="E1753" s="67" t="s">
        <v>66</v>
      </c>
      <c r="F1753" s="66" t="s">
        <v>66</v>
      </c>
      <c r="G1753" s="66" t="s">
        <v>66</v>
      </c>
      <c r="H1753" s="68" t="s">
        <v>66</v>
      </c>
      <c r="I1753" s="66" t="s">
        <v>66</v>
      </c>
      <c r="J1753" s="66" t="s">
        <v>66</v>
      </c>
      <c r="K1753" s="68" t="s">
        <v>66</v>
      </c>
      <c r="L1753" s="66" t="s">
        <v>66</v>
      </c>
      <c r="M1753" s="66" t="s">
        <v>66</v>
      </c>
      <c r="N1753" s="68" t="s">
        <v>66</v>
      </c>
      <c r="O1753" s="66" t="s">
        <v>66</v>
      </c>
      <c r="P1753" s="66" t="s">
        <v>66</v>
      </c>
      <c r="Q1753" s="68" t="s">
        <v>66</v>
      </c>
      <c r="R1753" s="69" t="s">
        <v>66</v>
      </c>
      <c r="T1753" s="56" t="str">
        <f t="shared" si="1"/>
        <v/>
      </c>
      <c r="U1753" s="56" t="str">
        <f t="shared" si="2"/>
        <v/>
      </c>
      <c r="V1753" s="56" t="str">
        <f t="shared" si="3"/>
        <v/>
      </c>
      <c r="W1753" s="56" t="str">
        <f t="shared" si="4"/>
        <v/>
      </c>
      <c r="X1753" s="56" t="str">
        <f t="shared" si="5"/>
        <v/>
      </c>
    </row>
    <row r="1754" ht="14.25" customHeight="1">
      <c r="A1754" s="63">
        <v>99901.0</v>
      </c>
      <c r="B1754" s="64" t="s">
        <v>1780</v>
      </c>
      <c r="C1754" s="65" t="s">
        <v>59</v>
      </c>
      <c r="D1754" s="66" t="s">
        <v>66</v>
      </c>
      <c r="E1754" s="67" t="s">
        <v>66</v>
      </c>
      <c r="F1754" s="66" t="s">
        <v>66</v>
      </c>
      <c r="G1754" s="66" t="s">
        <v>66</v>
      </c>
      <c r="H1754" s="68" t="s">
        <v>66</v>
      </c>
      <c r="I1754" s="66" t="s">
        <v>66</v>
      </c>
      <c r="J1754" s="66" t="s">
        <v>66</v>
      </c>
      <c r="K1754" s="68" t="s">
        <v>66</v>
      </c>
      <c r="L1754" s="66" t="s">
        <v>66</v>
      </c>
      <c r="M1754" s="66" t="s">
        <v>66</v>
      </c>
      <c r="N1754" s="68" t="s">
        <v>66</v>
      </c>
      <c r="O1754" s="66" t="s">
        <v>66</v>
      </c>
      <c r="P1754" s="66" t="s">
        <v>66</v>
      </c>
      <c r="Q1754" s="68" t="s">
        <v>66</v>
      </c>
      <c r="R1754" s="69" t="s">
        <v>66</v>
      </c>
      <c r="T1754" s="56" t="str">
        <f t="shared" si="1"/>
        <v/>
      </c>
      <c r="U1754" s="56" t="str">
        <f t="shared" si="2"/>
        <v/>
      </c>
      <c r="V1754" s="56" t="str">
        <f t="shared" si="3"/>
        <v/>
      </c>
      <c r="W1754" s="56" t="str">
        <f t="shared" si="4"/>
        <v/>
      </c>
      <c r="X1754" s="56" t="str">
        <f t="shared" si="5"/>
        <v/>
      </c>
    </row>
    <row r="1755" ht="14.25" customHeight="1">
      <c r="A1755" s="63">
        <v>99902.0</v>
      </c>
      <c r="B1755" s="64" t="s">
        <v>1781</v>
      </c>
      <c r="C1755" s="65" t="s">
        <v>59</v>
      </c>
      <c r="D1755" s="66" t="s">
        <v>66</v>
      </c>
      <c r="E1755" s="67" t="s">
        <v>66</v>
      </c>
      <c r="F1755" s="66" t="s">
        <v>66</v>
      </c>
      <c r="G1755" s="66" t="s">
        <v>66</v>
      </c>
      <c r="H1755" s="68" t="s">
        <v>66</v>
      </c>
      <c r="I1755" s="66" t="s">
        <v>66</v>
      </c>
      <c r="J1755" s="66" t="s">
        <v>66</v>
      </c>
      <c r="K1755" s="68" t="s">
        <v>66</v>
      </c>
      <c r="L1755" s="66" t="s">
        <v>66</v>
      </c>
      <c r="M1755" s="66" t="s">
        <v>66</v>
      </c>
      <c r="N1755" s="68" t="s">
        <v>66</v>
      </c>
      <c r="O1755" s="66" t="s">
        <v>66</v>
      </c>
      <c r="P1755" s="66" t="s">
        <v>66</v>
      </c>
      <c r="Q1755" s="68" t="s">
        <v>66</v>
      </c>
      <c r="R1755" s="69" t="s">
        <v>66</v>
      </c>
      <c r="T1755" s="56" t="str">
        <f t="shared" si="1"/>
        <v/>
      </c>
      <c r="U1755" s="56" t="str">
        <f t="shared" si="2"/>
        <v/>
      </c>
      <c r="V1755" s="56" t="str">
        <f t="shared" si="3"/>
        <v/>
      </c>
      <c r="W1755" s="56" t="str">
        <f t="shared" si="4"/>
        <v/>
      </c>
      <c r="X1755" s="56" t="str">
        <f t="shared" si="5"/>
        <v/>
      </c>
    </row>
    <row r="1756" ht="14.25" customHeight="1">
      <c r="A1756" s="63">
        <v>99903.0</v>
      </c>
      <c r="B1756" s="64" t="s">
        <v>1782</v>
      </c>
      <c r="C1756" s="65" t="s">
        <v>59</v>
      </c>
      <c r="D1756" s="66" t="s">
        <v>66</v>
      </c>
      <c r="E1756" s="67" t="s">
        <v>66</v>
      </c>
      <c r="F1756" s="66" t="s">
        <v>66</v>
      </c>
      <c r="G1756" s="66" t="s">
        <v>66</v>
      </c>
      <c r="H1756" s="68" t="s">
        <v>66</v>
      </c>
      <c r="I1756" s="66" t="s">
        <v>66</v>
      </c>
      <c r="J1756" s="66" t="s">
        <v>66</v>
      </c>
      <c r="K1756" s="68" t="s">
        <v>66</v>
      </c>
      <c r="L1756" s="66" t="s">
        <v>66</v>
      </c>
      <c r="M1756" s="66" t="s">
        <v>66</v>
      </c>
      <c r="N1756" s="68" t="s">
        <v>66</v>
      </c>
      <c r="O1756" s="66" t="s">
        <v>66</v>
      </c>
      <c r="P1756" s="66" t="s">
        <v>66</v>
      </c>
      <c r="Q1756" s="68" t="s">
        <v>66</v>
      </c>
      <c r="R1756" s="69" t="s">
        <v>66</v>
      </c>
      <c r="T1756" s="56" t="str">
        <f t="shared" si="1"/>
        <v/>
      </c>
      <c r="U1756" s="56" t="str">
        <f t="shared" si="2"/>
        <v/>
      </c>
      <c r="V1756" s="56" t="str">
        <f t="shared" si="3"/>
        <v/>
      </c>
      <c r="W1756" s="56" t="str">
        <f t="shared" si="4"/>
        <v/>
      </c>
      <c r="X1756" s="56" t="str">
        <f t="shared" si="5"/>
        <v/>
      </c>
    </row>
    <row r="1757" ht="14.25" customHeight="1">
      <c r="A1757" s="63">
        <v>99904.0</v>
      </c>
      <c r="B1757" s="64" t="s">
        <v>1783</v>
      </c>
      <c r="C1757" s="65" t="s">
        <v>59</v>
      </c>
      <c r="D1757" s="66" t="s">
        <v>66</v>
      </c>
      <c r="E1757" s="67" t="s">
        <v>66</v>
      </c>
      <c r="F1757" s="66" t="s">
        <v>66</v>
      </c>
      <c r="G1757" s="66" t="s">
        <v>66</v>
      </c>
      <c r="H1757" s="68" t="s">
        <v>66</v>
      </c>
      <c r="I1757" s="66" t="s">
        <v>66</v>
      </c>
      <c r="J1757" s="66" t="s">
        <v>66</v>
      </c>
      <c r="K1757" s="68" t="s">
        <v>66</v>
      </c>
      <c r="L1757" s="66" t="s">
        <v>66</v>
      </c>
      <c r="M1757" s="66" t="s">
        <v>66</v>
      </c>
      <c r="N1757" s="68" t="s">
        <v>66</v>
      </c>
      <c r="O1757" s="66" t="s">
        <v>66</v>
      </c>
      <c r="P1757" s="66" t="s">
        <v>66</v>
      </c>
      <c r="Q1757" s="68" t="s">
        <v>66</v>
      </c>
      <c r="R1757" s="69" t="s">
        <v>66</v>
      </c>
      <c r="T1757" s="56" t="str">
        <f t="shared" si="1"/>
        <v/>
      </c>
      <c r="U1757" s="56" t="str">
        <f t="shared" si="2"/>
        <v/>
      </c>
      <c r="V1757" s="56" t="str">
        <f t="shared" si="3"/>
        <v/>
      </c>
      <c r="W1757" s="56" t="str">
        <f t="shared" si="4"/>
        <v/>
      </c>
      <c r="X1757" s="56" t="str">
        <f t="shared" si="5"/>
        <v/>
      </c>
    </row>
    <row r="1758" ht="14.25" customHeight="1">
      <c r="A1758" s="63">
        <v>99905.0</v>
      </c>
      <c r="B1758" s="64" t="s">
        <v>1784</v>
      </c>
      <c r="C1758" s="65" t="s">
        <v>59</v>
      </c>
      <c r="D1758" s="66" t="s">
        <v>66</v>
      </c>
      <c r="E1758" s="67" t="s">
        <v>66</v>
      </c>
      <c r="F1758" s="66" t="s">
        <v>66</v>
      </c>
      <c r="G1758" s="66" t="s">
        <v>66</v>
      </c>
      <c r="H1758" s="68" t="s">
        <v>66</v>
      </c>
      <c r="I1758" s="66" t="s">
        <v>66</v>
      </c>
      <c r="J1758" s="66" t="s">
        <v>66</v>
      </c>
      <c r="K1758" s="68" t="s">
        <v>66</v>
      </c>
      <c r="L1758" s="66" t="s">
        <v>66</v>
      </c>
      <c r="M1758" s="66" t="s">
        <v>66</v>
      </c>
      <c r="N1758" s="68" t="s">
        <v>66</v>
      </c>
      <c r="O1758" s="66" t="s">
        <v>66</v>
      </c>
      <c r="P1758" s="66" t="s">
        <v>66</v>
      </c>
      <c r="Q1758" s="68" t="s">
        <v>66</v>
      </c>
      <c r="R1758" s="69" t="s">
        <v>66</v>
      </c>
      <c r="T1758" s="56" t="str">
        <f t="shared" si="1"/>
        <v/>
      </c>
      <c r="U1758" s="56" t="str">
        <f t="shared" si="2"/>
        <v/>
      </c>
      <c r="V1758" s="56" t="str">
        <f t="shared" si="3"/>
        <v/>
      </c>
      <c r="W1758" s="56" t="str">
        <f t="shared" si="4"/>
        <v/>
      </c>
      <c r="X1758" s="56" t="str">
        <f t="shared" si="5"/>
        <v/>
      </c>
    </row>
    <row r="1759" ht="14.25" customHeight="1">
      <c r="A1759" s="63">
        <v>99906.0</v>
      </c>
      <c r="B1759" s="64" t="s">
        <v>1785</v>
      </c>
      <c r="C1759" s="65" t="s">
        <v>59</v>
      </c>
      <c r="D1759" s="66" t="s">
        <v>66</v>
      </c>
      <c r="E1759" s="67" t="s">
        <v>66</v>
      </c>
      <c r="F1759" s="66" t="s">
        <v>66</v>
      </c>
      <c r="G1759" s="66" t="s">
        <v>66</v>
      </c>
      <c r="H1759" s="68" t="s">
        <v>66</v>
      </c>
      <c r="I1759" s="66" t="s">
        <v>66</v>
      </c>
      <c r="J1759" s="66" t="s">
        <v>66</v>
      </c>
      <c r="K1759" s="68" t="s">
        <v>66</v>
      </c>
      <c r="L1759" s="66" t="s">
        <v>66</v>
      </c>
      <c r="M1759" s="66" t="s">
        <v>66</v>
      </c>
      <c r="N1759" s="68" t="s">
        <v>66</v>
      </c>
      <c r="O1759" s="66" t="s">
        <v>66</v>
      </c>
      <c r="P1759" s="66" t="s">
        <v>66</v>
      </c>
      <c r="Q1759" s="68" t="s">
        <v>66</v>
      </c>
      <c r="R1759" s="69" t="s">
        <v>66</v>
      </c>
      <c r="T1759" s="56" t="str">
        <f t="shared" si="1"/>
        <v/>
      </c>
      <c r="U1759" s="56" t="str">
        <f t="shared" si="2"/>
        <v/>
      </c>
      <c r="V1759" s="56" t="str">
        <f t="shared" si="3"/>
        <v/>
      </c>
      <c r="W1759" s="56" t="str">
        <f t="shared" si="4"/>
        <v/>
      </c>
      <c r="X1759" s="56" t="str">
        <f t="shared" si="5"/>
        <v/>
      </c>
    </row>
    <row r="1760" ht="14.25" customHeight="1">
      <c r="A1760" s="63">
        <v>99907.0</v>
      </c>
      <c r="B1760" s="64" t="s">
        <v>1786</v>
      </c>
      <c r="C1760" s="65" t="s">
        <v>59</v>
      </c>
      <c r="D1760" s="66" t="s">
        <v>66</v>
      </c>
      <c r="E1760" s="67" t="s">
        <v>66</v>
      </c>
      <c r="F1760" s="66" t="s">
        <v>66</v>
      </c>
      <c r="G1760" s="66" t="s">
        <v>66</v>
      </c>
      <c r="H1760" s="68" t="s">
        <v>66</v>
      </c>
      <c r="I1760" s="66" t="s">
        <v>66</v>
      </c>
      <c r="J1760" s="66" t="s">
        <v>66</v>
      </c>
      <c r="K1760" s="68" t="s">
        <v>66</v>
      </c>
      <c r="L1760" s="66" t="s">
        <v>66</v>
      </c>
      <c r="M1760" s="66" t="s">
        <v>66</v>
      </c>
      <c r="N1760" s="68" t="s">
        <v>66</v>
      </c>
      <c r="O1760" s="66" t="s">
        <v>66</v>
      </c>
      <c r="P1760" s="66" t="s">
        <v>66</v>
      </c>
      <c r="Q1760" s="68" t="s">
        <v>66</v>
      </c>
      <c r="R1760" s="69" t="s">
        <v>66</v>
      </c>
      <c r="T1760" s="56" t="str">
        <f t="shared" si="1"/>
        <v/>
      </c>
      <c r="U1760" s="56" t="str">
        <f t="shared" si="2"/>
        <v/>
      </c>
      <c r="V1760" s="56" t="str">
        <f t="shared" si="3"/>
        <v/>
      </c>
      <c r="W1760" s="56" t="str">
        <f t="shared" si="4"/>
        <v/>
      </c>
      <c r="X1760" s="56" t="str">
        <f t="shared" si="5"/>
        <v/>
      </c>
    </row>
    <row r="1761" ht="14.25" customHeight="1">
      <c r="A1761" s="63">
        <v>99909.0</v>
      </c>
      <c r="B1761" s="64" t="s">
        <v>1787</v>
      </c>
      <c r="C1761" s="65" t="s">
        <v>59</v>
      </c>
      <c r="D1761" s="66" t="s">
        <v>66</v>
      </c>
      <c r="E1761" s="67" t="s">
        <v>66</v>
      </c>
      <c r="F1761" s="66" t="s">
        <v>66</v>
      </c>
      <c r="G1761" s="66" t="s">
        <v>66</v>
      </c>
      <c r="H1761" s="68" t="s">
        <v>66</v>
      </c>
      <c r="I1761" s="66" t="s">
        <v>66</v>
      </c>
      <c r="J1761" s="66" t="s">
        <v>66</v>
      </c>
      <c r="K1761" s="68" t="s">
        <v>66</v>
      </c>
      <c r="L1761" s="66" t="s">
        <v>66</v>
      </c>
      <c r="M1761" s="66" t="s">
        <v>66</v>
      </c>
      <c r="N1761" s="68" t="s">
        <v>66</v>
      </c>
      <c r="O1761" s="66" t="s">
        <v>66</v>
      </c>
      <c r="P1761" s="66" t="s">
        <v>66</v>
      </c>
      <c r="Q1761" s="68" t="s">
        <v>66</v>
      </c>
      <c r="R1761" s="69" t="s">
        <v>66</v>
      </c>
      <c r="T1761" s="56" t="str">
        <f t="shared" si="1"/>
        <v/>
      </c>
      <c r="U1761" s="56" t="str">
        <f t="shared" si="2"/>
        <v/>
      </c>
      <c r="V1761" s="56" t="str">
        <f t="shared" si="3"/>
        <v/>
      </c>
      <c r="W1761" s="56" t="str">
        <f t="shared" si="4"/>
        <v/>
      </c>
      <c r="X1761" s="56" t="str">
        <f t="shared" si="5"/>
        <v/>
      </c>
    </row>
    <row r="1762" ht="14.25" customHeight="1">
      <c r="A1762" s="63">
        <v>99910.0</v>
      </c>
      <c r="B1762" s="64" t="s">
        <v>1788</v>
      </c>
      <c r="C1762" s="65" t="s">
        <v>59</v>
      </c>
      <c r="D1762" s="66" t="s">
        <v>66</v>
      </c>
      <c r="E1762" s="67" t="s">
        <v>66</v>
      </c>
      <c r="F1762" s="66" t="s">
        <v>66</v>
      </c>
      <c r="G1762" s="66" t="s">
        <v>66</v>
      </c>
      <c r="H1762" s="68" t="s">
        <v>66</v>
      </c>
      <c r="I1762" s="66" t="s">
        <v>66</v>
      </c>
      <c r="J1762" s="66" t="s">
        <v>66</v>
      </c>
      <c r="K1762" s="68" t="s">
        <v>66</v>
      </c>
      <c r="L1762" s="66" t="s">
        <v>66</v>
      </c>
      <c r="M1762" s="66" t="s">
        <v>66</v>
      </c>
      <c r="N1762" s="68" t="s">
        <v>66</v>
      </c>
      <c r="O1762" s="66" t="s">
        <v>66</v>
      </c>
      <c r="P1762" s="66" t="s">
        <v>66</v>
      </c>
      <c r="Q1762" s="68" t="s">
        <v>66</v>
      </c>
      <c r="R1762" s="69" t="s">
        <v>66</v>
      </c>
      <c r="T1762" s="56" t="str">
        <f t="shared" si="1"/>
        <v/>
      </c>
      <c r="U1762" s="56" t="str">
        <f t="shared" si="2"/>
        <v/>
      </c>
      <c r="V1762" s="56" t="str">
        <f t="shared" si="3"/>
        <v/>
      </c>
      <c r="W1762" s="56" t="str">
        <f t="shared" si="4"/>
        <v/>
      </c>
      <c r="X1762" s="56" t="str">
        <f t="shared" si="5"/>
        <v/>
      </c>
    </row>
    <row r="1763" ht="14.25" customHeight="1">
      <c r="A1763" s="63">
        <v>99923.0</v>
      </c>
      <c r="B1763" s="64" t="s">
        <v>1789</v>
      </c>
      <c r="C1763" s="65" t="s">
        <v>61</v>
      </c>
      <c r="D1763" s="66" t="s">
        <v>66</v>
      </c>
      <c r="E1763" s="67" t="s">
        <v>66</v>
      </c>
      <c r="F1763" s="66" t="s">
        <v>66</v>
      </c>
      <c r="G1763" s="66" t="s">
        <v>66</v>
      </c>
      <c r="H1763" s="68" t="s">
        <v>66</v>
      </c>
      <c r="I1763" s="66" t="s">
        <v>66</v>
      </c>
      <c r="J1763" s="66" t="s">
        <v>66</v>
      </c>
      <c r="K1763" s="68" t="s">
        <v>66</v>
      </c>
      <c r="L1763" s="66" t="s">
        <v>66</v>
      </c>
      <c r="M1763" s="66" t="s">
        <v>66</v>
      </c>
      <c r="N1763" s="68" t="s">
        <v>66</v>
      </c>
      <c r="O1763" s="66" t="s">
        <v>66</v>
      </c>
      <c r="P1763" s="66" t="s">
        <v>66</v>
      </c>
      <c r="Q1763" s="68" t="s">
        <v>66</v>
      </c>
      <c r="R1763" s="69" t="s">
        <v>66</v>
      </c>
      <c r="T1763" s="56" t="str">
        <f t="shared" si="1"/>
        <v/>
      </c>
      <c r="U1763" s="56" t="str">
        <f t="shared" si="2"/>
        <v/>
      </c>
      <c r="V1763" s="56" t="str">
        <f t="shared" si="3"/>
        <v/>
      </c>
      <c r="W1763" s="56" t="str">
        <f t="shared" si="4"/>
        <v/>
      </c>
      <c r="X1763" s="56" t="str">
        <f t="shared" si="5"/>
        <v/>
      </c>
    </row>
    <row r="1764" ht="14.25" customHeight="1">
      <c r="A1764" s="63">
        <v>99926.0</v>
      </c>
      <c r="B1764" s="64" t="s">
        <v>1790</v>
      </c>
      <c r="C1764" s="65" t="s">
        <v>59</v>
      </c>
      <c r="D1764" s="66" t="s">
        <v>66</v>
      </c>
      <c r="E1764" s="67" t="s">
        <v>66</v>
      </c>
      <c r="F1764" s="66" t="s">
        <v>66</v>
      </c>
      <c r="G1764" s="66" t="s">
        <v>66</v>
      </c>
      <c r="H1764" s="68" t="s">
        <v>66</v>
      </c>
      <c r="I1764" s="66" t="s">
        <v>66</v>
      </c>
      <c r="J1764" s="66" t="s">
        <v>66</v>
      </c>
      <c r="K1764" s="68" t="s">
        <v>66</v>
      </c>
      <c r="L1764" s="66" t="s">
        <v>66</v>
      </c>
      <c r="M1764" s="66" t="s">
        <v>66</v>
      </c>
      <c r="N1764" s="68" t="s">
        <v>66</v>
      </c>
      <c r="O1764" s="66" t="s">
        <v>66</v>
      </c>
      <c r="P1764" s="66" t="s">
        <v>66</v>
      </c>
      <c r="Q1764" s="68" t="s">
        <v>66</v>
      </c>
      <c r="R1764" s="69" t="s">
        <v>66</v>
      </c>
      <c r="T1764" s="56" t="str">
        <f t="shared" si="1"/>
        <v/>
      </c>
      <c r="U1764" s="56" t="str">
        <f t="shared" si="2"/>
        <v/>
      </c>
      <c r="V1764" s="56" t="str">
        <f t="shared" si="3"/>
        <v/>
      </c>
      <c r="W1764" s="56" t="str">
        <f t="shared" si="4"/>
        <v/>
      </c>
      <c r="X1764" s="56" t="str">
        <f t="shared" si="5"/>
        <v/>
      </c>
    </row>
    <row r="1765" ht="14.25" customHeight="1">
      <c r="A1765" s="63">
        <v>99929.0</v>
      </c>
      <c r="B1765" s="64" t="s">
        <v>1791</v>
      </c>
      <c r="C1765" s="65" t="s">
        <v>61</v>
      </c>
      <c r="D1765" s="66" t="s">
        <v>66</v>
      </c>
      <c r="E1765" s="67" t="s">
        <v>66</v>
      </c>
      <c r="F1765" s="66" t="s">
        <v>66</v>
      </c>
      <c r="G1765" s="66" t="s">
        <v>66</v>
      </c>
      <c r="H1765" s="68" t="s">
        <v>66</v>
      </c>
      <c r="I1765" s="66" t="s">
        <v>66</v>
      </c>
      <c r="J1765" s="66" t="s">
        <v>66</v>
      </c>
      <c r="K1765" s="68" t="s">
        <v>66</v>
      </c>
      <c r="L1765" s="66" t="s">
        <v>66</v>
      </c>
      <c r="M1765" s="66" t="s">
        <v>66</v>
      </c>
      <c r="N1765" s="68" t="s">
        <v>66</v>
      </c>
      <c r="O1765" s="66" t="s">
        <v>66</v>
      </c>
      <c r="P1765" s="66" t="s">
        <v>66</v>
      </c>
      <c r="Q1765" s="68" t="s">
        <v>66</v>
      </c>
      <c r="R1765" s="69" t="s">
        <v>66</v>
      </c>
      <c r="T1765" s="56" t="str">
        <f t="shared" si="1"/>
        <v/>
      </c>
      <c r="U1765" s="56" t="str">
        <f t="shared" si="2"/>
        <v/>
      </c>
      <c r="V1765" s="56" t="str">
        <f t="shared" si="3"/>
        <v/>
      </c>
      <c r="W1765" s="56" t="str">
        <f t="shared" si="4"/>
        <v/>
      </c>
      <c r="X1765" s="56" t="str">
        <f t="shared" si="5"/>
        <v/>
      </c>
    </row>
    <row r="1766" ht="14.25" customHeight="1">
      <c r="A1766" s="63">
        <v>99932.0</v>
      </c>
      <c r="B1766" s="64" t="s">
        <v>1792</v>
      </c>
      <c r="C1766" s="65" t="s">
        <v>59</v>
      </c>
      <c r="D1766" s="66" t="s">
        <v>66</v>
      </c>
      <c r="E1766" s="67" t="s">
        <v>66</v>
      </c>
      <c r="F1766" s="66" t="s">
        <v>66</v>
      </c>
      <c r="G1766" s="66" t="s">
        <v>66</v>
      </c>
      <c r="H1766" s="68" t="s">
        <v>66</v>
      </c>
      <c r="I1766" s="66" t="s">
        <v>66</v>
      </c>
      <c r="J1766" s="66" t="s">
        <v>66</v>
      </c>
      <c r="K1766" s="68" t="s">
        <v>66</v>
      </c>
      <c r="L1766" s="66" t="s">
        <v>66</v>
      </c>
      <c r="M1766" s="66" t="s">
        <v>66</v>
      </c>
      <c r="N1766" s="68" t="s">
        <v>66</v>
      </c>
      <c r="O1766" s="66" t="s">
        <v>66</v>
      </c>
      <c r="P1766" s="66" t="s">
        <v>66</v>
      </c>
      <c r="Q1766" s="68" t="s">
        <v>66</v>
      </c>
      <c r="R1766" s="69" t="s">
        <v>66</v>
      </c>
      <c r="T1766" s="56" t="str">
        <f t="shared" si="1"/>
        <v/>
      </c>
      <c r="U1766" s="56" t="str">
        <f t="shared" si="2"/>
        <v/>
      </c>
      <c r="V1766" s="56" t="str">
        <f t="shared" si="3"/>
        <v/>
      </c>
      <c r="W1766" s="56" t="str">
        <f t="shared" si="4"/>
        <v/>
      </c>
      <c r="X1766" s="56" t="str">
        <f t="shared" si="5"/>
        <v/>
      </c>
    </row>
    <row r="1767" ht="14.25" customHeight="1">
      <c r="A1767" s="63">
        <v>99935.0</v>
      </c>
      <c r="B1767" s="64" t="s">
        <v>1793</v>
      </c>
      <c r="C1767" s="65" t="s">
        <v>59</v>
      </c>
      <c r="D1767" s="66" t="s">
        <v>66</v>
      </c>
      <c r="E1767" s="67" t="s">
        <v>66</v>
      </c>
      <c r="F1767" s="66" t="s">
        <v>66</v>
      </c>
      <c r="G1767" s="66" t="s">
        <v>66</v>
      </c>
      <c r="H1767" s="68" t="s">
        <v>66</v>
      </c>
      <c r="I1767" s="66" t="s">
        <v>66</v>
      </c>
      <c r="J1767" s="66" t="s">
        <v>66</v>
      </c>
      <c r="K1767" s="68" t="s">
        <v>66</v>
      </c>
      <c r="L1767" s="66" t="s">
        <v>66</v>
      </c>
      <c r="M1767" s="66" t="s">
        <v>66</v>
      </c>
      <c r="N1767" s="68" t="s">
        <v>66</v>
      </c>
      <c r="O1767" s="66" t="s">
        <v>66</v>
      </c>
      <c r="P1767" s="66" t="s">
        <v>66</v>
      </c>
      <c r="Q1767" s="68" t="s">
        <v>66</v>
      </c>
      <c r="R1767" s="69" t="s">
        <v>66</v>
      </c>
      <c r="T1767" s="56" t="str">
        <f t="shared" si="1"/>
        <v/>
      </c>
      <c r="U1767" s="56" t="str">
        <f t="shared" si="2"/>
        <v/>
      </c>
      <c r="V1767" s="56" t="str">
        <f t="shared" si="3"/>
        <v/>
      </c>
      <c r="W1767" s="56" t="str">
        <f t="shared" si="4"/>
        <v/>
      </c>
      <c r="X1767" s="56" t="str">
        <f t="shared" si="5"/>
        <v/>
      </c>
    </row>
    <row r="1768" ht="14.25" customHeight="1">
      <c r="A1768" s="63">
        <v>99938.0</v>
      </c>
      <c r="B1768" s="64" t="s">
        <v>1794</v>
      </c>
      <c r="C1768" s="65" t="s">
        <v>59</v>
      </c>
      <c r="D1768" s="66" t="s">
        <v>66</v>
      </c>
      <c r="E1768" s="67" t="s">
        <v>66</v>
      </c>
      <c r="F1768" s="66" t="s">
        <v>66</v>
      </c>
      <c r="G1768" s="66" t="s">
        <v>66</v>
      </c>
      <c r="H1768" s="68" t="s">
        <v>66</v>
      </c>
      <c r="I1768" s="66" t="s">
        <v>66</v>
      </c>
      <c r="J1768" s="66" t="s">
        <v>66</v>
      </c>
      <c r="K1768" s="68" t="s">
        <v>66</v>
      </c>
      <c r="L1768" s="66" t="s">
        <v>66</v>
      </c>
      <c r="M1768" s="66" t="s">
        <v>66</v>
      </c>
      <c r="N1768" s="68" t="s">
        <v>66</v>
      </c>
      <c r="O1768" s="66" t="s">
        <v>66</v>
      </c>
      <c r="P1768" s="66" t="s">
        <v>66</v>
      </c>
      <c r="Q1768" s="68" t="s">
        <v>66</v>
      </c>
      <c r="R1768" s="69" t="s">
        <v>66</v>
      </c>
      <c r="T1768" s="56" t="str">
        <f t="shared" si="1"/>
        <v/>
      </c>
      <c r="U1768" s="56" t="str">
        <f t="shared" si="2"/>
        <v/>
      </c>
      <c r="V1768" s="56" t="str">
        <f t="shared" si="3"/>
        <v/>
      </c>
      <c r="W1768" s="56" t="str">
        <f t="shared" si="4"/>
        <v/>
      </c>
      <c r="X1768" s="56" t="str">
        <f t="shared" si="5"/>
        <v/>
      </c>
    </row>
    <row r="1769" ht="14.25" customHeight="1">
      <c r="A1769" s="63">
        <v>99941.0</v>
      </c>
      <c r="B1769" s="64" t="s">
        <v>1795</v>
      </c>
      <c r="C1769" s="65" t="s">
        <v>61</v>
      </c>
      <c r="D1769" s="66" t="s">
        <v>66</v>
      </c>
      <c r="E1769" s="67" t="s">
        <v>66</v>
      </c>
      <c r="F1769" s="66" t="s">
        <v>66</v>
      </c>
      <c r="G1769" s="66" t="s">
        <v>66</v>
      </c>
      <c r="H1769" s="68" t="s">
        <v>66</v>
      </c>
      <c r="I1769" s="66" t="s">
        <v>66</v>
      </c>
      <c r="J1769" s="66" t="s">
        <v>66</v>
      </c>
      <c r="K1769" s="68" t="s">
        <v>66</v>
      </c>
      <c r="L1769" s="66" t="s">
        <v>66</v>
      </c>
      <c r="M1769" s="66" t="s">
        <v>66</v>
      </c>
      <c r="N1769" s="68" t="s">
        <v>66</v>
      </c>
      <c r="O1769" s="66" t="s">
        <v>66</v>
      </c>
      <c r="P1769" s="66" t="s">
        <v>66</v>
      </c>
      <c r="Q1769" s="68" t="s">
        <v>66</v>
      </c>
      <c r="R1769" s="69" t="s">
        <v>66</v>
      </c>
      <c r="T1769" s="56" t="str">
        <f t="shared" si="1"/>
        <v/>
      </c>
      <c r="U1769" s="56" t="str">
        <f t="shared" si="2"/>
        <v/>
      </c>
      <c r="V1769" s="56" t="str">
        <f t="shared" si="3"/>
        <v/>
      </c>
      <c r="W1769" s="56" t="str">
        <f t="shared" si="4"/>
        <v/>
      </c>
      <c r="X1769" s="56" t="str">
        <f t="shared" si="5"/>
        <v/>
      </c>
    </row>
    <row r="1770" ht="14.25" customHeight="1">
      <c r="A1770" s="63">
        <v>99944.0</v>
      </c>
      <c r="B1770" s="64" t="s">
        <v>1796</v>
      </c>
      <c r="C1770" s="65" t="s">
        <v>59</v>
      </c>
      <c r="D1770" s="66" t="s">
        <v>66</v>
      </c>
      <c r="E1770" s="67" t="s">
        <v>66</v>
      </c>
      <c r="F1770" s="66" t="s">
        <v>66</v>
      </c>
      <c r="G1770" s="66" t="s">
        <v>66</v>
      </c>
      <c r="H1770" s="68" t="s">
        <v>66</v>
      </c>
      <c r="I1770" s="66" t="s">
        <v>66</v>
      </c>
      <c r="J1770" s="66" t="s">
        <v>66</v>
      </c>
      <c r="K1770" s="68" t="s">
        <v>66</v>
      </c>
      <c r="L1770" s="66" t="s">
        <v>66</v>
      </c>
      <c r="M1770" s="66" t="s">
        <v>66</v>
      </c>
      <c r="N1770" s="68" t="s">
        <v>66</v>
      </c>
      <c r="O1770" s="66" t="s">
        <v>66</v>
      </c>
      <c r="P1770" s="66" t="s">
        <v>66</v>
      </c>
      <c r="Q1770" s="68" t="s">
        <v>66</v>
      </c>
      <c r="R1770" s="69" t="s">
        <v>66</v>
      </c>
      <c r="T1770" s="56" t="str">
        <f t="shared" si="1"/>
        <v/>
      </c>
      <c r="U1770" s="56" t="str">
        <f t="shared" si="2"/>
        <v/>
      </c>
      <c r="V1770" s="56" t="str">
        <f t="shared" si="3"/>
        <v/>
      </c>
      <c r="W1770" s="56" t="str">
        <f t="shared" si="4"/>
        <v/>
      </c>
      <c r="X1770" s="56" t="str">
        <f t="shared" si="5"/>
        <v/>
      </c>
    </row>
    <row r="1771" ht="14.25" customHeight="1">
      <c r="A1771" s="63">
        <v>99947.0</v>
      </c>
      <c r="B1771" s="64" t="s">
        <v>1797</v>
      </c>
      <c r="C1771" s="65" t="s">
        <v>59</v>
      </c>
      <c r="D1771" s="66" t="s">
        <v>66</v>
      </c>
      <c r="E1771" s="67" t="s">
        <v>66</v>
      </c>
      <c r="F1771" s="66" t="s">
        <v>66</v>
      </c>
      <c r="G1771" s="66" t="s">
        <v>66</v>
      </c>
      <c r="H1771" s="68" t="s">
        <v>66</v>
      </c>
      <c r="I1771" s="66" t="s">
        <v>66</v>
      </c>
      <c r="J1771" s="66" t="s">
        <v>66</v>
      </c>
      <c r="K1771" s="68" t="s">
        <v>66</v>
      </c>
      <c r="L1771" s="66" t="s">
        <v>66</v>
      </c>
      <c r="M1771" s="66" t="s">
        <v>66</v>
      </c>
      <c r="N1771" s="68" t="s">
        <v>66</v>
      </c>
      <c r="O1771" s="66" t="s">
        <v>66</v>
      </c>
      <c r="P1771" s="66" t="s">
        <v>66</v>
      </c>
      <c r="Q1771" s="68" t="s">
        <v>66</v>
      </c>
      <c r="R1771" s="69" t="s">
        <v>66</v>
      </c>
      <c r="T1771" s="56" t="str">
        <f t="shared" si="1"/>
        <v/>
      </c>
      <c r="U1771" s="56" t="str">
        <f t="shared" si="2"/>
        <v/>
      </c>
      <c r="V1771" s="56" t="str">
        <f t="shared" si="3"/>
        <v/>
      </c>
      <c r="W1771" s="56" t="str">
        <f t="shared" si="4"/>
        <v/>
      </c>
      <c r="X1771" s="56" t="str">
        <f t="shared" si="5"/>
        <v/>
      </c>
    </row>
    <row r="1772" ht="14.25" customHeight="1">
      <c r="A1772" s="63">
        <v>99950.0</v>
      </c>
      <c r="B1772" s="64" t="s">
        <v>1798</v>
      </c>
      <c r="C1772" s="65" t="s">
        <v>59</v>
      </c>
      <c r="D1772" s="66" t="s">
        <v>66</v>
      </c>
      <c r="E1772" s="67" t="s">
        <v>66</v>
      </c>
      <c r="F1772" s="66" t="s">
        <v>66</v>
      </c>
      <c r="G1772" s="66" t="s">
        <v>66</v>
      </c>
      <c r="H1772" s="68" t="s">
        <v>66</v>
      </c>
      <c r="I1772" s="66" t="s">
        <v>66</v>
      </c>
      <c r="J1772" s="66" t="s">
        <v>66</v>
      </c>
      <c r="K1772" s="68" t="s">
        <v>66</v>
      </c>
      <c r="L1772" s="66" t="s">
        <v>66</v>
      </c>
      <c r="M1772" s="66" t="s">
        <v>66</v>
      </c>
      <c r="N1772" s="68" t="s">
        <v>66</v>
      </c>
      <c r="O1772" s="66" t="s">
        <v>66</v>
      </c>
      <c r="P1772" s="66" t="s">
        <v>66</v>
      </c>
      <c r="Q1772" s="68" t="s">
        <v>66</v>
      </c>
      <c r="R1772" s="69" t="s">
        <v>66</v>
      </c>
      <c r="T1772" s="56" t="str">
        <f t="shared" si="1"/>
        <v/>
      </c>
      <c r="U1772" s="56" t="str">
        <f t="shared" si="2"/>
        <v/>
      </c>
      <c r="V1772" s="56" t="str">
        <f t="shared" si="3"/>
        <v/>
      </c>
      <c r="W1772" s="56" t="str">
        <f t="shared" si="4"/>
        <v/>
      </c>
      <c r="X1772" s="56" t="str">
        <f t="shared" si="5"/>
        <v/>
      </c>
    </row>
    <row r="1773" ht="14.25" customHeight="1">
      <c r="A1773" s="70">
        <v>99990.0</v>
      </c>
      <c r="B1773" s="71" t="s">
        <v>1799</v>
      </c>
      <c r="C1773" s="72" t="s">
        <v>94</v>
      </c>
      <c r="D1773" s="66" t="s">
        <v>66</v>
      </c>
      <c r="E1773" s="67" t="s">
        <v>66</v>
      </c>
      <c r="F1773" s="66" t="s">
        <v>66</v>
      </c>
      <c r="G1773" s="66" t="s">
        <v>66</v>
      </c>
      <c r="H1773" s="68" t="s">
        <v>66</v>
      </c>
      <c r="I1773" s="66" t="s">
        <v>66</v>
      </c>
      <c r="J1773" s="66" t="s">
        <v>66</v>
      </c>
      <c r="K1773" s="68" t="s">
        <v>66</v>
      </c>
      <c r="L1773" s="66" t="s">
        <v>66</v>
      </c>
      <c r="M1773" s="66" t="s">
        <v>66</v>
      </c>
      <c r="N1773" s="68" t="s">
        <v>66</v>
      </c>
      <c r="O1773" s="66" t="s">
        <v>66</v>
      </c>
      <c r="P1773" s="66" t="s">
        <v>66</v>
      </c>
      <c r="Q1773" s="68" t="s">
        <v>66</v>
      </c>
      <c r="R1773" s="69" t="s">
        <v>66</v>
      </c>
      <c r="T1773" s="56" t="str">
        <f t="shared" si="1"/>
        <v/>
      </c>
      <c r="U1773" s="56" t="str">
        <f t="shared" si="2"/>
        <v/>
      </c>
      <c r="V1773" s="56" t="str">
        <f t="shared" si="3"/>
        <v/>
      </c>
      <c r="W1773" s="56" t="str">
        <f t="shared" si="4"/>
        <v/>
      </c>
      <c r="X1773" s="56" t="str">
        <f t="shared" si="5"/>
        <v/>
      </c>
    </row>
    <row r="1774" ht="14.25" customHeight="1">
      <c r="E1774" s="73"/>
    </row>
  </sheetData>
  <mergeCells count="21">
    <mergeCell ref="G2:L2"/>
    <mergeCell ref="M2:O2"/>
    <mergeCell ref="C1:C2"/>
    <mergeCell ref="C3:C4"/>
    <mergeCell ref="D3:F3"/>
    <mergeCell ref="G3:I3"/>
    <mergeCell ref="J3:L3"/>
    <mergeCell ref="M3:O3"/>
    <mergeCell ref="D2:F2"/>
    <mergeCell ref="D4:F4"/>
    <mergeCell ref="G4:I4"/>
    <mergeCell ref="J4:L4"/>
    <mergeCell ref="M4:O4"/>
    <mergeCell ref="P4:R4"/>
    <mergeCell ref="A1:B5"/>
    <mergeCell ref="D1:F1"/>
    <mergeCell ref="G1:L1"/>
    <mergeCell ref="M1:O1"/>
    <mergeCell ref="P1:R1"/>
    <mergeCell ref="P2:R2"/>
    <mergeCell ref="P3:R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57"/>
    <col customWidth="1" min="3" max="3" width="15.43"/>
    <col customWidth="1" min="4" max="4" width="39.14"/>
    <col customWidth="1" min="5" max="26" width="10.71"/>
  </cols>
  <sheetData>
    <row r="1" ht="14.25" customHeight="1">
      <c r="A1" s="74"/>
      <c r="B1" s="74"/>
      <c r="C1" s="53" t="s">
        <v>1800</v>
      </c>
      <c r="D1" s="53" t="s">
        <v>1801</v>
      </c>
    </row>
    <row r="2" ht="14.25" customHeight="1">
      <c r="A2" s="74"/>
      <c r="B2" s="74"/>
      <c r="C2" s="63">
        <v>25908.0</v>
      </c>
      <c r="D2" s="64" t="s">
        <v>301</v>
      </c>
    </row>
    <row r="3" ht="14.25" customHeight="1">
      <c r="A3" s="74"/>
      <c r="B3" s="74"/>
      <c r="C3" s="63">
        <v>90434.0</v>
      </c>
      <c r="D3" s="64" t="s">
        <v>1419</v>
      </c>
    </row>
    <row r="4" ht="14.25" customHeight="1">
      <c r="A4" s="74"/>
      <c r="B4" s="74"/>
      <c r="C4" s="63">
        <v>30973.0</v>
      </c>
      <c r="D4" s="64" t="s">
        <v>485</v>
      </c>
    </row>
    <row r="5" ht="14.25" customHeight="1">
      <c r="A5" s="74"/>
      <c r="B5" s="74"/>
      <c r="C5" s="63">
        <v>90232.0</v>
      </c>
      <c r="D5" s="64" t="s">
        <v>1360</v>
      </c>
    </row>
    <row r="6" ht="14.25" customHeight="1">
      <c r="A6" s="74"/>
      <c r="B6" s="74"/>
      <c r="C6" s="63">
        <v>24286.0</v>
      </c>
      <c r="D6" s="64" t="s">
        <v>242</v>
      </c>
    </row>
    <row r="7" ht="14.25" customHeight="1">
      <c r="A7" s="74"/>
      <c r="B7" s="74"/>
      <c r="C7" s="63">
        <v>31562.0</v>
      </c>
      <c r="D7" s="64" t="s">
        <v>526</v>
      </c>
    </row>
    <row r="8" ht="14.25" customHeight="1">
      <c r="A8" s="74"/>
      <c r="B8" s="74"/>
      <c r="C8" s="63">
        <v>25827.0</v>
      </c>
      <c r="D8" s="64" t="s">
        <v>296</v>
      </c>
    </row>
    <row r="9" ht="14.25" customHeight="1">
      <c r="A9" s="74"/>
      <c r="B9" s="74"/>
      <c r="C9" s="63">
        <v>36645.0</v>
      </c>
      <c r="D9" s="64" t="s">
        <v>784</v>
      </c>
    </row>
    <row r="10" ht="14.25" customHeight="1">
      <c r="A10" s="74"/>
      <c r="B10" s="74"/>
      <c r="C10" s="63">
        <v>25384.0</v>
      </c>
      <c r="D10" s="64" t="s">
        <v>274</v>
      </c>
    </row>
    <row r="11" ht="14.25" customHeight="1">
      <c r="A11" s="74"/>
      <c r="B11" s="74"/>
      <c r="C11" s="63">
        <v>31438.0</v>
      </c>
      <c r="D11" s="64" t="s">
        <v>518</v>
      </c>
    </row>
    <row r="12" ht="14.25" customHeight="1">
      <c r="A12" s="74"/>
      <c r="B12" s="74"/>
      <c r="C12" s="63">
        <v>37617.0</v>
      </c>
      <c r="D12" s="64" t="s">
        <v>825</v>
      </c>
    </row>
    <row r="13" ht="14.25" customHeight="1">
      <c r="A13" s="74"/>
      <c r="B13" s="74"/>
      <c r="C13" s="63">
        <v>26440.0</v>
      </c>
      <c r="D13" s="64" t="s">
        <v>324</v>
      </c>
    </row>
    <row r="14" ht="14.25" customHeight="1">
      <c r="A14" s="74"/>
      <c r="B14" s="74"/>
      <c r="C14" s="63">
        <v>60030.0</v>
      </c>
      <c r="D14" s="64" t="s">
        <v>1011</v>
      </c>
    </row>
    <row r="15" ht="14.25" customHeight="1">
      <c r="A15" s="74"/>
      <c r="B15" s="74"/>
      <c r="C15" s="63">
        <v>38275.0</v>
      </c>
      <c r="D15" s="64" t="s">
        <v>1802</v>
      </c>
    </row>
    <row r="16" ht="14.25" customHeight="1">
      <c r="A16" s="74"/>
      <c r="B16" s="74"/>
      <c r="C16" s="63">
        <v>35878.0</v>
      </c>
      <c r="D16" s="64" t="s">
        <v>760</v>
      </c>
    </row>
    <row r="17" ht="14.25" customHeight="1">
      <c r="A17" s="74"/>
      <c r="B17" s="74"/>
      <c r="C17" s="63">
        <v>62092.0</v>
      </c>
      <c r="D17" s="64" t="s">
        <v>1096</v>
      </c>
    </row>
    <row r="18" ht="14.25" customHeight="1">
      <c r="A18" s="74"/>
      <c r="B18" s="74"/>
      <c r="C18" s="63">
        <v>30825.0</v>
      </c>
      <c r="D18" s="64" t="s">
        <v>453</v>
      </c>
    </row>
    <row r="19" ht="14.25" customHeight="1">
      <c r="A19" s="74"/>
      <c r="B19" s="74"/>
      <c r="C19" s="63">
        <v>35819.0</v>
      </c>
      <c r="D19" s="64" t="s">
        <v>757</v>
      </c>
    </row>
    <row r="20" ht="14.25" customHeight="1">
      <c r="A20" s="74"/>
      <c r="B20" s="74"/>
      <c r="C20" s="63">
        <v>90166.0</v>
      </c>
      <c r="D20" s="64" t="s">
        <v>1341</v>
      </c>
    </row>
    <row r="21" ht="14.25" customHeight="1">
      <c r="A21" s="74"/>
      <c r="B21" s="74"/>
      <c r="C21" s="63">
        <v>60012.0</v>
      </c>
      <c r="D21" s="64" t="s">
        <v>1000</v>
      </c>
    </row>
    <row r="22" ht="14.25" customHeight="1">
      <c r="A22" s="74"/>
      <c r="B22" s="74"/>
      <c r="C22" s="63">
        <v>35614.0</v>
      </c>
      <c r="D22" s="64" t="s">
        <v>742</v>
      </c>
    </row>
    <row r="23" ht="14.25" customHeight="1">
      <c r="A23" s="74"/>
      <c r="B23" s="74"/>
      <c r="C23" s="63">
        <v>21309.0</v>
      </c>
      <c r="D23" s="64" t="s">
        <v>125</v>
      </c>
    </row>
    <row r="24" ht="14.25" customHeight="1">
      <c r="A24" s="74"/>
      <c r="B24" s="74"/>
      <c r="C24" s="63">
        <v>30493.0</v>
      </c>
      <c r="D24" s="64" t="s">
        <v>393</v>
      </c>
    </row>
    <row r="25" ht="14.25" customHeight="1">
      <c r="A25" s="74"/>
      <c r="B25" s="74"/>
      <c r="C25" s="63">
        <v>36335.0</v>
      </c>
      <c r="D25" s="64" t="s">
        <v>1803</v>
      </c>
    </row>
    <row r="26" ht="14.25" customHeight="1">
      <c r="A26" s="74"/>
      <c r="B26" s="74"/>
      <c r="C26" s="63">
        <v>63025.0</v>
      </c>
      <c r="D26" s="64" t="s">
        <v>1158</v>
      </c>
    </row>
    <row r="27" ht="14.25" customHeight="1">
      <c r="A27" s="74"/>
      <c r="B27" s="74"/>
      <c r="C27" s="63">
        <v>30442.0</v>
      </c>
      <c r="D27" s="64" t="s">
        <v>391</v>
      </c>
    </row>
    <row r="28" ht="14.25" customHeight="1">
      <c r="A28" s="74"/>
      <c r="B28" s="74"/>
      <c r="C28" s="63">
        <v>35290.0</v>
      </c>
      <c r="D28" s="64" t="s">
        <v>721</v>
      </c>
    </row>
    <row r="29" ht="14.25" customHeight="1">
      <c r="A29" s="74"/>
      <c r="B29" s="74"/>
      <c r="C29" s="63">
        <v>95258.0</v>
      </c>
      <c r="D29" s="64" t="s">
        <v>1659</v>
      </c>
    </row>
    <row r="30" ht="14.25" customHeight="1">
      <c r="A30" s="74"/>
      <c r="B30" s="74"/>
      <c r="C30" s="63">
        <v>21643.0</v>
      </c>
      <c r="D30" s="64" t="s">
        <v>136</v>
      </c>
    </row>
    <row r="31" ht="14.25" customHeight="1">
      <c r="A31" s="74"/>
      <c r="B31" s="74"/>
      <c r="C31" s="63">
        <v>38368.0</v>
      </c>
      <c r="D31" s="64" t="s">
        <v>931</v>
      </c>
    </row>
    <row r="32" ht="14.25" customHeight="1">
      <c r="A32" s="74"/>
      <c r="B32" s="74"/>
      <c r="C32" s="63">
        <v>32372.0</v>
      </c>
      <c r="D32" s="64" t="s">
        <v>585</v>
      </c>
    </row>
    <row r="33" ht="14.25" customHeight="1">
      <c r="A33" s="74"/>
      <c r="B33" s="74"/>
      <c r="C33" s="63">
        <v>31431.0</v>
      </c>
      <c r="D33" s="64" t="s">
        <v>1804</v>
      </c>
    </row>
    <row r="34" ht="14.25" customHeight="1">
      <c r="A34" s="74"/>
      <c r="B34" s="74"/>
      <c r="C34" s="63">
        <v>31433.0</v>
      </c>
      <c r="D34" s="64" t="s">
        <v>516</v>
      </c>
    </row>
    <row r="35" ht="14.25" customHeight="1">
      <c r="A35" s="74"/>
      <c r="B35" s="74"/>
      <c r="C35" s="63">
        <v>25665.0</v>
      </c>
      <c r="D35" s="64" t="s">
        <v>290</v>
      </c>
    </row>
    <row r="36" ht="14.25" customHeight="1">
      <c r="A36" s="74"/>
      <c r="B36" s="74"/>
      <c r="C36" s="63">
        <v>66149.0</v>
      </c>
      <c r="D36" s="64" t="s">
        <v>1234</v>
      </c>
    </row>
    <row r="37" ht="14.25" customHeight="1">
      <c r="A37" s="74"/>
      <c r="B37" s="74"/>
      <c r="C37" s="63">
        <v>90501.0</v>
      </c>
      <c r="D37" s="64" t="s">
        <v>1454</v>
      </c>
    </row>
    <row r="38" ht="14.25" customHeight="1">
      <c r="A38" s="74"/>
      <c r="B38" s="74"/>
      <c r="C38" s="63">
        <v>32178.0</v>
      </c>
      <c r="D38" s="64" t="s">
        <v>574</v>
      </c>
    </row>
    <row r="39" ht="14.25" customHeight="1">
      <c r="A39" s="74"/>
      <c r="B39" s="74"/>
      <c r="C39" s="63">
        <v>99210.0</v>
      </c>
      <c r="D39" s="64" t="s">
        <v>1734</v>
      </c>
    </row>
    <row r="40" ht="14.25" customHeight="1">
      <c r="A40" s="74"/>
      <c r="B40" s="74"/>
      <c r="C40" s="63">
        <v>90440.0</v>
      </c>
      <c r="D40" s="64" t="s">
        <v>1422</v>
      </c>
    </row>
    <row r="41" ht="14.25" customHeight="1">
      <c r="A41" s="74"/>
      <c r="B41" s="74"/>
      <c r="C41" s="63">
        <v>36580.0</v>
      </c>
      <c r="D41" s="64" t="s">
        <v>782</v>
      </c>
    </row>
    <row r="42" ht="14.25" customHeight="1">
      <c r="A42" s="74"/>
      <c r="B42" s="74"/>
      <c r="C42" s="63">
        <v>90424.0</v>
      </c>
      <c r="D42" s="64" t="s">
        <v>1413</v>
      </c>
    </row>
    <row r="43" ht="14.25" customHeight="1">
      <c r="A43" s="74"/>
      <c r="B43" s="74"/>
      <c r="C43" s="63">
        <v>63001.0</v>
      </c>
      <c r="D43" s="64" t="s">
        <v>1152</v>
      </c>
    </row>
    <row r="44" ht="14.25" customHeight="1">
      <c r="A44" s="74"/>
      <c r="B44" s="74"/>
      <c r="C44" s="63">
        <v>37544.0</v>
      </c>
      <c r="D44" s="64" t="s">
        <v>821</v>
      </c>
    </row>
    <row r="45" ht="14.25" customHeight="1">
      <c r="A45" s="74"/>
      <c r="B45" s="74"/>
      <c r="C45" s="63">
        <v>25983.0</v>
      </c>
      <c r="D45" s="64" t="s">
        <v>1805</v>
      </c>
    </row>
    <row r="46" ht="14.25" customHeight="1">
      <c r="A46" s="74"/>
      <c r="B46" s="74"/>
      <c r="C46" s="63">
        <v>36815.0</v>
      </c>
      <c r="D46" s="64" t="s">
        <v>792</v>
      </c>
    </row>
    <row r="47" ht="14.25" customHeight="1">
      <c r="A47" s="74"/>
      <c r="B47" s="74"/>
      <c r="C47" s="63">
        <v>90273.0</v>
      </c>
      <c r="D47" s="64" t="s">
        <v>1372</v>
      </c>
    </row>
    <row r="48" ht="14.25" customHeight="1">
      <c r="A48" s="74"/>
      <c r="B48" s="74"/>
      <c r="C48" s="63">
        <v>33840.0</v>
      </c>
      <c r="D48" s="64" t="s">
        <v>657</v>
      </c>
    </row>
    <row r="49" ht="14.25" customHeight="1">
      <c r="A49" s="74"/>
      <c r="B49" s="74"/>
      <c r="C49" s="63">
        <v>63206.0</v>
      </c>
      <c r="D49" s="64" t="s">
        <v>1161</v>
      </c>
    </row>
    <row r="50" ht="14.25" customHeight="1">
      <c r="A50" s="74"/>
      <c r="B50" s="74"/>
      <c r="C50" s="63">
        <v>90085.0</v>
      </c>
      <c r="D50" s="64" t="s">
        <v>1333</v>
      </c>
    </row>
    <row r="51" ht="14.25" customHeight="1">
      <c r="A51" s="74"/>
      <c r="B51" s="74"/>
      <c r="C51" s="63">
        <v>68533.0</v>
      </c>
      <c r="D51" s="64" t="s">
        <v>1296</v>
      </c>
    </row>
    <row r="52" ht="14.25" customHeight="1">
      <c r="A52" s="74"/>
      <c r="B52" s="74"/>
      <c r="C52" s="63">
        <v>66144.0</v>
      </c>
      <c r="D52" s="64" t="s">
        <v>1232</v>
      </c>
    </row>
    <row r="53" ht="14.25" customHeight="1">
      <c r="A53" s="74"/>
      <c r="B53" s="74"/>
      <c r="C53" s="63">
        <v>31442.0</v>
      </c>
      <c r="D53" s="64" t="s">
        <v>519</v>
      </c>
    </row>
    <row r="54" ht="14.25" customHeight="1">
      <c r="A54" s="74"/>
      <c r="B54" s="74"/>
      <c r="C54" s="63">
        <v>30264.0</v>
      </c>
      <c r="D54" s="64" t="s">
        <v>374</v>
      </c>
    </row>
    <row r="55" ht="14.25" customHeight="1">
      <c r="A55" s="74"/>
      <c r="B55" s="74"/>
      <c r="C55" s="63">
        <v>60513.0</v>
      </c>
      <c r="D55" s="64" t="s">
        <v>1033</v>
      </c>
    </row>
    <row r="56" ht="14.25" customHeight="1">
      <c r="A56" s="74"/>
      <c r="B56" s="74"/>
      <c r="C56" s="63">
        <v>30965.0</v>
      </c>
      <c r="D56" s="64" t="s">
        <v>483</v>
      </c>
    </row>
    <row r="57" ht="14.25" customHeight="1">
      <c r="A57" s="74"/>
      <c r="B57" s="74"/>
      <c r="C57" s="63">
        <v>90510.0</v>
      </c>
      <c r="D57" s="64" t="s">
        <v>1458</v>
      </c>
    </row>
    <row r="58" ht="14.25" customHeight="1">
      <c r="A58" s="74"/>
      <c r="B58" s="74"/>
      <c r="C58" s="63">
        <v>28842.0</v>
      </c>
      <c r="D58" s="64" t="s">
        <v>342</v>
      </c>
    </row>
    <row r="59" ht="14.25" customHeight="1">
      <c r="A59" s="74"/>
      <c r="B59" s="74"/>
      <c r="C59" s="63">
        <v>30108.0</v>
      </c>
      <c r="D59" s="64" t="s">
        <v>357</v>
      </c>
    </row>
    <row r="60" ht="14.25" customHeight="1">
      <c r="A60" s="74"/>
      <c r="B60" s="74"/>
      <c r="C60" s="63">
        <v>31444.0</v>
      </c>
      <c r="D60" s="64" t="s">
        <v>520</v>
      </c>
    </row>
    <row r="61" ht="14.25" customHeight="1">
      <c r="A61" s="74"/>
      <c r="B61" s="74"/>
      <c r="C61" s="63">
        <v>32844.0</v>
      </c>
      <c r="D61" s="64" t="s">
        <v>613</v>
      </c>
    </row>
    <row r="62" ht="14.25" customHeight="1">
      <c r="A62" s="74"/>
      <c r="B62" s="74"/>
      <c r="C62" s="63">
        <v>32836.0</v>
      </c>
      <c r="D62" s="64" t="s">
        <v>612</v>
      </c>
    </row>
    <row r="63" ht="14.25" customHeight="1">
      <c r="A63" s="74"/>
      <c r="B63" s="74"/>
      <c r="C63" s="63">
        <v>20345.0</v>
      </c>
      <c r="D63" s="64" t="s">
        <v>108</v>
      </c>
    </row>
    <row r="64" ht="14.25" customHeight="1">
      <c r="A64" s="74"/>
      <c r="B64" s="74"/>
      <c r="C64" s="63">
        <v>95127.0</v>
      </c>
      <c r="D64" s="64" t="s">
        <v>1595</v>
      </c>
    </row>
    <row r="65" ht="14.25" customHeight="1">
      <c r="A65" s="74"/>
      <c r="B65" s="74"/>
      <c r="C65" s="63">
        <v>39385.0</v>
      </c>
      <c r="D65" s="64" t="s">
        <v>986</v>
      </c>
    </row>
    <row r="66" ht="14.25" customHeight="1">
      <c r="A66" s="74"/>
      <c r="B66" s="74"/>
      <c r="C66" s="63">
        <v>20442.0</v>
      </c>
      <c r="D66" s="64" t="s">
        <v>109</v>
      </c>
    </row>
    <row r="67" ht="14.25" customHeight="1">
      <c r="A67" s="74"/>
      <c r="B67" s="74"/>
      <c r="C67" s="63">
        <v>33832.0</v>
      </c>
      <c r="D67" s="64" t="s">
        <v>656</v>
      </c>
    </row>
    <row r="68" ht="14.25" customHeight="1">
      <c r="A68" s="74"/>
      <c r="B68" s="74"/>
      <c r="C68" s="63">
        <v>66124.0</v>
      </c>
      <c r="D68" s="64" t="s">
        <v>1806</v>
      </c>
    </row>
    <row r="69" ht="14.25" customHeight="1">
      <c r="A69" s="74"/>
      <c r="B69" s="74"/>
      <c r="C69" s="63">
        <v>90586.0</v>
      </c>
      <c r="D69" s="64" t="s">
        <v>1807</v>
      </c>
    </row>
    <row r="70" ht="14.25" customHeight="1">
      <c r="A70" s="74"/>
      <c r="B70" s="74"/>
      <c r="C70" s="63">
        <v>90466.0</v>
      </c>
      <c r="D70" s="64" t="s">
        <v>1808</v>
      </c>
    </row>
    <row r="71" ht="14.25" customHeight="1">
      <c r="A71" s="74"/>
      <c r="B71" s="74"/>
      <c r="C71" s="63">
        <v>30210.0</v>
      </c>
      <c r="D71" s="64" t="s">
        <v>1809</v>
      </c>
    </row>
    <row r="72" ht="14.25" customHeight="1">
      <c r="A72" s="74"/>
      <c r="B72" s="74"/>
      <c r="C72" s="63">
        <v>66073.0</v>
      </c>
      <c r="D72" s="64" t="s">
        <v>1208</v>
      </c>
    </row>
    <row r="73" ht="14.25" customHeight="1">
      <c r="A73" s="74"/>
      <c r="B73" s="74"/>
      <c r="C73" s="63">
        <v>90184.0</v>
      </c>
      <c r="D73" s="64" t="s">
        <v>1347</v>
      </c>
    </row>
    <row r="74" ht="14.25" customHeight="1">
      <c r="A74" s="74"/>
      <c r="B74" s="74"/>
      <c r="C74" s="63">
        <v>66067.0</v>
      </c>
      <c r="D74" s="64" t="s">
        <v>1204</v>
      </c>
    </row>
    <row r="75" ht="14.25" customHeight="1">
      <c r="A75" s="74"/>
      <c r="B75" s="74"/>
      <c r="C75" s="63">
        <v>90426.0</v>
      </c>
      <c r="D75" s="64" t="s">
        <v>1415</v>
      </c>
    </row>
    <row r="76" ht="14.25" customHeight="1">
      <c r="A76" s="74"/>
      <c r="B76" s="74"/>
      <c r="C76" s="63">
        <v>37450.0</v>
      </c>
      <c r="D76" s="64" t="s">
        <v>817</v>
      </c>
    </row>
    <row r="77" ht="14.25" customHeight="1">
      <c r="A77" s="74"/>
      <c r="B77" s="74"/>
      <c r="C77" s="63">
        <v>25886.0</v>
      </c>
      <c r="D77" s="64" t="s">
        <v>299</v>
      </c>
    </row>
    <row r="78" ht="14.25" customHeight="1">
      <c r="A78" s="74"/>
      <c r="B78" s="74"/>
      <c r="C78" s="63">
        <v>38208.0</v>
      </c>
      <c r="D78" s="64" t="s">
        <v>158</v>
      </c>
    </row>
    <row r="79" ht="14.25" customHeight="1">
      <c r="A79" s="74"/>
      <c r="B79" s="74"/>
      <c r="C79" s="63">
        <v>65033.0</v>
      </c>
      <c r="D79" s="64" t="s">
        <v>1170</v>
      </c>
    </row>
    <row r="80" ht="14.25" customHeight="1">
      <c r="A80" s="74"/>
      <c r="B80" s="74"/>
      <c r="C80" s="63">
        <v>90189.0</v>
      </c>
      <c r="D80" s="64" t="s">
        <v>1349</v>
      </c>
    </row>
    <row r="81" ht="14.25" customHeight="1">
      <c r="A81" s="74"/>
      <c r="B81" s="74"/>
      <c r="C81" s="63">
        <v>60041.0</v>
      </c>
      <c r="D81" s="64" t="s">
        <v>1015</v>
      </c>
    </row>
    <row r="82" ht="14.25" customHeight="1">
      <c r="A82" s="74"/>
      <c r="B82" s="74"/>
      <c r="C82" s="63">
        <v>32063.0</v>
      </c>
      <c r="D82" s="64" t="s">
        <v>1810</v>
      </c>
    </row>
    <row r="83" ht="14.25" customHeight="1">
      <c r="A83" s="74"/>
      <c r="B83" s="74"/>
      <c r="C83" s="63">
        <v>25871.0</v>
      </c>
      <c r="D83" s="64" t="s">
        <v>298</v>
      </c>
    </row>
    <row r="84" ht="14.25" customHeight="1">
      <c r="A84" s="74"/>
      <c r="B84" s="74"/>
      <c r="C84" s="63">
        <v>66132.0</v>
      </c>
      <c r="D84" s="64" t="s">
        <v>1226</v>
      </c>
    </row>
    <row r="85" ht="14.25" customHeight="1">
      <c r="A85" s="74"/>
      <c r="B85" s="74"/>
      <c r="C85" s="63">
        <v>35415.0</v>
      </c>
      <c r="D85" s="64" t="s">
        <v>729</v>
      </c>
    </row>
    <row r="86" ht="14.25" customHeight="1">
      <c r="A86" s="74"/>
      <c r="B86" s="74"/>
      <c r="C86" s="63">
        <v>37811.0</v>
      </c>
      <c r="D86" s="64" t="s">
        <v>837</v>
      </c>
    </row>
    <row r="87" ht="14.25" customHeight="1">
      <c r="A87" s="74"/>
      <c r="B87" s="74"/>
      <c r="C87" s="63">
        <v>90381.0</v>
      </c>
      <c r="D87" s="64" t="s">
        <v>1403</v>
      </c>
    </row>
    <row r="88" ht="14.25" customHeight="1">
      <c r="A88" s="74"/>
      <c r="B88" s="74"/>
      <c r="C88" s="63">
        <v>38761.0</v>
      </c>
      <c r="D88" s="64" t="s">
        <v>971</v>
      </c>
    </row>
    <row r="89" ht="14.25" customHeight="1">
      <c r="A89" s="74"/>
      <c r="B89" s="74"/>
      <c r="C89" s="63">
        <v>95209.0</v>
      </c>
      <c r="D89" s="64" t="s">
        <v>1648</v>
      </c>
    </row>
    <row r="90" ht="14.25" customHeight="1">
      <c r="A90" s="74"/>
      <c r="B90" s="74"/>
      <c r="C90" s="63">
        <v>90475.0</v>
      </c>
      <c r="D90" s="64" t="s">
        <v>1442</v>
      </c>
    </row>
    <row r="91" ht="14.25" customHeight="1">
      <c r="A91" s="74"/>
      <c r="B91" s="74"/>
      <c r="C91" s="63">
        <v>65446.0</v>
      </c>
      <c r="D91" s="64" t="s">
        <v>1187</v>
      </c>
    </row>
    <row r="92" ht="14.25" customHeight="1">
      <c r="A92" s="74"/>
      <c r="B92" s="74"/>
      <c r="C92" s="63">
        <v>90592.0</v>
      </c>
      <c r="D92" s="64" t="s">
        <v>1498</v>
      </c>
    </row>
    <row r="93" ht="14.25" customHeight="1">
      <c r="A93" s="74"/>
      <c r="B93" s="74"/>
      <c r="C93" s="63">
        <v>62112.0</v>
      </c>
      <c r="D93" s="64" t="s">
        <v>1811</v>
      </c>
    </row>
    <row r="94" ht="14.25" customHeight="1">
      <c r="A94" s="74"/>
      <c r="B94" s="74"/>
      <c r="C94" s="63">
        <v>62098.0</v>
      </c>
      <c r="D94" s="64" t="s">
        <v>1100</v>
      </c>
    </row>
    <row r="95" ht="14.25" customHeight="1">
      <c r="A95" s="74"/>
      <c r="B95" s="74"/>
      <c r="C95" s="63">
        <v>35673.0</v>
      </c>
      <c r="D95" s="64" t="s">
        <v>747</v>
      </c>
    </row>
    <row r="96" ht="14.25" customHeight="1">
      <c r="A96" s="74"/>
      <c r="B96" s="74"/>
      <c r="C96" s="63">
        <v>66104.0</v>
      </c>
      <c r="D96" s="64" t="s">
        <v>1217</v>
      </c>
    </row>
    <row r="97" ht="14.25" customHeight="1">
      <c r="A97" s="74"/>
      <c r="B97" s="74"/>
      <c r="C97" s="63">
        <v>36602.0</v>
      </c>
      <c r="D97" s="64" t="s">
        <v>783</v>
      </c>
    </row>
    <row r="98" ht="14.25" customHeight="1">
      <c r="A98" s="74"/>
      <c r="B98" s="74"/>
      <c r="C98" s="63">
        <v>39288.0</v>
      </c>
      <c r="D98" s="64" t="s">
        <v>984</v>
      </c>
    </row>
    <row r="99" ht="14.25" customHeight="1">
      <c r="A99" s="74"/>
      <c r="B99" s="74"/>
      <c r="C99" s="63">
        <v>30531.0</v>
      </c>
      <c r="D99" s="64" t="s">
        <v>398</v>
      </c>
    </row>
    <row r="100" ht="14.25" customHeight="1">
      <c r="A100" s="74"/>
      <c r="B100" s="74"/>
      <c r="C100" s="63">
        <v>32064.0</v>
      </c>
      <c r="D100" s="64" t="s">
        <v>543</v>
      </c>
    </row>
    <row r="101" ht="14.25" customHeight="1">
      <c r="A101" s="74"/>
      <c r="B101" s="74"/>
      <c r="C101" s="63">
        <v>37919.0</v>
      </c>
      <c r="D101" s="64" t="s">
        <v>847</v>
      </c>
    </row>
    <row r="102" ht="14.25" customHeight="1">
      <c r="A102" s="74"/>
      <c r="B102" s="74"/>
      <c r="C102" s="63">
        <v>23439.0</v>
      </c>
      <c r="D102" s="64" t="s">
        <v>192</v>
      </c>
    </row>
    <row r="103" ht="14.25" customHeight="1">
      <c r="A103" s="74"/>
      <c r="B103" s="74"/>
      <c r="C103" s="63">
        <v>69004.0</v>
      </c>
      <c r="D103" s="64" t="s">
        <v>1310</v>
      </c>
    </row>
    <row r="104" ht="14.25" customHeight="1">
      <c r="A104" s="74"/>
      <c r="B104" s="74"/>
      <c r="C104" s="63">
        <v>25568.0</v>
      </c>
      <c r="D104" s="64" t="s">
        <v>279</v>
      </c>
    </row>
    <row r="105" ht="14.25" customHeight="1">
      <c r="A105" s="74"/>
      <c r="B105" s="74"/>
      <c r="C105" s="63">
        <v>32216.0</v>
      </c>
      <c r="D105" s="64" t="s">
        <v>577</v>
      </c>
    </row>
    <row r="106" ht="14.25" customHeight="1">
      <c r="A106" s="74"/>
      <c r="B106" s="74"/>
      <c r="C106" s="63">
        <v>37973.0</v>
      </c>
      <c r="D106" s="64" t="s">
        <v>858</v>
      </c>
    </row>
    <row r="107" ht="14.25" customHeight="1">
      <c r="A107" s="74"/>
      <c r="B107" s="74"/>
      <c r="C107" s="63">
        <v>90452.0</v>
      </c>
      <c r="D107" s="64" t="s">
        <v>1428</v>
      </c>
    </row>
    <row r="108" ht="14.25" customHeight="1">
      <c r="A108" s="74"/>
      <c r="B108" s="74"/>
      <c r="C108" s="63">
        <v>62102.0</v>
      </c>
      <c r="D108" s="64" t="s">
        <v>1102</v>
      </c>
    </row>
    <row r="109" ht="14.25" customHeight="1">
      <c r="A109" s="74"/>
      <c r="B109" s="74"/>
      <c r="C109" s="63">
        <v>95145.0</v>
      </c>
      <c r="D109" s="64" t="s">
        <v>1604</v>
      </c>
    </row>
    <row r="110" ht="14.25" customHeight="1">
      <c r="A110" s="74"/>
      <c r="B110" s="74"/>
      <c r="C110" s="63">
        <v>30856.0</v>
      </c>
      <c r="D110" s="64" t="s">
        <v>460</v>
      </c>
    </row>
    <row r="111" ht="14.25" customHeight="1">
      <c r="A111" s="74"/>
      <c r="B111" s="74"/>
      <c r="C111" s="63">
        <v>31333.0</v>
      </c>
      <c r="D111" s="64" t="s">
        <v>511</v>
      </c>
    </row>
    <row r="112" ht="14.25" customHeight="1">
      <c r="A112" s="74"/>
      <c r="B112" s="74"/>
      <c r="C112" s="63">
        <v>63311.0</v>
      </c>
      <c r="D112" s="64" t="s">
        <v>1165</v>
      </c>
    </row>
    <row r="113" ht="14.25" customHeight="1">
      <c r="A113" s="74"/>
      <c r="B113" s="74"/>
      <c r="C113" s="63">
        <v>95167.0</v>
      </c>
      <c r="D113" s="64" t="s">
        <v>1620</v>
      </c>
    </row>
    <row r="114" ht="14.25" customHeight="1">
      <c r="A114" s="74"/>
      <c r="B114" s="74"/>
      <c r="C114" s="63">
        <v>35282.0</v>
      </c>
      <c r="D114" s="64" t="s">
        <v>720</v>
      </c>
    </row>
    <row r="115" ht="14.25" customHeight="1">
      <c r="A115" s="74"/>
      <c r="B115" s="74"/>
      <c r="C115" s="63">
        <v>90465.0</v>
      </c>
      <c r="D115" s="64" t="s">
        <v>1437</v>
      </c>
    </row>
    <row r="116" ht="14.25" customHeight="1">
      <c r="A116" s="74"/>
      <c r="B116" s="74"/>
      <c r="C116" s="63">
        <v>23409.0</v>
      </c>
      <c r="D116" s="64" t="s">
        <v>188</v>
      </c>
    </row>
    <row r="117" ht="14.25" customHeight="1">
      <c r="A117" s="74"/>
      <c r="B117" s="74"/>
      <c r="C117" s="63">
        <v>90464.0</v>
      </c>
      <c r="D117" s="64" t="s">
        <v>1436</v>
      </c>
    </row>
    <row r="118" ht="14.25" customHeight="1">
      <c r="A118" s="74"/>
      <c r="B118" s="74"/>
      <c r="C118" s="63">
        <v>30426.0</v>
      </c>
      <c r="D118" s="64" t="s">
        <v>390</v>
      </c>
    </row>
    <row r="119" ht="14.25" customHeight="1">
      <c r="A119" s="74"/>
      <c r="B119" s="74"/>
      <c r="C119" s="63">
        <v>33646.0</v>
      </c>
      <c r="D119" s="64" t="s">
        <v>650</v>
      </c>
    </row>
    <row r="120" ht="14.25" customHeight="1">
      <c r="A120" s="74"/>
      <c r="B120" s="74"/>
      <c r="C120" s="63">
        <v>37897.0</v>
      </c>
      <c r="D120" s="64" t="s">
        <v>844</v>
      </c>
    </row>
    <row r="121" ht="14.25" customHeight="1">
      <c r="A121" s="74"/>
      <c r="B121" s="74"/>
      <c r="C121" s="63">
        <v>30191.0</v>
      </c>
      <c r="D121" s="64" t="s">
        <v>365</v>
      </c>
    </row>
    <row r="122" ht="14.25" customHeight="1">
      <c r="A122" s="74"/>
      <c r="B122" s="74"/>
      <c r="C122" s="63">
        <v>37412.0</v>
      </c>
      <c r="D122" s="64" t="s">
        <v>814</v>
      </c>
    </row>
    <row r="123" ht="14.25" customHeight="1">
      <c r="A123" s="74"/>
      <c r="B123" s="74"/>
      <c r="C123" s="63">
        <v>95153.0</v>
      </c>
      <c r="D123" s="64" t="s">
        <v>1611</v>
      </c>
    </row>
    <row r="124" ht="14.25" customHeight="1">
      <c r="A124" s="74"/>
      <c r="B124" s="74"/>
      <c r="C124" s="63">
        <v>95273.0</v>
      </c>
      <c r="D124" s="64" t="s">
        <v>1661</v>
      </c>
    </row>
    <row r="125" ht="14.25" customHeight="1">
      <c r="A125" s="74"/>
      <c r="B125" s="74"/>
      <c r="C125" s="63">
        <v>37862.0</v>
      </c>
      <c r="D125" s="64" t="s">
        <v>1812</v>
      </c>
    </row>
    <row r="126" ht="14.25" customHeight="1">
      <c r="A126" s="74"/>
      <c r="B126" s="74"/>
      <c r="C126" s="63">
        <v>31899.0</v>
      </c>
      <c r="D126" s="64" t="s">
        <v>533</v>
      </c>
    </row>
    <row r="127" ht="14.25" customHeight="1">
      <c r="A127" s="74"/>
      <c r="B127" s="74"/>
      <c r="C127" s="63">
        <v>32895.0</v>
      </c>
      <c r="D127" s="64" t="s">
        <v>617</v>
      </c>
    </row>
    <row r="128" ht="14.25" customHeight="1">
      <c r="A128" s="74"/>
      <c r="B128" s="74"/>
      <c r="C128" s="63">
        <v>95173.0</v>
      </c>
      <c r="D128" s="64" t="s">
        <v>1624</v>
      </c>
    </row>
    <row r="129" ht="14.25" customHeight="1">
      <c r="A129" s="74"/>
      <c r="B129" s="74"/>
      <c r="C129" s="63">
        <v>60709.0</v>
      </c>
      <c r="D129" s="64" t="s">
        <v>1043</v>
      </c>
    </row>
    <row r="130" ht="14.25" customHeight="1">
      <c r="A130" s="74"/>
      <c r="B130" s="74"/>
      <c r="C130" s="63">
        <v>63022.0</v>
      </c>
      <c r="D130" s="64" t="s">
        <v>1156</v>
      </c>
    </row>
    <row r="131" ht="14.25" customHeight="1">
      <c r="A131" s="74"/>
      <c r="B131" s="74"/>
      <c r="C131" s="63">
        <v>23682.0</v>
      </c>
      <c r="D131" s="64" t="s">
        <v>207</v>
      </c>
    </row>
    <row r="132" ht="14.25" customHeight="1">
      <c r="A132" s="74"/>
      <c r="B132" s="74"/>
      <c r="C132" s="63">
        <v>38699.0</v>
      </c>
      <c r="D132" s="64" t="s">
        <v>967</v>
      </c>
    </row>
    <row r="133" ht="14.25" customHeight="1">
      <c r="A133" s="74"/>
      <c r="B133" s="74"/>
      <c r="C133" s="63">
        <v>95366.0</v>
      </c>
      <c r="D133" s="64" t="s">
        <v>1665</v>
      </c>
    </row>
    <row r="134" ht="14.25" customHeight="1">
      <c r="A134" s="74"/>
      <c r="B134" s="74"/>
      <c r="C134" s="63">
        <v>25592.0</v>
      </c>
      <c r="D134" s="64" t="s">
        <v>282</v>
      </c>
    </row>
    <row r="135" ht="14.25" customHeight="1">
      <c r="A135" s="74"/>
      <c r="B135" s="74"/>
      <c r="C135" s="63">
        <v>35894.0</v>
      </c>
      <c r="D135" s="64" t="s">
        <v>762</v>
      </c>
    </row>
    <row r="136" ht="14.25" customHeight="1">
      <c r="A136" s="74"/>
      <c r="B136" s="74"/>
      <c r="C136" s="63">
        <v>96992.0</v>
      </c>
      <c r="D136" s="64" t="s">
        <v>1710</v>
      </c>
    </row>
    <row r="137" ht="14.25" customHeight="1">
      <c r="A137" s="74"/>
      <c r="B137" s="74"/>
      <c r="C137" s="63">
        <v>60708.0</v>
      </c>
      <c r="D137" s="64" t="s">
        <v>1042</v>
      </c>
    </row>
    <row r="138" ht="14.25" customHeight="1">
      <c r="A138" s="74"/>
      <c r="B138" s="74"/>
      <c r="C138" s="63">
        <v>60815.0</v>
      </c>
      <c r="D138" s="64" t="s">
        <v>1052</v>
      </c>
    </row>
    <row r="139" ht="14.25" customHeight="1">
      <c r="A139" s="74"/>
      <c r="B139" s="74"/>
      <c r="C139" s="63">
        <v>66176.0</v>
      </c>
      <c r="D139" s="64" t="s">
        <v>1250</v>
      </c>
    </row>
    <row r="140" ht="14.25" customHeight="1">
      <c r="A140" s="74"/>
      <c r="B140" s="74"/>
      <c r="C140" s="63">
        <v>21368.0</v>
      </c>
      <c r="D140" s="64" t="s">
        <v>128</v>
      </c>
    </row>
    <row r="141" ht="14.25" customHeight="1">
      <c r="A141" s="74"/>
      <c r="B141" s="74"/>
      <c r="C141" s="63">
        <v>90436.0</v>
      </c>
      <c r="D141" s="64" t="s">
        <v>1420</v>
      </c>
    </row>
    <row r="142" ht="14.25" customHeight="1">
      <c r="A142" s="74"/>
      <c r="B142" s="74"/>
      <c r="C142" s="63">
        <v>62084.0</v>
      </c>
      <c r="D142" s="64" t="s">
        <v>1091</v>
      </c>
    </row>
    <row r="143" ht="14.25" customHeight="1">
      <c r="A143" s="74"/>
      <c r="B143" s="74"/>
      <c r="C143" s="63">
        <v>60018.0</v>
      </c>
      <c r="D143" s="64" t="s">
        <v>1003</v>
      </c>
    </row>
    <row r="144" ht="14.25" customHeight="1">
      <c r="A144" s="74"/>
      <c r="B144" s="74"/>
      <c r="C144" s="63">
        <v>90499.0</v>
      </c>
      <c r="D144" s="64" t="s">
        <v>1453</v>
      </c>
    </row>
    <row r="145" ht="14.25" customHeight="1">
      <c r="A145" s="74"/>
      <c r="B145" s="74"/>
      <c r="C145" s="63">
        <v>66143.0</v>
      </c>
      <c r="D145" s="64" t="s">
        <v>1231</v>
      </c>
    </row>
    <row r="146" ht="14.25" customHeight="1">
      <c r="A146" s="74"/>
      <c r="B146" s="74"/>
      <c r="C146" s="63">
        <v>33034.0</v>
      </c>
      <c r="D146" s="64" t="s">
        <v>625</v>
      </c>
    </row>
    <row r="147" ht="14.25" customHeight="1">
      <c r="A147" s="74"/>
      <c r="B147" s="74"/>
      <c r="C147" s="63">
        <v>38915.0</v>
      </c>
      <c r="D147" s="64" t="s">
        <v>976</v>
      </c>
    </row>
    <row r="148" ht="14.25" customHeight="1">
      <c r="A148" s="74"/>
      <c r="B148" s="74"/>
      <c r="C148" s="63">
        <v>25606.0</v>
      </c>
      <c r="D148" s="64" t="s">
        <v>283</v>
      </c>
    </row>
    <row r="149" ht="14.25" customHeight="1">
      <c r="A149" s="74"/>
      <c r="B149" s="74"/>
      <c r="C149" s="63">
        <v>60738.0</v>
      </c>
      <c r="D149" s="64" t="s">
        <v>1047</v>
      </c>
    </row>
    <row r="150" ht="14.25" customHeight="1">
      <c r="A150" s="74"/>
      <c r="B150" s="74"/>
      <c r="C150" s="63">
        <v>33174.0</v>
      </c>
      <c r="D150" s="64" t="s">
        <v>632</v>
      </c>
    </row>
    <row r="151" ht="14.25" customHeight="1">
      <c r="A151" s="74"/>
      <c r="B151" s="74"/>
      <c r="C151" s="63">
        <v>90543.0</v>
      </c>
      <c r="D151" s="64" t="s">
        <v>1474</v>
      </c>
    </row>
    <row r="152" ht="14.25" customHeight="1">
      <c r="A152" s="74"/>
      <c r="B152" s="74"/>
      <c r="C152" s="63">
        <v>35797.0</v>
      </c>
      <c r="D152" s="64" t="s">
        <v>755</v>
      </c>
    </row>
    <row r="153" ht="14.25" customHeight="1">
      <c r="A153" s="74"/>
      <c r="B153" s="74"/>
      <c r="C153" s="63">
        <v>65454.0</v>
      </c>
      <c r="D153" s="64" t="s">
        <v>1192</v>
      </c>
    </row>
    <row r="154" ht="14.25" customHeight="1">
      <c r="A154" s="74"/>
      <c r="B154" s="74"/>
      <c r="C154" s="63">
        <v>38117.0</v>
      </c>
      <c r="D154" s="64" t="s">
        <v>882</v>
      </c>
    </row>
    <row r="155" ht="14.25" customHeight="1">
      <c r="A155" s="74"/>
      <c r="B155" s="74"/>
      <c r="C155" s="63">
        <v>66093.0</v>
      </c>
      <c r="D155" s="64" t="s">
        <v>1213</v>
      </c>
    </row>
    <row r="156" ht="14.25" customHeight="1">
      <c r="A156" s="74"/>
      <c r="B156" s="74"/>
      <c r="C156" s="63">
        <v>20736.0</v>
      </c>
      <c r="D156" s="64" t="s">
        <v>115</v>
      </c>
    </row>
    <row r="157" ht="14.25" customHeight="1">
      <c r="A157" s="74"/>
      <c r="B157" s="74"/>
      <c r="C157" s="63">
        <v>20256.0</v>
      </c>
      <c r="D157" s="64" t="s">
        <v>106</v>
      </c>
    </row>
    <row r="158" ht="14.25" customHeight="1">
      <c r="A158" s="74"/>
      <c r="B158" s="74"/>
      <c r="C158" s="63">
        <v>31244.0</v>
      </c>
      <c r="D158" s="64" t="s">
        <v>508</v>
      </c>
    </row>
    <row r="159" ht="14.25" customHeight="1">
      <c r="A159" s="74"/>
      <c r="B159" s="74"/>
      <c r="C159" s="63">
        <v>30156.0</v>
      </c>
      <c r="D159" s="64" t="s">
        <v>362</v>
      </c>
    </row>
    <row r="160" ht="14.25" customHeight="1">
      <c r="A160" s="74"/>
      <c r="B160" s="74"/>
      <c r="C160" s="63">
        <v>32089.0</v>
      </c>
      <c r="D160" s="64" t="s">
        <v>380</v>
      </c>
    </row>
    <row r="161" ht="14.25" customHeight="1">
      <c r="A161" s="74"/>
      <c r="B161" s="74"/>
      <c r="C161" s="63">
        <v>30906.0</v>
      </c>
      <c r="D161" s="64" t="s">
        <v>470</v>
      </c>
    </row>
    <row r="162" ht="14.25" customHeight="1">
      <c r="A162" s="74"/>
      <c r="B162" s="74"/>
      <c r="C162" s="63">
        <v>21104.0</v>
      </c>
      <c r="D162" s="64" t="s">
        <v>122</v>
      </c>
    </row>
    <row r="163" ht="14.25" customHeight="1">
      <c r="A163" s="74"/>
      <c r="B163" s="74"/>
      <c r="C163" s="63">
        <v>65449.0</v>
      </c>
      <c r="D163" s="64" t="s">
        <v>1189</v>
      </c>
    </row>
    <row r="164" ht="14.25" customHeight="1">
      <c r="A164" s="74"/>
      <c r="B164" s="74"/>
      <c r="C164" s="63">
        <v>35657.0</v>
      </c>
      <c r="D164" s="64" t="s">
        <v>745</v>
      </c>
    </row>
    <row r="165" ht="14.25" customHeight="1">
      <c r="A165" s="74"/>
      <c r="B165" s="74"/>
      <c r="C165" s="63">
        <v>21589.0</v>
      </c>
      <c r="D165" s="64" t="s">
        <v>133</v>
      </c>
    </row>
    <row r="166" ht="14.25" customHeight="1">
      <c r="A166" s="74"/>
      <c r="B166" s="74"/>
      <c r="C166" s="63">
        <v>29687.0</v>
      </c>
      <c r="D166" s="64" t="s">
        <v>347</v>
      </c>
    </row>
    <row r="167" ht="14.25" customHeight="1">
      <c r="A167" s="74"/>
      <c r="B167" s="74"/>
      <c r="C167" s="63">
        <v>95290.0</v>
      </c>
      <c r="D167" s="64" t="s">
        <v>1664</v>
      </c>
    </row>
    <row r="168" ht="14.25" customHeight="1">
      <c r="A168" s="74"/>
      <c r="B168" s="74"/>
      <c r="C168" s="63">
        <v>60410.0</v>
      </c>
      <c r="D168" s="64" t="s">
        <v>1032</v>
      </c>
    </row>
    <row r="169" ht="14.25" customHeight="1">
      <c r="A169" s="74"/>
      <c r="B169" s="74"/>
      <c r="C169" s="63">
        <v>33315.0</v>
      </c>
      <c r="D169" s="64" t="s">
        <v>637</v>
      </c>
    </row>
    <row r="170" ht="14.25" customHeight="1">
      <c r="A170" s="74"/>
      <c r="B170" s="74"/>
      <c r="C170" s="63">
        <v>39040.0</v>
      </c>
      <c r="D170" s="64" t="s">
        <v>981</v>
      </c>
    </row>
    <row r="171" ht="14.25" customHeight="1">
      <c r="A171" s="74"/>
      <c r="B171" s="74"/>
      <c r="C171" s="63">
        <v>21481.0</v>
      </c>
      <c r="D171" s="64" t="s">
        <v>130</v>
      </c>
    </row>
    <row r="172" ht="14.25" customHeight="1">
      <c r="A172" s="74"/>
      <c r="B172" s="74"/>
      <c r="C172" s="63">
        <v>90144.0</v>
      </c>
      <c r="D172" s="64" t="s">
        <v>1339</v>
      </c>
    </row>
    <row r="173" ht="14.25" customHeight="1">
      <c r="A173" s="74"/>
      <c r="B173" s="74"/>
      <c r="C173" s="63">
        <v>95808.0</v>
      </c>
      <c r="D173" s="64" t="s">
        <v>1688</v>
      </c>
    </row>
    <row r="174" ht="14.25" customHeight="1">
      <c r="A174" s="74"/>
      <c r="B174" s="74"/>
      <c r="C174" s="63">
        <v>25999.0</v>
      </c>
      <c r="D174" s="64" t="s">
        <v>310</v>
      </c>
    </row>
    <row r="175" ht="14.25" customHeight="1">
      <c r="A175" s="74"/>
      <c r="B175" s="74"/>
      <c r="C175" s="63">
        <v>35363.0</v>
      </c>
      <c r="D175" s="64" t="s">
        <v>725</v>
      </c>
    </row>
    <row r="176" ht="14.25" customHeight="1">
      <c r="A176" s="74"/>
      <c r="B176" s="74"/>
      <c r="C176" s="63">
        <v>31864.0</v>
      </c>
      <c r="D176" s="64" t="s">
        <v>531</v>
      </c>
    </row>
    <row r="177" ht="14.25" customHeight="1">
      <c r="A177" s="74"/>
      <c r="B177" s="74"/>
      <c r="C177" s="63">
        <v>65453.0</v>
      </c>
      <c r="D177" s="64" t="s">
        <v>1191</v>
      </c>
    </row>
    <row r="178" ht="14.25" customHeight="1">
      <c r="A178" s="74"/>
      <c r="B178" s="74"/>
      <c r="C178" s="63">
        <v>32577.0</v>
      </c>
      <c r="D178" s="64" t="s">
        <v>596</v>
      </c>
    </row>
    <row r="179" ht="14.25" customHeight="1">
      <c r="A179" s="74"/>
      <c r="B179" s="74"/>
      <c r="C179" s="63">
        <v>35444.0</v>
      </c>
      <c r="D179" s="64" t="s">
        <v>730</v>
      </c>
    </row>
    <row r="180" ht="14.25" customHeight="1">
      <c r="A180" s="74"/>
      <c r="B180" s="74"/>
      <c r="C180" s="63">
        <v>90561.0</v>
      </c>
      <c r="D180" s="64" t="s">
        <v>1484</v>
      </c>
    </row>
    <row r="181" ht="14.25" customHeight="1">
      <c r="A181" s="74"/>
      <c r="B181" s="74"/>
      <c r="C181" s="63">
        <v>30914.0</v>
      </c>
      <c r="D181" s="64" t="s">
        <v>473</v>
      </c>
    </row>
    <row r="182" ht="14.25" customHeight="1">
      <c r="A182" s="74"/>
      <c r="B182" s="74"/>
      <c r="C182" s="63">
        <v>90429.0</v>
      </c>
      <c r="D182" s="64" t="s">
        <v>1417</v>
      </c>
    </row>
    <row r="183" ht="14.25" customHeight="1">
      <c r="A183" s="74"/>
      <c r="B183" s="74"/>
      <c r="C183" s="63">
        <v>90065.0</v>
      </c>
      <c r="D183" s="64" t="s">
        <v>1330</v>
      </c>
    </row>
    <row r="184" ht="14.25" customHeight="1">
      <c r="A184" s="74"/>
      <c r="B184" s="74"/>
      <c r="C184" s="63">
        <v>95146.0</v>
      </c>
      <c r="D184" s="64" t="s">
        <v>1605</v>
      </c>
    </row>
    <row r="185" ht="14.25" customHeight="1">
      <c r="A185" s="74"/>
      <c r="B185" s="74"/>
      <c r="C185" s="63">
        <v>90425.0</v>
      </c>
      <c r="D185" s="64" t="s">
        <v>1414</v>
      </c>
    </row>
    <row r="186" ht="14.25" customHeight="1">
      <c r="A186" s="74"/>
      <c r="B186" s="74"/>
      <c r="C186" s="63">
        <v>95373.0</v>
      </c>
      <c r="D186" s="64" t="s">
        <v>1666</v>
      </c>
    </row>
    <row r="187" ht="14.25" customHeight="1">
      <c r="A187" s="74"/>
      <c r="B187" s="74"/>
      <c r="C187" s="63">
        <v>32402.0</v>
      </c>
      <c r="D187" s="64" t="s">
        <v>587</v>
      </c>
    </row>
    <row r="188" ht="14.25" customHeight="1">
      <c r="A188" s="74"/>
      <c r="B188" s="74"/>
      <c r="C188" s="63">
        <v>96245.0</v>
      </c>
      <c r="D188" s="64" t="s">
        <v>1693</v>
      </c>
    </row>
    <row r="189" ht="14.25" customHeight="1">
      <c r="A189" s="74"/>
      <c r="B189" s="74"/>
      <c r="C189" s="63">
        <v>35886.0</v>
      </c>
      <c r="D189" s="64" t="s">
        <v>761</v>
      </c>
    </row>
    <row r="190" ht="14.25" customHeight="1">
      <c r="A190" s="74"/>
      <c r="B190" s="74"/>
      <c r="C190" s="63">
        <v>35029.0</v>
      </c>
      <c r="D190" s="64" t="s">
        <v>696</v>
      </c>
    </row>
    <row r="191" ht="14.25" customHeight="1">
      <c r="A191" s="74"/>
      <c r="B191" s="74"/>
      <c r="C191" s="63">
        <v>30388.0</v>
      </c>
      <c r="D191" s="64" t="s">
        <v>388</v>
      </c>
    </row>
    <row r="192" ht="14.25" customHeight="1">
      <c r="A192" s="74"/>
      <c r="B192" s="74"/>
      <c r="C192" s="63">
        <v>38680.0</v>
      </c>
      <c r="D192" s="64" t="s">
        <v>966</v>
      </c>
    </row>
    <row r="193" ht="14.25" customHeight="1">
      <c r="A193" s="74"/>
      <c r="B193" s="74"/>
      <c r="C193" s="63">
        <v>66172.0</v>
      </c>
      <c r="D193" s="64" t="s">
        <v>1248</v>
      </c>
    </row>
    <row r="194" ht="14.25" customHeight="1">
      <c r="A194" s="74"/>
      <c r="B194" s="74"/>
      <c r="C194" s="63">
        <v>90190.0</v>
      </c>
      <c r="D194" s="64" t="s">
        <v>1350</v>
      </c>
    </row>
    <row r="195" ht="14.25" customHeight="1">
      <c r="A195" s="74"/>
      <c r="B195" s="74"/>
      <c r="C195" s="63">
        <v>66123.0</v>
      </c>
      <c r="D195" s="64" t="s">
        <v>1223</v>
      </c>
    </row>
    <row r="196" ht="14.25" customHeight="1">
      <c r="A196" s="74"/>
      <c r="B196" s="74"/>
      <c r="C196" s="63">
        <v>33441.0</v>
      </c>
      <c r="D196" s="64" t="s">
        <v>642</v>
      </c>
    </row>
    <row r="197" ht="14.25" customHeight="1">
      <c r="A197" s="74"/>
      <c r="B197" s="74"/>
      <c r="C197" s="63">
        <v>34739.0</v>
      </c>
      <c r="D197" s="64" t="s">
        <v>691</v>
      </c>
    </row>
    <row r="198" ht="14.25" customHeight="1">
      <c r="A198" s="74"/>
      <c r="B198" s="74"/>
      <c r="C198" s="63">
        <v>30558.0</v>
      </c>
      <c r="D198" s="64" t="s">
        <v>403</v>
      </c>
    </row>
    <row r="199" ht="14.25" customHeight="1">
      <c r="A199" s="74"/>
      <c r="B199" s="74"/>
      <c r="C199" s="63">
        <v>21929.0</v>
      </c>
      <c r="D199" s="64" t="s">
        <v>143</v>
      </c>
    </row>
    <row r="200" ht="14.25" customHeight="1">
      <c r="A200" s="74"/>
      <c r="B200" s="74"/>
      <c r="C200" s="63">
        <v>38326.0</v>
      </c>
      <c r="D200" s="64" t="s">
        <v>928</v>
      </c>
    </row>
    <row r="201" ht="14.25" customHeight="1">
      <c r="A201" s="74"/>
      <c r="B201" s="74"/>
      <c r="C201" s="63">
        <v>33387.0</v>
      </c>
      <c r="D201" s="64" t="s">
        <v>640</v>
      </c>
    </row>
    <row r="202" ht="14.25" customHeight="1">
      <c r="A202" s="74"/>
      <c r="B202" s="74"/>
      <c r="C202" s="63">
        <v>31392.0</v>
      </c>
      <c r="D202" s="64" t="s">
        <v>512</v>
      </c>
    </row>
    <row r="203" ht="14.25" customHeight="1">
      <c r="A203" s="74"/>
      <c r="B203" s="74"/>
      <c r="C203" s="63">
        <v>31287.0</v>
      </c>
      <c r="D203" s="64" t="s">
        <v>509</v>
      </c>
    </row>
    <row r="204" ht="14.25" customHeight="1">
      <c r="A204" s="74"/>
      <c r="B204" s="74"/>
      <c r="C204" s="63">
        <v>35258.0</v>
      </c>
      <c r="D204" s="64" t="s">
        <v>717</v>
      </c>
    </row>
    <row r="205" ht="14.25" customHeight="1">
      <c r="A205" s="74"/>
      <c r="B205" s="74"/>
      <c r="C205" s="63">
        <v>31120.0</v>
      </c>
      <c r="D205" s="64" t="s">
        <v>501</v>
      </c>
    </row>
    <row r="206" ht="14.25" customHeight="1">
      <c r="A206" s="74"/>
      <c r="B206" s="74"/>
      <c r="C206" s="63">
        <v>35274.0</v>
      </c>
      <c r="D206" s="64" t="s">
        <v>719</v>
      </c>
    </row>
    <row r="207" ht="14.25" customHeight="1">
      <c r="A207" s="74"/>
      <c r="B207" s="74"/>
      <c r="C207" s="63">
        <v>37730.0</v>
      </c>
      <c r="D207" s="64" t="s">
        <v>833</v>
      </c>
    </row>
    <row r="208" ht="14.25" customHeight="1">
      <c r="A208" s="74"/>
      <c r="B208" s="74"/>
      <c r="C208" s="63">
        <v>90076.0</v>
      </c>
      <c r="D208" s="64" t="s">
        <v>1332</v>
      </c>
    </row>
    <row r="209" ht="14.25" customHeight="1">
      <c r="A209" s="74"/>
      <c r="B209" s="74"/>
      <c r="C209" s="63">
        <v>32065.0</v>
      </c>
      <c r="D209" s="64" t="s">
        <v>1813</v>
      </c>
    </row>
    <row r="210" ht="14.25" customHeight="1">
      <c r="A210" s="74"/>
      <c r="B210" s="74"/>
      <c r="C210" s="63">
        <v>65222.0</v>
      </c>
      <c r="D210" s="64" t="s">
        <v>1814</v>
      </c>
    </row>
    <row r="211" ht="14.25" customHeight="1">
      <c r="A211" s="74"/>
      <c r="B211" s="74"/>
      <c r="C211" s="63">
        <v>34146.0</v>
      </c>
      <c r="D211" s="64" t="s">
        <v>668</v>
      </c>
    </row>
    <row r="212" ht="14.25" customHeight="1">
      <c r="A212" s="74"/>
      <c r="B212" s="74"/>
      <c r="C212" s="63">
        <v>21635.0</v>
      </c>
      <c r="D212" s="64" t="s">
        <v>135</v>
      </c>
    </row>
    <row r="213" ht="14.25" customHeight="1">
      <c r="A213" s="74"/>
      <c r="B213" s="74"/>
      <c r="C213" s="63">
        <v>36017.0</v>
      </c>
      <c r="D213" s="64" t="s">
        <v>765</v>
      </c>
    </row>
    <row r="214" ht="14.25" customHeight="1">
      <c r="A214" s="74"/>
      <c r="B214" s="74"/>
      <c r="C214" s="63">
        <v>62104.0</v>
      </c>
      <c r="D214" s="64" t="s">
        <v>1104</v>
      </c>
    </row>
    <row r="215" ht="14.25" customHeight="1">
      <c r="A215" s="74"/>
      <c r="B215" s="74"/>
      <c r="C215" s="63">
        <v>38044.0</v>
      </c>
      <c r="D215" s="64" t="s">
        <v>870</v>
      </c>
    </row>
    <row r="216" ht="14.25" customHeight="1">
      <c r="A216" s="74"/>
      <c r="B216" s="74"/>
      <c r="C216" s="63">
        <v>30833.0</v>
      </c>
      <c r="D216" s="64" t="s">
        <v>455</v>
      </c>
    </row>
    <row r="217" ht="14.25" customHeight="1">
      <c r="A217" s="74"/>
      <c r="B217" s="74"/>
      <c r="C217" s="63">
        <v>32067.0</v>
      </c>
      <c r="D217" s="64" t="s">
        <v>1815</v>
      </c>
    </row>
    <row r="218" ht="14.25" customHeight="1">
      <c r="A218" s="74"/>
      <c r="B218" s="74"/>
      <c r="C218" s="63">
        <v>21600.0</v>
      </c>
      <c r="D218" s="64" t="s">
        <v>134</v>
      </c>
    </row>
    <row r="219" ht="14.25" customHeight="1">
      <c r="A219" s="74"/>
      <c r="B219" s="74"/>
      <c r="C219" s="63">
        <v>20299.0</v>
      </c>
      <c r="D219" s="64" t="s">
        <v>107</v>
      </c>
    </row>
    <row r="220" ht="14.25" customHeight="1">
      <c r="A220" s="74"/>
      <c r="B220" s="74"/>
      <c r="C220" s="63">
        <v>95382.0</v>
      </c>
      <c r="D220" s="64" t="s">
        <v>1667</v>
      </c>
    </row>
    <row r="221" ht="14.25" customHeight="1">
      <c r="A221" s="74"/>
      <c r="B221" s="74"/>
      <c r="C221" s="63">
        <v>65072.0</v>
      </c>
      <c r="D221" s="64" t="s">
        <v>1172</v>
      </c>
    </row>
    <row r="222" ht="14.25" customHeight="1">
      <c r="A222" s="74"/>
      <c r="B222" s="74"/>
      <c r="C222" s="63">
        <v>66551.0</v>
      </c>
      <c r="D222" s="64" t="s">
        <v>1277</v>
      </c>
    </row>
    <row r="223" ht="14.25" customHeight="1">
      <c r="A223" s="74"/>
      <c r="B223" s="74"/>
      <c r="C223" s="63">
        <v>60065.0</v>
      </c>
      <c r="D223" s="64" t="s">
        <v>1022</v>
      </c>
    </row>
    <row r="224" ht="14.25" customHeight="1">
      <c r="A224" s="74"/>
      <c r="B224" s="74"/>
      <c r="C224" s="63">
        <v>66054.0</v>
      </c>
      <c r="D224" s="64" t="s">
        <v>1202</v>
      </c>
    </row>
    <row r="225" ht="14.25" customHeight="1">
      <c r="A225" s="74"/>
      <c r="B225" s="74"/>
      <c r="C225" s="63">
        <v>22550.0</v>
      </c>
      <c r="D225" s="64" t="s">
        <v>155</v>
      </c>
    </row>
    <row r="226" ht="14.25" customHeight="1">
      <c r="A226" s="74"/>
      <c r="B226" s="74"/>
      <c r="C226" s="63">
        <v>90333.0</v>
      </c>
      <c r="D226" s="64" t="s">
        <v>1392</v>
      </c>
    </row>
    <row r="227" ht="14.25" customHeight="1">
      <c r="A227" s="74"/>
      <c r="B227" s="74"/>
      <c r="C227" s="63">
        <v>96995.0</v>
      </c>
      <c r="D227" s="64" t="s">
        <v>1712</v>
      </c>
    </row>
    <row r="228" ht="14.25" customHeight="1">
      <c r="A228" s="74"/>
      <c r="B228" s="74"/>
      <c r="C228" s="63">
        <v>36084.0</v>
      </c>
      <c r="D228" s="64" t="s">
        <v>767</v>
      </c>
    </row>
    <row r="229" ht="14.25" customHeight="1">
      <c r="A229" s="74"/>
      <c r="B229" s="74"/>
      <c r="C229" s="63">
        <v>22140.0</v>
      </c>
      <c r="D229" s="64" t="s">
        <v>148</v>
      </c>
    </row>
    <row r="230" ht="14.25" customHeight="1">
      <c r="A230" s="74"/>
      <c r="B230" s="74"/>
      <c r="C230" s="63">
        <v>32275.0</v>
      </c>
      <c r="D230" s="64" t="s">
        <v>581</v>
      </c>
    </row>
    <row r="231" ht="14.25" customHeight="1">
      <c r="A231" s="74"/>
      <c r="B231" s="74"/>
      <c r="C231" s="63">
        <v>36807.0</v>
      </c>
      <c r="D231" s="64" t="s">
        <v>791</v>
      </c>
    </row>
    <row r="232" ht="14.25" customHeight="1">
      <c r="A232" s="74"/>
      <c r="B232" s="74"/>
      <c r="C232" s="63">
        <v>30078.0</v>
      </c>
      <c r="D232" s="64" t="s">
        <v>354</v>
      </c>
    </row>
    <row r="233" ht="14.25" customHeight="1">
      <c r="A233" s="74"/>
      <c r="B233" s="74"/>
      <c r="C233" s="63">
        <v>32739.0</v>
      </c>
      <c r="D233" s="64" t="s">
        <v>606</v>
      </c>
    </row>
    <row r="234" ht="14.25" customHeight="1">
      <c r="A234" s="74"/>
      <c r="B234" s="74"/>
      <c r="C234" s="63">
        <v>23913.0</v>
      </c>
      <c r="D234" s="64" t="s">
        <v>224</v>
      </c>
    </row>
    <row r="235" ht="14.25" customHeight="1">
      <c r="A235" s="74"/>
      <c r="B235" s="74"/>
      <c r="C235" s="63">
        <v>32615.0</v>
      </c>
      <c r="D235" s="64" t="s">
        <v>599</v>
      </c>
    </row>
    <row r="236" ht="14.25" customHeight="1">
      <c r="A236" s="74"/>
      <c r="B236" s="74"/>
      <c r="C236" s="63">
        <v>90005.0</v>
      </c>
      <c r="D236" s="64" t="s">
        <v>1318</v>
      </c>
    </row>
    <row r="237" ht="14.25" customHeight="1">
      <c r="A237" s="74"/>
      <c r="B237" s="74"/>
      <c r="C237" s="63">
        <v>26505.0</v>
      </c>
      <c r="D237" s="64" t="s">
        <v>325</v>
      </c>
    </row>
    <row r="238" ht="14.25" customHeight="1">
      <c r="A238" s="74"/>
      <c r="B238" s="74"/>
      <c r="C238" s="63">
        <v>32068.0</v>
      </c>
      <c r="D238" s="64" t="s">
        <v>1816</v>
      </c>
    </row>
    <row r="239" ht="14.25" customHeight="1">
      <c r="A239" s="74"/>
      <c r="B239" s="74"/>
      <c r="C239" s="63">
        <v>30213.0</v>
      </c>
      <c r="D239" s="64" t="s">
        <v>368</v>
      </c>
    </row>
    <row r="240" ht="14.25" customHeight="1">
      <c r="A240" s="74"/>
      <c r="B240" s="74"/>
      <c r="C240" s="63">
        <v>66197.0</v>
      </c>
      <c r="D240" s="64" t="s">
        <v>1258</v>
      </c>
    </row>
    <row r="241" ht="14.25" customHeight="1">
      <c r="A241" s="74"/>
      <c r="B241" s="74"/>
      <c r="C241" s="63">
        <v>60102.0</v>
      </c>
      <c r="D241" s="64" t="s">
        <v>1006</v>
      </c>
    </row>
    <row r="242" ht="14.25" customHeight="1">
      <c r="A242" s="74"/>
      <c r="B242" s="74"/>
      <c r="C242" s="63">
        <v>37692.0</v>
      </c>
      <c r="D242" s="64" t="s">
        <v>829</v>
      </c>
    </row>
    <row r="243" ht="14.25" customHeight="1">
      <c r="A243" s="74"/>
      <c r="B243" s="74"/>
      <c r="C243" s="63">
        <v>90315.0</v>
      </c>
      <c r="D243" s="64" t="s">
        <v>1386</v>
      </c>
    </row>
    <row r="244" ht="14.25" customHeight="1">
      <c r="A244" s="74"/>
      <c r="B244" s="74"/>
      <c r="C244" s="63">
        <v>32186.0</v>
      </c>
      <c r="D244" s="64" t="s">
        <v>575</v>
      </c>
    </row>
    <row r="245" ht="14.25" customHeight="1">
      <c r="A245" s="74"/>
      <c r="B245" s="74"/>
      <c r="C245" s="63">
        <v>66055.0</v>
      </c>
      <c r="D245" s="64" t="s">
        <v>1203</v>
      </c>
    </row>
    <row r="246" ht="14.25" customHeight="1">
      <c r="A246" s="74"/>
      <c r="B246" s="74"/>
      <c r="C246" s="63">
        <v>20080.0</v>
      </c>
      <c r="D246" s="64" t="s">
        <v>74</v>
      </c>
    </row>
    <row r="247" ht="14.25" customHeight="1">
      <c r="A247" s="74"/>
      <c r="B247" s="74"/>
      <c r="C247" s="63">
        <v>62111.0</v>
      </c>
      <c r="D247" s="64" t="s">
        <v>1110</v>
      </c>
    </row>
    <row r="248" ht="14.25" customHeight="1">
      <c r="A248" s="74"/>
      <c r="B248" s="74"/>
      <c r="C248" s="63">
        <v>60747.0</v>
      </c>
      <c r="D248" s="64" t="s">
        <v>1050</v>
      </c>
    </row>
    <row r="249" ht="14.25" customHeight="1">
      <c r="A249" s="74"/>
      <c r="B249" s="74"/>
      <c r="C249" s="63">
        <v>90017.0</v>
      </c>
      <c r="D249" s="64" t="s">
        <v>1322</v>
      </c>
    </row>
    <row r="250" ht="14.25" customHeight="1">
      <c r="A250" s="74"/>
      <c r="B250" s="74"/>
      <c r="C250" s="63">
        <v>20065.0</v>
      </c>
      <c r="D250" s="64" t="s">
        <v>69</v>
      </c>
    </row>
    <row r="251" ht="14.25" customHeight="1">
      <c r="A251" s="74"/>
      <c r="B251" s="74"/>
      <c r="C251" s="63">
        <v>35177.0</v>
      </c>
      <c r="D251" s="64" t="s">
        <v>706</v>
      </c>
    </row>
    <row r="252" ht="14.25" customHeight="1">
      <c r="A252" s="74"/>
      <c r="B252" s="74"/>
      <c r="C252" s="63">
        <v>63014.0</v>
      </c>
      <c r="D252" s="64" t="s">
        <v>1155</v>
      </c>
    </row>
    <row r="253" ht="14.25" customHeight="1">
      <c r="A253" s="74"/>
      <c r="B253" s="74"/>
      <c r="C253" s="63">
        <v>90518.0</v>
      </c>
      <c r="D253" s="64" t="s">
        <v>1461</v>
      </c>
    </row>
    <row r="254" ht="14.25" customHeight="1">
      <c r="A254" s="74"/>
      <c r="B254" s="74"/>
      <c r="C254" s="63">
        <v>36122.0</v>
      </c>
      <c r="D254" s="64" t="s">
        <v>770</v>
      </c>
    </row>
    <row r="255" ht="14.25" customHeight="1">
      <c r="A255" s="74"/>
      <c r="B255" s="74"/>
      <c r="C255" s="63">
        <v>21244.0</v>
      </c>
      <c r="D255" s="64" t="s">
        <v>123</v>
      </c>
    </row>
    <row r="256" ht="14.25" customHeight="1">
      <c r="A256" s="74"/>
      <c r="B256" s="74"/>
      <c r="C256" s="63">
        <v>23453.0</v>
      </c>
      <c r="D256" s="64" t="s">
        <v>163</v>
      </c>
    </row>
    <row r="257" ht="14.25" customHeight="1">
      <c r="A257" s="74"/>
      <c r="B257" s="74"/>
      <c r="C257" s="63">
        <v>38268.0</v>
      </c>
      <c r="D257" s="64" t="s">
        <v>921</v>
      </c>
    </row>
    <row r="258" ht="14.25" customHeight="1">
      <c r="A258" s="74"/>
      <c r="B258" s="74"/>
      <c r="C258" s="63">
        <v>37072.0</v>
      </c>
      <c r="D258" s="64" t="s">
        <v>797</v>
      </c>
    </row>
    <row r="259" ht="14.25" customHeight="1">
      <c r="A259" s="74"/>
      <c r="B259" s="74"/>
      <c r="C259" s="63">
        <v>95133.0</v>
      </c>
      <c r="D259" s="64" t="s">
        <v>1599</v>
      </c>
    </row>
    <row r="260" ht="14.25" customHeight="1">
      <c r="A260" s="74"/>
      <c r="B260" s="74"/>
      <c r="C260" s="63">
        <v>35822.0</v>
      </c>
      <c r="D260" s="64" t="s">
        <v>758</v>
      </c>
    </row>
    <row r="261" ht="14.25" customHeight="1">
      <c r="A261" s="74"/>
      <c r="B261" s="74"/>
      <c r="C261" s="63">
        <v>35630.0</v>
      </c>
      <c r="D261" s="64" t="s">
        <v>743</v>
      </c>
    </row>
    <row r="262" ht="14.25" customHeight="1">
      <c r="A262" s="74"/>
      <c r="B262" s="74"/>
      <c r="C262" s="63">
        <v>28362.0</v>
      </c>
      <c r="D262" s="64" t="s">
        <v>333</v>
      </c>
    </row>
    <row r="263" ht="14.25" customHeight="1">
      <c r="A263" s="74"/>
      <c r="B263" s="74"/>
      <c r="C263" s="63">
        <v>90231.0</v>
      </c>
      <c r="D263" s="64" t="s">
        <v>1359</v>
      </c>
    </row>
    <row r="264" ht="14.25" customHeight="1">
      <c r="A264" s="74"/>
      <c r="B264" s="74"/>
      <c r="C264" s="63">
        <v>32069.0</v>
      </c>
      <c r="D264" s="64" t="s">
        <v>548</v>
      </c>
    </row>
    <row r="265" ht="14.25" customHeight="1">
      <c r="A265" s="74"/>
      <c r="B265" s="74"/>
      <c r="C265" s="63">
        <v>31511.0</v>
      </c>
      <c r="D265" s="64" t="s">
        <v>524</v>
      </c>
    </row>
    <row r="266" ht="14.25" customHeight="1">
      <c r="A266" s="74"/>
      <c r="B266" s="74"/>
      <c r="C266" s="63">
        <v>90282.0</v>
      </c>
      <c r="D266" s="64" t="s">
        <v>1373</v>
      </c>
    </row>
    <row r="267" ht="14.25" customHeight="1">
      <c r="A267" s="74"/>
      <c r="B267" s="74"/>
      <c r="C267" s="63">
        <v>30337.0</v>
      </c>
      <c r="D267" s="64" t="s">
        <v>385</v>
      </c>
    </row>
    <row r="268" ht="14.25" customHeight="1">
      <c r="A268" s="74"/>
      <c r="B268" s="74"/>
      <c r="C268" s="63">
        <v>33875.0</v>
      </c>
      <c r="D268" s="64" t="s">
        <v>658</v>
      </c>
    </row>
    <row r="269" ht="14.25" customHeight="1">
      <c r="A269" s="74"/>
      <c r="B269" s="74"/>
      <c r="C269" s="63">
        <v>60017.0</v>
      </c>
      <c r="D269" s="64" t="s">
        <v>1002</v>
      </c>
    </row>
    <row r="270" ht="14.25" customHeight="1">
      <c r="A270" s="74"/>
      <c r="B270" s="74"/>
      <c r="C270" s="63">
        <v>90504.0</v>
      </c>
      <c r="D270" s="64" t="s">
        <v>1456</v>
      </c>
    </row>
    <row r="271" ht="14.25" customHeight="1">
      <c r="A271" s="74"/>
      <c r="B271" s="74"/>
      <c r="C271" s="63">
        <v>69180.0</v>
      </c>
      <c r="D271" s="64" t="s">
        <v>1317</v>
      </c>
    </row>
    <row r="272" ht="14.25" customHeight="1">
      <c r="A272" s="74"/>
      <c r="B272" s="74"/>
      <c r="C272" s="63">
        <v>22712.0</v>
      </c>
      <c r="D272" s="64" t="s">
        <v>159</v>
      </c>
    </row>
    <row r="273" ht="14.25" customHeight="1">
      <c r="A273" s="74"/>
      <c r="B273" s="74"/>
      <c r="C273" s="63">
        <v>25487.0</v>
      </c>
      <c r="D273" s="64" t="s">
        <v>276</v>
      </c>
    </row>
    <row r="274" ht="14.25" customHeight="1">
      <c r="A274" s="74"/>
      <c r="B274" s="74"/>
      <c r="C274" s="63">
        <v>95524.0</v>
      </c>
      <c r="D274" s="64" t="s">
        <v>1680</v>
      </c>
    </row>
    <row r="275" ht="14.25" customHeight="1">
      <c r="A275" s="74"/>
      <c r="B275" s="74"/>
      <c r="C275" s="63">
        <v>95626.0</v>
      </c>
      <c r="D275" s="64" t="s">
        <v>1682</v>
      </c>
    </row>
    <row r="276" ht="14.25" customHeight="1">
      <c r="A276" s="74"/>
      <c r="B276" s="74"/>
      <c r="C276" s="63">
        <v>68505.0</v>
      </c>
      <c r="D276" s="64" t="s">
        <v>1285</v>
      </c>
    </row>
    <row r="277" ht="14.25" customHeight="1">
      <c r="A277" s="74"/>
      <c r="B277" s="74"/>
      <c r="C277" s="63">
        <v>21473.0</v>
      </c>
      <c r="D277" s="64" t="s">
        <v>129</v>
      </c>
    </row>
    <row r="278" ht="14.25" customHeight="1">
      <c r="A278" s="74"/>
      <c r="B278" s="74"/>
      <c r="C278" s="63">
        <v>90404.0</v>
      </c>
      <c r="D278" s="64" t="s">
        <v>1409</v>
      </c>
    </row>
    <row r="279" ht="14.25" customHeight="1">
      <c r="A279" s="74"/>
      <c r="B279" s="74"/>
      <c r="C279" s="63">
        <v>21880.0</v>
      </c>
      <c r="D279" s="64" t="s">
        <v>142</v>
      </c>
    </row>
    <row r="280" ht="14.25" customHeight="1">
      <c r="A280" s="74"/>
      <c r="B280" s="74"/>
      <c r="C280" s="63">
        <v>24731.0</v>
      </c>
      <c r="D280" s="64" t="s">
        <v>1817</v>
      </c>
    </row>
    <row r="281" ht="14.25" customHeight="1">
      <c r="A281" s="74"/>
      <c r="B281" s="74"/>
      <c r="C281" s="63">
        <v>60700.0</v>
      </c>
      <c r="D281" s="64" t="s">
        <v>1037</v>
      </c>
    </row>
    <row r="282" ht="14.25" customHeight="1">
      <c r="A282" s="74"/>
      <c r="B282" s="74"/>
      <c r="C282" s="63">
        <v>35460.0</v>
      </c>
      <c r="D282" s="64" t="s">
        <v>731</v>
      </c>
    </row>
    <row r="283" ht="14.25" customHeight="1">
      <c r="A283" s="74"/>
      <c r="B283" s="74"/>
      <c r="C283" s="63">
        <v>90535.0</v>
      </c>
      <c r="D283" s="64" t="s">
        <v>1469</v>
      </c>
    </row>
    <row r="284" ht="14.25" customHeight="1">
      <c r="A284" s="74"/>
      <c r="B284" s="74"/>
      <c r="C284" s="63">
        <v>22879.0</v>
      </c>
      <c r="D284" s="64" t="s">
        <v>167</v>
      </c>
    </row>
    <row r="285" ht="14.25" customHeight="1">
      <c r="A285" s="74"/>
      <c r="B285" s="74"/>
      <c r="C285" s="63">
        <v>95162.0</v>
      </c>
      <c r="D285" s="64" t="s">
        <v>1616</v>
      </c>
    </row>
    <row r="286" ht="14.25" customHeight="1">
      <c r="A286" s="74"/>
      <c r="B286" s="74"/>
      <c r="C286" s="63">
        <v>96953.0</v>
      </c>
      <c r="D286" s="64" t="s">
        <v>1704</v>
      </c>
    </row>
    <row r="287" ht="14.25" customHeight="1">
      <c r="A287" s="74"/>
      <c r="B287" s="74"/>
      <c r="C287" s="63">
        <v>22941.0</v>
      </c>
      <c r="D287" s="64" t="s">
        <v>168</v>
      </c>
    </row>
    <row r="288" ht="14.25" customHeight="1">
      <c r="A288" s="74"/>
      <c r="B288" s="74"/>
      <c r="C288" s="63">
        <v>65080.0</v>
      </c>
      <c r="D288" s="64" t="s">
        <v>1173</v>
      </c>
    </row>
    <row r="289" ht="14.25" customHeight="1">
      <c r="A289" s="74"/>
      <c r="B289" s="74"/>
      <c r="C289" s="63">
        <v>30889.0</v>
      </c>
      <c r="D289" s="64" t="s">
        <v>468</v>
      </c>
    </row>
    <row r="290" ht="14.25" customHeight="1">
      <c r="A290" s="74"/>
      <c r="B290" s="74"/>
      <c r="C290" s="63">
        <v>25576.0</v>
      </c>
      <c r="D290" s="64" t="s">
        <v>1818</v>
      </c>
    </row>
    <row r="291" ht="14.25" customHeight="1">
      <c r="A291" s="74"/>
      <c r="B291" s="74"/>
      <c r="C291" s="63">
        <v>38206.0</v>
      </c>
      <c r="D291" s="64" t="s">
        <v>903</v>
      </c>
    </row>
    <row r="292" ht="14.25" customHeight="1">
      <c r="A292" s="74"/>
      <c r="B292" s="74"/>
      <c r="C292" s="63">
        <v>65457.0</v>
      </c>
      <c r="D292" s="64" t="s">
        <v>1193</v>
      </c>
    </row>
    <row r="293" ht="14.25" customHeight="1">
      <c r="A293" s="74"/>
      <c r="B293" s="74"/>
      <c r="C293" s="63">
        <v>95190.0</v>
      </c>
      <c r="D293" s="64" t="s">
        <v>1636</v>
      </c>
    </row>
    <row r="294" ht="14.25" customHeight="1">
      <c r="A294" s="74"/>
      <c r="B294" s="74"/>
      <c r="C294" s="63">
        <v>95762.0</v>
      </c>
      <c r="D294" s="64" t="s">
        <v>1683</v>
      </c>
    </row>
    <row r="295" ht="14.25" customHeight="1">
      <c r="A295" s="74"/>
      <c r="B295" s="74"/>
      <c r="C295" s="63">
        <v>60049.0</v>
      </c>
      <c r="D295" s="64" t="s">
        <v>1018</v>
      </c>
    </row>
    <row r="296" ht="14.25" customHeight="1">
      <c r="A296" s="74"/>
      <c r="B296" s="74"/>
      <c r="C296" s="63">
        <v>95126.0</v>
      </c>
      <c r="D296" s="64" t="s">
        <v>1594</v>
      </c>
    </row>
    <row r="297" ht="14.25" customHeight="1">
      <c r="A297" s="74"/>
      <c r="B297" s="74"/>
      <c r="C297" s="63">
        <v>90122.0</v>
      </c>
      <c r="D297" s="64" t="s">
        <v>1337</v>
      </c>
    </row>
    <row r="298" ht="14.25" customHeight="1">
      <c r="A298" s="74"/>
      <c r="B298" s="74"/>
      <c r="C298" s="63">
        <v>21783.0</v>
      </c>
      <c r="D298" s="64" t="s">
        <v>1819</v>
      </c>
    </row>
    <row r="299" ht="14.25" customHeight="1">
      <c r="A299" s="74"/>
      <c r="B299" s="74"/>
      <c r="C299" s="63">
        <v>35398.0</v>
      </c>
      <c r="D299" s="64" t="s">
        <v>727</v>
      </c>
    </row>
    <row r="300" ht="14.25" customHeight="1">
      <c r="A300" s="74"/>
      <c r="B300" s="74"/>
      <c r="C300" s="63">
        <v>37218.0</v>
      </c>
      <c r="D300" s="64" t="s">
        <v>802</v>
      </c>
    </row>
    <row r="301" ht="14.25" customHeight="1">
      <c r="A301" s="74"/>
      <c r="B301" s="74"/>
      <c r="C301" s="63">
        <v>60023.0</v>
      </c>
      <c r="D301" s="64" t="s">
        <v>1007</v>
      </c>
    </row>
    <row r="302" ht="14.25" customHeight="1">
      <c r="A302" s="74"/>
      <c r="B302" s="74"/>
      <c r="C302" s="63">
        <v>68543.0</v>
      </c>
      <c r="D302" s="64" t="s">
        <v>1303</v>
      </c>
    </row>
    <row r="303" ht="14.25" customHeight="1">
      <c r="A303" s="74"/>
      <c r="B303" s="74"/>
      <c r="C303" s="63">
        <v>60730.0</v>
      </c>
      <c r="D303" s="64" t="s">
        <v>1046</v>
      </c>
    </row>
    <row r="304" ht="14.25" customHeight="1">
      <c r="A304" s="74"/>
      <c r="B304" s="74"/>
      <c r="C304" s="63">
        <v>30094.0</v>
      </c>
      <c r="D304" s="64" t="s">
        <v>356</v>
      </c>
    </row>
    <row r="305" ht="14.25" customHeight="1">
      <c r="A305" s="74"/>
      <c r="B305" s="74"/>
      <c r="C305" s="63">
        <v>62052.0</v>
      </c>
      <c r="D305" s="64" t="s">
        <v>1080</v>
      </c>
    </row>
    <row r="306" ht="14.25" customHeight="1">
      <c r="A306" s="74"/>
      <c r="B306" s="74"/>
      <c r="C306" s="63">
        <v>32518.0</v>
      </c>
      <c r="D306" s="64" t="s">
        <v>593</v>
      </c>
    </row>
    <row r="307" ht="14.25" customHeight="1">
      <c r="A307" s="74"/>
      <c r="B307" s="74"/>
      <c r="C307" s="63">
        <v>95773.0</v>
      </c>
      <c r="D307" s="64" t="s">
        <v>1687</v>
      </c>
    </row>
    <row r="308" ht="14.25" customHeight="1">
      <c r="A308" s="74"/>
      <c r="B308" s="74"/>
      <c r="C308" s="63">
        <v>29520.0</v>
      </c>
      <c r="D308" s="64" t="s">
        <v>346</v>
      </c>
    </row>
    <row r="309" ht="14.25" customHeight="1">
      <c r="A309" s="74"/>
      <c r="B309" s="74"/>
      <c r="C309" s="63">
        <v>90053.0</v>
      </c>
      <c r="D309" s="64" t="s">
        <v>1326</v>
      </c>
    </row>
    <row r="310" ht="14.25" customHeight="1">
      <c r="A310" s="74"/>
      <c r="B310" s="74"/>
      <c r="C310" s="63">
        <v>95280.0</v>
      </c>
      <c r="D310" s="64" t="s">
        <v>1662</v>
      </c>
    </row>
    <row r="311" ht="14.25" customHeight="1">
      <c r="A311" s="74"/>
      <c r="B311" s="74"/>
      <c r="C311" s="63">
        <v>66980.0</v>
      </c>
      <c r="D311" s="64" t="s">
        <v>1284</v>
      </c>
    </row>
    <row r="312" ht="14.25" customHeight="1">
      <c r="A312" s="74"/>
      <c r="B312" s="74"/>
      <c r="C312" s="63">
        <v>60641.0</v>
      </c>
      <c r="D312" s="64" t="s">
        <v>1036</v>
      </c>
    </row>
    <row r="313" ht="14.25" customHeight="1">
      <c r="A313" s="74"/>
      <c r="B313" s="74"/>
      <c r="C313" s="63">
        <v>32690.0</v>
      </c>
      <c r="D313" s="64" t="s">
        <v>603</v>
      </c>
    </row>
    <row r="314" ht="14.25" customHeight="1">
      <c r="A314" s="74"/>
      <c r="B314" s="74"/>
      <c r="C314" s="63">
        <v>37927.0</v>
      </c>
      <c r="D314" s="64" t="s">
        <v>849</v>
      </c>
    </row>
    <row r="315" ht="14.25" customHeight="1">
      <c r="A315" s="74"/>
      <c r="B315" s="74"/>
      <c r="C315" s="63">
        <v>37492.0</v>
      </c>
      <c r="D315" s="64" t="s">
        <v>819</v>
      </c>
    </row>
    <row r="316" ht="14.25" customHeight="1">
      <c r="A316" s="74"/>
      <c r="B316" s="74"/>
      <c r="C316" s="63">
        <v>35479.0</v>
      </c>
      <c r="D316" s="64" t="s">
        <v>732</v>
      </c>
    </row>
    <row r="317" ht="14.25" customHeight="1">
      <c r="A317" s="74"/>
      <c r="B317" s="74"/>
      <c r="C317" s="63">
        <v>68536.0</v>
      </c>
      <c r="D317" s="64" t="s">
        <v>1298</v>
      </c>
    </row>
    <row r="318" ht="14.25" customHeight="1">
      <c r="A318" s="74"/>
      <c r="B318" s="74"/>
      <c r="C318" s="63">
        <v>25932.0</v>
      </c>
      <c r="D318" s="64" t="s">
        <v>304</v>
      </c>
    </row>
    <row r="319" ht="14.25" customHeight="1">
      <c r="A319" s="74"/>
      <c r="B319" s="74"/>
      <c r="C319" s="63">
        <v>23530.0</v>
      </c>
      <c r="D319" s="64" t="s">
        <v>199</v>
      </c>
    </row>
    <row r="320" ht="14.25" customHeight="1">
      <c r="A320" s="74"/>
      <c r="B320" s="74"/>
      <c r="C320" s="63">
        <v>36394.0</v>
      </c>
      <c r="D320" s="64" t="s">
        <v>775</v>
      </c>
    </row>
    <row r="321" ht="14.25" customHeight="1">
      <c r="A321" s="74"/>
      <c r="B321" s="74"/>
      <c r="C321" s="63">
        <v>69010.0</v>
      </c>
      <c r="D321" s="64" t="s">
        <v>1313</v>
      </c>
    </row>
    <row r="322" ht="14.25" customHeight="1">
      <c r="A322" s="74"/>
      <c r="B322" s="74"/>
      <c r="C322" s="63">
        <v>24294.0</v>
      </c>
      <c r="D322" s="64" t="s">
        <v>243</v>
      </c>
    </row>
    <row r="323" ht="14.25" customHeight="1">
      <c r="A323" s="74"/>
      <c r="B323" s="74"/>
      <c r="C323" s="63">
        <v>60028.0</v>
      </c>
      <c r="D323" s="64" t="s">
        <v>1009</v>
      </c>
    </row>
    <row r="324" ht="14.25" customHeight="1">
      <c r="A324" s="74"/>
      <c r="B324" s="74"/>
      <c r="C324" s="63">
        <v>25924.0</v>
      </c>
      <c r="D324" s="64" t="s">
        <v>303</v>
      </c>
    </row>
    <row r="325" ht="14.25" customHeight="1">
      <c r="A325" s="74"/>
      <c r="B325" s="74"/>
      <c r="C325" s="63">
        <v>60026.0</v>
      </c>
      <c r="D325" s="64" t="s">
        <v>1008</v>
      </c>
    </row>
    <row r="326" ht="14.25" customHeight="1">
      <c r="A326" s="74"/>
      <c r="B326" s="74"/>
      <c r="C326" s="63">
        <v>27439.0</v>
      </c>
      <c r="D326" s="64" t="s">
        <v>327</v>
      </c>
    </row>
    <row r="327" ht="14.25" customHeight="1">
      <c r="A327" s="74"/>
      <c r="B327" s="74"/>
      <c r="C327" s="63">
        <v>24707.0</v>
      </c>
      <c r="D327" s="64" t="s">
        <v>256</v>
      </c>
    </row>
    <row r="328" ht="14.25" customHeight="1">
      <c r="A328" s="74"/>
      <c r="B328" s="74"/>
      <c r="C328" s="63">
        <v>90585.0</v>
      </c>
      <c r="D328" s="64" t="s">
        <v>1495</v>
      </c>
    </row>
    <row r="329" ht="14.25" customHeight="1">
      <c r="A329" s="74"/>
      <c r="B329" s="74"/>
      <c r="C329" s="63">
        <v>60705.0</v>
      </c>
      <c r="D329" s="64" t="s">
        <v>1041</v>
      </c>
    </row>
    <row r="330" ht="14.25" customHeight="1">
      <c r="A330" s="74"/>
      <c r="B330" s="74"/>
      <c r="C330" s="63">
        <v>33069.0</v>
      </c>
      <c r="D330" s="64" t="s">
        <v>627</v>
      </c>
    </row>
    <row r="331" ht="14.25" customHeight="1">
      <c r="A331" s="74"/>
      <c r="B331" s="74"/>
      <c r="C331" s="63">
        <v>30051.0</v>
      </c>
      <c r="D331" s="64" t="s">
        <v>352</v>
      </c>
    </row>
    <row r="332" ht="14.25" customHeight="1">
      <c r="A332" s="74"/>
      <c r="B332" s="74"/>
      <c r="C332" s="63">
        <v>30197.0</v>
      </c>
      <c r="D332" s="64" t="s">
        <v>366</v>
      </c>
    </row>
    <row r="333" ht="14.25" customHeight="1">
      <c r="A333" s="74"/>
      <c r="B333" s="74"/>
      <c r="C333" s="63">
        <v>65442.0</v>
      </c>
      <c r="D333" s="64" t="s">
        <v>1186</v>
      </c>
    </row>
    <row r="334" ht="14.25" customHeight="1">
      <c r="A334" s="74"/>
      <c r="B334" s="74"/>
      <c r="C334" s="63">
        <v>38028.0</v>
      </c>
      <c r="D334" s="64" t="s">
        <v>865</v>
      </c>
    </row>
    <row r="335" ht="14.25" customHeight="1">
      <c r="A335" s="74"/>
      <c r="B335" s="74"/>
      <c r="C335" s="63">
        <v>36726.0</v>
      </c>
      <c r="D335" s="64" t="s">
        <v>788</v>
      </c>
    </row>
    <row r="336" ht="14.25" customHeight="1">
      <c r="A336" s="74"/>
      <c r="B336" s="74"/>
      <c r="C336" s="63">
        <v>23417.0</v>
      </c>
      <c r="D336" s="64" t="s">
        <v>189</v>
      </c>
    </row>
    <row r="337" ht="14.25" customHeight="1">
      <c r="A337" s="74"/>
      <c r="B337" s="74"/>
      <c r="C337" s="63">
        <v>33430.0</v>
      </c>
      <c r="D337" s="64" t="s">
        <v>1820</v>
      </c>
    </row>
    <row r="338" ht="14.25" customHeight="1">
      <c r="A338" s="74"/>
      <c r="B338" s="74"/>
      <c r="C338" s="63">
        <v>32224.0</v>
      </c>
      <c r="D338" s="64" t="s">
        <v>578</v>
      </c>
    </row>
    <row r="339" ht="14.25" customHeight="1">
      <c r="A339" s="74"/>
      <c r="B339" s="74"/>
      <c r="C339" s="63">
        <v>66106.0</v>
      </c>
      <c r="D339" s="64" t="s">
        <v>1218</v>
      </c>
    </row>
    <row r="340" ht="14.25" customHeight="1">
      <c r="A340" s="74"/>
      <c r="B340" s="74"/>
      <c r="C340" s="63">
        <v>36181.0</v>
      </c>
      <c r="D340" s="64" t="s">
        <v>771</v>
      </c>
    </row>
    <row r="341" ht="14.25" customHeight="1">
      <c r="A341" s="74"/>
      <c r="B341" s="74"/>
      <c r="C341" s="63">
        <v>33492.0</v>
      </c>
      <c r="D341" s="64" t="s">
        <v>645</v>
      </c>
    </row>
    <row r="342" ht="14.25" customHeight="1">
      <c r="A342" s="74"/>
      <c r="B342" s="74"/>
      <c r="C342" s="63">
        <v>66507.0</v>
      </c>
      <c r="D342" s="64" t="s">
        <v>1276</v>
      </c>
    </row>
    <row r="343" ht="14.25" customHeight="1">
      <c r="A343" s="74"/>
      <c r="B343" s="74"/>
      <c r="C343" s="63">
        <v>60050.0</v>
      </c>
      <c r="D343" s="64" t="s">
        <v>1019</v>
      </c>
    </row>
    <row r="344" ht="14.25" customHeight="1">
      <c r="A344" s="74"/>
      <c r="B344" s="74"/>
      <c r="C344" s="63">
        <v>30566.0</v>
      </c>
      <c r="D344" s="64" t="s">
        <v>407</v>
      </c>
    </row>
    <row r="345" ht="14.25" customHeight="1">
      <c r="A345" s="74"/>
      <c r="B345" s="74"/>
      <c r="C345" s="63">
        <v>32585.0</v>
      </c>
      <c r="D345" s="64" t="s">
        <v>597</v>
      </c>
    </row>
    <row r="346" ht="14.25" customHeight="1">
      <c r="A346" s="74"/>
      <c r="B346" s="74"/>
      <c r="C346" s="63">
        <v>30118.0</v>
      </c>
      <c r="D346" s="64" t="s">
        <v>359</v>
      </c>
    </row>
    <row r="347" ht="14.25" customHeight="1">
      <c r="A347" s="74"/>
      <c r="B347" s="74"/>
      <c r="C347" s="63">
        <v>33212.0</v>
      </c>
      <c r="D347" s="64" t="s">
        <v>634</v>
      </c>
    </row>
    <row r="348" ht="14.25" customHeight="1">
      <c r="A348" s="74"/>
      <c r="B348" s="74"/>
      <c r="C348" s="63">
        <v>32801.0</v>
      </c>
      <c r="D348" s="64" t="s">
        <v>610</v>
      </c>
    </row>
    <row r="349" ht="14.25" customHeight="1">
      <c r="A349" s="74"/>
      <c r="B349" s="74"/>
      <c r="C349" s="63">
        <v>36793.0</v>
      </c>
      <c r="D349" s="64" t="s">
        <v>790</v>
      </c>
    </row>
    <row r="350" ht="14.25" customHeight="1">
      <c r="A350" s="74"/>
      <c r="B350" s="74"/>
      <c r="C350" s="63">
        <v>32072.0</v>
      </c>
      <c r="D350" s="64" t="s">
        <v>1821</v>
      </c>
    </row>
    <row r="351" ht="14.25" customHeight="1">
      <c r="A351" s="74"/>
      <c r="B351" s="74"/>
      <c r="C351" s="63">
        <v>90347.0</v>
      </c>
      <c r="D351" s="64" t="s">
        <v>1395</v>
      </c>
    </row>
    <row r="352" ht="14.25" customHeight="1">
      <c r="A352" s="74"/>
      <c r="B352" s="74"/>
      <c r="C352" s="63">
        <v>23859.0</v>
      </c>
      <c r="D352" s="64" t="s">
        <v>218</v>
      </c>
    </row>
    <row r="353" ht="14.25" customHeight="1">
      <c r="A353" s="74"/>
      <c r="B353" s="74"/>
      <c r="C353" s="63">
        <v>30021.0</v>
      </c>
      <c r="D353" s="64" t="s">
        <v>348</v>
      </c>
    </row>
    <row r="354" ht="14.25" customHeight="1">
      <c r="A354" s="74"/>
      <c r="B354" s="74"/>
      <c r="C354" s="63">
        <v>35754.0</v>
      </c>
      <c r="D354" s="64" t="s">
        <v>751</v>
      </c>
    </row>
    <row r="355" ht="14.25" customHeight="1">
      <c r="A355" s="74"/>
      <c r="B355" s="74"/>
      <c r="C355" s="63">
        <v>25910.0</v>
      </c>
      <c r="D355" s="64" t="s">
        <v>302</v>
      </c>
    </row>
    <row r="356" ht="14.25" customHeight="1">
      <c r="A356" s="74"/>
      <c r="B356" s="74"/>
      <c r="C356" s="63">
        <v>39393.0</v>
      </c>
      <c r="D356" s="64" t="s">
        <v>987</v>
      </c>
    </row>
    <row r="357" ht="14.25" customHeight="1">
      <c r="A357" s="74"/>
      <c r="B357" s="74"/>
      <c r="C357" s="63">
        <v>66075.0</v>
      </c>
      <c r="D357" s="64" t="s">
        <v>1209</v>
      </c>
    </row>
    <row r="358" ht="14.25" customHeight="1">
      <c r="A358" s="74"/>
      <c r="B358" s="74"/>
      <c r="C358" s="63">
        <v>66156.0</v>
      </c>
      <c r="D358" s="64" t="s">
        <v>1237</v>
      </c>
    </row>
    <row r="359" ht="14.25" customHeight="1">
      <c r="A359" s="74"/>
      <c r="B359" s="74"/>
      <c r="C359" s="63">
        <v>38524.0</v>
      </c>
      <c r="D359" s="64" t="s">
        <v>949</v>
      </c>
    </row>
    <row r="360" ht="14.25" customHeight="1">
      <c r="A360" s="74"/>
      <c r="B360" s="74"/>
      <c r="C360" s="63">
        <v>66072.0</v>
      </c>
      <c r="D360" s="64" t="s">
        <v>1207</v>
      </c>
    </row>
    <row r="361" ht="14.25" customHeight="1">
      <c r="A361" s="74"/>
      <c r="B361" s="74"/>
      <c r="C361" s="63">
        <v>37005.0</v>
      </c>
      <c r="D361" s="64" t="s">
        <v>794</v>
      </c>
    </row>
    <row r="362" ht="14.25" customHeight="1">
      <c r="A362" s="74"/>
      <c r="B362" s="74"/>
      <c r="C362" s="63">
        <v>34944.0</v>
      </c>
      <c r="D362" s="64" t="s">
        <v>694</v>
      </c>
    </row>
    <row r="363" ht="14.25" customHeight="1">
      <c r="A363" s="74"/>
      <c r="B363" s="74"/>
      <c r="C363" s="63">
        <v>32240.0</v>
      </c>
      <c r="D363" s="64" t="s">
        <v>579</v>
      </c>
    </row>
    <row r="364" ht="14.25" customHeight="1">
      <c r="A364" s="74"/>
      <c r="B364" s="74"/>
      <c r="C364" s="63">
        <v>37420.0</v>
      </c>
      <c r="D364" s="64" t="s">
        <v>815</v>
      </c>
    </row>
    <row r="365" ht="14.25" customHeight="1">
      <c r="A365" s="74"/>
      <c r="B365" s="74"/>
      <c r="C365" s="63">
        <v>66183.0</v>
      </c>
      <c r="D365" s="64" t="s">
        <v>1254</v>
      </c>
    </row>
    <row r="366" ht="14.25" customHeight="1">
      <c r="A366" s="74"/>
      <c r="B366" s="74"/>
      <c r="C366" s="63">
        <v>37722.0</v>
      </c>
      <c r="D366" s="64" t="s">
        <v>832</v>
      </c>
    </row>
    <row r="367" ht="14.25" customHeight="1">
      <c r="A367" s="74"/>
      <c r="B367" s="74"/>
      <c r="C367" s="63">
        <v>35101.0</v>
      </c>
      <c r="D367" s="64" t="s">
        <v>700</v>
      </c>
    </row>
    <row r="368" ht="14.25" customHeight="1">
      <c r="A368" s="74"/>
      <c r="B368" s="74"/>
      <c r="C368" s="63">
        <v>68541.0</v>
      </c>
      <c r="D368" s="64" t="s">
        <v>1302</v>
      </c>
    </row>
    <row r="369" ht="14.25" customHeight="1">
      <c r="A369" s="74"/>
      <c r="B369" s="74"/>
      <c r="C369" s="63">
        <v>95624.0</v>
      </c>
      <c r="D369" s="64" t="s">
        <v>1681</v>
      </c>
    </row>
    <row r="370" ht="14.25" customHeight="1">
      <c r="A370" s="74"/>
      <c r="B370" s="74"/>
      <c r="C370" s="63">
        <v>95165.0</v>
      </c>
      <c r="D370" s="64" t="s">
        <v>1618</v>
      </c>
    </row>
    <row r="371" ht="14.25" customHeight="1">
      <c r="A371" s="74"/>
      <c r="B371" s="74"/>
      <c r="C371" s="63">
        <v>95185.0</v>
      </c>
      <c r="D371" s="64" t="s">
        <v>1633</v>
      </c>
    </row>
    <row r="372" ht="14.25" customHeight="1">
      <c r="A372" s="74"/>
      <c r="B372" s="74"/>
      <c r="C372" s="63">
        <v>90385.0</v>
      </c>
      <c r="D372" s="64" t="s">
        <v>1404</v>
      </c>
    </row>
    <row r="373" ht="14.25" customHeight="1">
      <c r="A373" s="74"/>
      <c r="B373" s="74"/>
      <c r="C373" s="63">
        <v>66103.0</v>
      </c>
      <c r="D373" s="64" t="s">
        <v>1216</v>
      </c>
    </row>
    <row r="374" ht="14.25" customHeight="1">
      <c r="A374" s="74"/>
      <c r="B374" s="74"/>
      <c r="C374" s="63">
        <v>90320.0</v>
      </c>
      <c r="D374" s="64" t="s">
        <v>1389</v>
      </c>
    </row>
    <row r="375" ht="14.25" customHeight="1">
      <c r="A375" s="74"/>
      <c r="B375" s="74"/>
      <c r="C375" s="63">
        <v>33964.0</v>
      </c>
      <c r="D375" s="64" t="s">
        <v>662</v>
      </c>
    </row>
    <row r="376" ht="14.25" customHeight="1">
      <c r="A376" s="74"/>
      <c r="B376" s="74"/>
      <c r="C376" s="63">
        <v>31217.0</v>
      </c>
      <c r="D376" s="64" t="s">
        <v>506</v>
      </c>
    </row>
    <row r="377" ht="14.25" customHeight="1">
      <c r="A377" s="74"/>
      <c r="B377" s="74"/>
      <c r="C377" s="63">
        <v>66069.0</v>
      </c>
      <c r="D377" s="64" t="s">
        <v>1205</v>
      </c>
    </row>
    <row r="378" ht="14.25" customHeight="1">
      <c r="A378" s="74"/>
      <c r="B378" s="74"/>
      <c r="C378" s="63">
        <v>37285.0</v>
      </c>
      <c r="D378" s="64" t="s">
        <v>807</v>
      </c>
    </row>
    <row r="379" ht="14.25" customHeight="1">
      <c r="A379" s="74"/>
      <c r="B379" s="74"/>
      <c r="C379" s="63">
        <v>33935.0</v>
      </c>
      <c r="D379" s="64" t="s">
        <v>661</v>
      </c>
    </row>
    <row r="380" ht="14.25" customHeight="1">
      <c r="A380" s="74"/>
      <c r="B380" s="74"/>
      <c r="C380" s="63">
        <v>37226.0</v>
      </c>
      <c r="D380" s="64" t="s">
        <v>803</v>
      </c>
    </row>
    <row r="381" ht="14.25" customHeight="1">
      <c r="A381" s="74"/>
      <c r="B381" s="74"/>
      <c r="C381" s="63">
        <v>95130.0</v>
      </c>
      <c r="D381" s="64" t="s">
        <v>1597</v>
      </c>
    </row>
    <row r="382" ht="14.25" customHeight="1">
      <c r="A382" s="74"/>
      <c r="B382" s="74"/>
      <c r="C382" s="63">
        <v>95152.0</v>
      </c>
      <c r="D382" s="64" t="s">
        <v>1610</v>
      </c>
    </row>
    <row r="383" ht="14.25" customHeight="1">
      <c r="A383" s="74"/>
      <c r="B383" s="74"/>
      <c r="C383" s="63">
        <v>90403.0</v>
      </c>
      <c r="D383" s="64" t="s">
        <v>1408</v>
      </c>
    </row>
    <row r="384" ht="14.25" customHeight="1">
      <c r="A384" s="74"/>
      <c r="B384" s="74"/>
      <c r="C384" s="63">
        <v>90492.0</v>
      </c>
      <c r="D384" s="64" t="s">
        <v>1448</v>
      </c>
    </row>
    <row r="385" ht="14.25" customHeight="1">
      <c r="A385" s="74"/>
      <c r="B385" s="74"/>
      <c r="C385" s="63">
        <v>32771.0</v>
      </c>
      <c r="D385" s="64" t="s">
        <v>607</v>
      </c>
    </row>
    <row r="386" ht="14.25" customHeight="1">
      <c r="A386" s="74"/>
      <c r="B386" s="74"/>
      <c r="C386" s="63">
        <v>37137.0</v>
      </c>
      <c r="D386" s="64" t="s">
        <v>799</v>
      </c>
    </row>
    <row r="387" ht="14.25" customHeight="1">
      <c r="A387" s="74"/>
      <c r="B387" s="74"/>
      <c r="C387" s="63">
        <v>24898.0</v>
      </c>
      <c r="D387" s="64" t="s">
        <v>264</v>
      </c>
    </row>
    <row r="388" ht="14.25" customHeight="1">
      <c r="A388" s="74"/>
      <c r="B388" s="74"/>
      <c r="C388" s="63">
        <v>90063.0</v>
      </c>
      <c r="D388" s="64" t="s">
        <v>1329</v>
      </c>
    </row>
    <row r="389" ht="14.25" customHeight="1">
      <c r="A389" s="74"/>
      <c r="B389" s="74"/>
      <c r="C389" s="63">
        <v>37374.0</v>
      </c>
      <c r="D389" s="64" t="s">
        <v>812</v>
      </c>
    </row>
    <row r="390" ht="14.25" customHeight="1">
      <c r="A390" s="74"/>
      <c r="B390" s="74"/>
      <c r="C390" s="63">
        <v>23433.0</v>
      </c>
      <c r="D390" s="64" t="s">
        <v>191</v>
      </c>
    </row>
    <row r="391" ht="14.25" customHeight="1">
      <c r="A391" s="74"/>
      <c r="B391" s="74"/>
      <c r="C391" s="63">
        <v>22259.0</v>
      </c>
      <c r="D391" s="64" t="s">
        <v>151</v>
      </c>
    </row>
    <row r="392" ht="14.25" customHeight="1">
      <c r="A392" s="74"/>
      <c r="B392" s="74"/>
      <c r="C392" s="63">
        <v>38370.0</v>
      </c>
      <c r="D392" s="64" t="s">
        <v>932</v>
      </c>
    </row>
    <row r="393" ht="14.25" customHeight="1">
      <c r="A393" s="74"/>
      <c r="B393" s="74"/>
      <c r="C393" s="63">
        <v>35266.0</v>
      </c>
      <c r="D393" s="64" t="s">
        <v>718</v>
      </c>
    </row>
    <row r="394" ht="14.25" customHeight="1">
      <c r="A394" s="74"/>
      <c r="B394" s="74"/>
      <c r="C394" s="63">
        <v>21325.0</v>
      </c>
      <c r="D394" s="64" t="s">
        <v>126</v>
      </c>
    </row>
    <row r="395" ht="14.25" customHeight="1">
      <c r="A395" s="74"/>
      <c r="B395" s="74"/>
      <c r="C395" s="63">
        <v>38198.0</v>
      </c>
      <c r="D395" s="64" t="s">
        <v>901</v>
      </c>
    </row>
    <row r="396" ht="14.25" customHeight="1">
      <c r="A396" s="74"/>
      <c r="B396" s="74"/>
      <c r="C396" s="63">
        <v>26173.0</v>
      </c>
      <c r="D396" s="64" t="s">
        <v>320</v>
      </c>
    </row>
    <row r="397" ht="14.25" customHeight="1">
      <c r="A397" s="74"/>
      <c r="B397" s="74"/>
      <c r="C397" s="63">
        <v>23891.0</v>
      </c>
      <c r="D397" s="64" t="s">
        <v>222</v>
      </c>
    </row>
    <row r="398" ht="14.25" customHeight="1">
      <c r="A398" s="74"/>
      <c r="B398" s="74"/>
      <c r="C398" s="63">
        <v>38373.0</v>
      </c>
      <c r="D398" s="64" t="s">
        <v>933</v>
      </c>
    </row>
    <row r="399" ht="14.25" customHeight="1">
      <c r="A399" s="74"/>
      <c r="B399" s="74"/>
      <c r="C399" s="63">
        <v>64147.0</v>
      </c>
      <c r="D399" s="64" t="s">
        <v>1167</v>
      </c>
    </row>
    <row r="400" ht="14.25" customHeight="1">
      <c r="A400" s="74"/>
      <c r="B400" s="74"/>
      <c r="C400" s="63">
        <v>90358.0</v>
      </c>
      <c r="D400" s="64" t="s">
        <v>1399</v>
      </c>
    </row>
    <row r="401" ht="14.25" customHeight="1">
      <c r="A401" s="74"/>
      <c r="B401" s="74"/>
      <c r="C401" s="63">
        <v>32704.0</v>
      </c>
      <c r="D401" s="64" t="s">
        <v>604</v>
      </c>
    </row>
    <row r="402" ht="14.25" customHeight="1">
      <c r="A402" s="74"/>
      <c r="B402" s="74"/>
      <c r="C402" s="63">
        <v>96989.0</v>
      </c>
      <c r="D402" s="64" t="s">
        <v>1709</v>
      </c>
    </row>
    <row r="403" ht="14.25" customHeight="1">
      <c r="A403" s="74"/>
      <c r="B403" s="74"/>
      <c r="C403" s="63">
        <v>65278.0</v>
      </c>
      <c r="D403" s="64" t="s">
        <v>1181</v>
      </c>
    </row>
    <row r="404" ht="14.25" customHeight="1">
      <c r="A404" s="74"/>
      <c r="B404" s="74"/>
      <c r="C404" s="63">
        <v>35371.0</v>
      </c>
      <c r="D404" s="64" t="s">
        <v>726</v>
      </c>
    </row>
    <row r="405" ht="14.25" customHeight="1">
      <c r="A405" s="74"/>
      <c r="B405" s="74"/>
      <c r="C405" s="63">
        <v>30205.0</v>
      </c>
      <c r="D405" s="64" t="s">
        <v>367</v>
      </c>
    </row>
    <row r="406" ht="14.25" customHeight="1">
      <c r="A406" s="74"/>
      <c r="B406" s="74"/>
      <c r="C406" s="63">
        <v>66121.0</v>
      </c>
      <c r="D406" s="64" t="s">
        <v>1221</v>
      </c>
    </row>
    <row r="407" ht="14.25" customHeight="1">
      <c r="A407" s="74"/>
      <c r="B407" s="74"/>
      <c r="C407" s="63">
        <v>20450.0</v>
      </c>
      <c r="D407" s="64" t="s">
        <v>110</v>
      </c>
    </row>
    <row r="408" ht="14.25" customHeight="1">
      <c r="A408" s="74"/>
      <c r="B408" s="74"/>
      <c r="C408" s="63">
        <v>32992.0</v>
      </c>
      <c r="D408" s="64" t="s">
        <v>622</v>
      </c>
    </row>
    <row r="409" ht="14.25" customHeight="1">
      <c r="A409" s="74"/>
      <c r="B409" s="74"/>
      <c r="C409" s="63">
        <v>99236.0</v>
      </c>
      <c r="D409" s="64" t="s">
        <v>1742</v>
      </c>
    </row>
    <row r="410" ht="14.25" customHeight="1">
      <c r="A410" s="74"/>
      <c r="B410" s="74"/>
      <c r="C410" s="63">
        <v>99200.0</v>
      </c>
      <c r="D410" s="64" t="s">
        <v>1727</v>
      </c>
    </row>
    <row r="411" ht="14.25" customHeight="1">
      <c r="A411" s="74"/>
      <c r="B411" s="74"/>
      <c r="C411" s="63">
        <v>32074.0</v>
      </c>
      <c r="D411" s="64" t="s">
        <v>553</v>
      </c>
    </row>
    <row r="412" ht="14.25" customHeight="1">
      <c r="A412" s="74"/>
      <c r="B412" s="74"/>
      <c r="C412" s="63">
        <v>66090.0</v>
      </c>
      <c r="D412" s="64" t="s">
        <v>1211</v>
      </c>
    </row>
    <row r="413" ht="14.25" customHeight="1">
      <c r="A413" s="74"/>
      <c r="B413" s="74"/>
      <c r="C413" s="63">
        <v>35525.0</v>
      </c>
      <c r="D413" s="64" t="s">
        <v>736</v>
      </c>
    </row>
    <row r="414" ht="14.25" customHeight="1">
      <c r="A414" s="74"/>
      <c r="B414" s="74"/>
      <c r="C414" s="63">
        <v>30981.0</v>
      </c>
      <c r="D414" s="64" t="s">
        <v>489</v>
      </c>
    </row>
    <row r="415" ht="14.25" customHeight="1">
      <c r="A415" s="74"/>
      <c r="B415" s="74"/>
      <c r="C415" s="63">
        <v>33018.0</v>
      </c>
      <c r="D415" s="64" t="s">
        <v>624</v>
      </c>
    </row>
    <row r="416" ht="14.25" customHeight="1">
      <c r="A416" s="74"/>
      <c r="B416" s="74"/>
      <c r="C416" s="63">
        <v>31436.0</v>
      </c>
      <c r="D416" s="64" t="s">
        <v>517</v>
      </c>
    </row>
    <row r="417" ht="14.25" customHeight="1">
      <c r="A417" s="74"/>
      <c r="B417" s="74"/>
      <c r="C417" s="63">
        <v>35843.0</v>
      </c>
      <c r="D417" s="64" t="s">
        <v>1822</v>
      </c>
    </row>
    <row r="418" ht="14.25" customHeight="1">
      <c r="A418" s="74"/>
      <c r="B418" s="74"/>
      <c r="C418" s="63">
        <v>32075.0</v>
      </c>
      <c r="D418" s="64" t="s">
        <v>1823</v>
      </c>
    </row>
    <row r="419" ht="14.25" customHeight="1">
      <c r="A419" s="74"/>
      <c r="B419" s="74"/>
      <c r="C419" s="63">
        <v>90473.0</v>
      </c>
      <c r="D419" s="64" t="s">
        <v>1441</v>
      </c>
    </row>
    <row r="420" ht="14.25" customHeight="1">
      <c r="A420" s="74"/>
      <c r="B420" s="74"/>
      <c r="C420" s="63">
        <v>60090.0</v>
      </c>
      <c r="D420" s="64" t="s">
        <v>1027</v>
      </c>
    </row>
    <row r="421" ht="14.25" customHeight="1">
      <c r="A421" s="74"/>
      <c r="B421" s="74"/>
      <c r="C421" s="63">
        <v>95901.0</v>
      </c>
      <c r="D421" s="64" t="s">
        <v>1689</v>
      </c>
    </row>
    <row r="422" ht="14.25" customHeight="1">
      <c r="A422" s="74"/>
      <c r="B422" s="74"/>
      <c r="C422" s="63">
        <v>90445.0</v>
      </c>
      <c r="D422" s="64" t="s">
        <v>1425</v>
      </c>
    </row>
    <row r="423" ht="14.25" customHeight="1">
      <c r="A423" s="74"/>
      <c r="B423" s="74"/>
      <c r="C423" s="63">
        <v>95135.0</v>
      </c>
      <c r="D423" s="64" t="s">
        <v>1601</v>
      </c>
    </row>
    <row r="424" ht="14.25" customHeight="1">
      <c r="A424" s="74"/>
      <c r="B424" s="74"/>
      <c r="C424" s="63">
        <v>33352.0</v>
      </c>
      <c r="D424" s="64" t="s">
        <v>639</v>
      </c>
    </row>
    <row r="425" ht="14.25" customHeight="1">
      <c r="A425" s="74"/>
      <c r="B425" s="74"/>
      <c r="C425" s="63">
        <v>90423.0</v>
      </c>
      <c r="D425" s="64" t="s">
        <v>1412</v>
      </c>
    </row>
    <row r="426" ht="14.25" customHeight="1">
      <c r="A426" s="74"/>
      <c r="B426" s="74"/>
      <c r="C426" s="63">
        <v>66135.0</v>
      </c>
      <c r="D426" s="64" t="s">
        <v>1227</v>
      </c>
    </row>
    <row r="427" ht="14.25" customHeight="1">
      <c r="A427" s="74"/>
      <c r="B427" s="74"/>
      <c r="C427" s="63">
        <v>36432.0</v>
      </c>
      <c r="D427" s="64" t="s">
        <v>777</v>
      </c>
    </row>
    <row r="428" ht="14.25" customHeight="1">
      <c r="A428" s="74"/>
      <c r="B428" s="74"/>
      <c r="C428" s="63">
        <v>30296.0</v>
      </c>
      <c r="D428" s="64" t="s">
        <v>378</v>
      </c>
    </row>
    <row r="429" ht="14.25" customHeight="1">
      <c r="A429" s="74"/>
      <c r="B429" s="74"/>
      <c r="C429" s="63">
        <v>38162.0</v>
      </c>
      <c r="D429" s="64" t="s">
        <v>893</v>
      </c>
    </row>
    <row r="430" ht="14.25" customHeight="1">
      <c r="A430" s="74"/>
      <c r="B430" s="74"/>
      <c r="C430" s="63">
        <v>31856.0</v>
      </c>
      <c r="D430" s="64" t="s">
        <v>530</v>
      </c>
    </row>
    <row r="431" ht="14.25" customHeight="1">
      <c r="A431" s="74"/>
      <c r="B431" s="74"/>
      <c r="C431" s="63">
        <v>38013.0</v>
      </c>
      <c r="D431" s="64" t="s">
        <v>1824</v>
      </c>
    </row>
    <row r="432" ht="14.25" customHeight="1">
      <c r="A432" s="74"/>
      <c r="B432" s="74"/>
      <c r="C432" s="63">
        <v>95285.0</v>
      </c>
      <c r="D432" s="64" t="s">
        <v>1663</v>
      </c>
    </row>
    <row r="433" ht="14.25" customHeight="1">
      <c r="A433" s="74"/>
      <c r="B433" s="74"/>
      <c r="C433" s="63">
        <v>30477.0</v>
      </c>
      <c r="D433" s="64" t="s">
        <v>392</v>
      </c>
    </row>
    <row r="434" ht="14.25" customHeight="1">
      <c r="A434" s="74"/>
      <c r="B434" s="74"/>
      <c r="C434" s="63">
        <v>24502.0</v>
      </c>
      <c r="D434" s="64" t="s">
        <v>252</v>
      </c>
    </row>
    <row r="435" ht="14.25" customHeight="1">
      <c r="A435" s="74"/>
      <c r="B435" s="74"/>
      <c r="C435" s="63">
        <v>90291.0</v>
      </c>
      <c r="D435" s="64" t="s">
        <v>1374</v>
      </c>
    </row>
    <row r="436" ht="14.25" customHeight="1">
      <c r="A436" s="74"/>
      <c r="B436" s="74"/>
      <c r="C436" s="63">
        <v>32658.0</v>
      </c>
      <c r="D436" s="64" t="s">
        <v>601</v>
      </c>
    </row>
    <row r="437" ht="14.25" customHeight="1">
      <c r="A437" s="74"/>
      <c r="B437" s="74"/>
      <c r="C437" s="63">
        <v>66159.0</v>
      </c>
      <c r="D437" s="64" t="s">
        <v>1239</v>
      </c>
    </row>
    <row r="438" ht="14.25" customHeight="1">
      <c r="A438" s="74"/>
      <c r="B438" s="74"/>
      <c r="C438" s="63">
        <v>66160.0</v>
      </c>
      <c r="D438" s="64" t="s">
        <v>1240</v>
      </c>
    </row>
    <row r="439" ht="14.25" customHeight="1">
      <c r="A439" s="74"/>
      <c r="B439" s="74"/>
      <c r="C439" s="63">
        <v>66161.0</v>
      </c>
      <c r="D439" s="64" t="s">
        <v>1241</v>
      </c>
    </row>
    <row r="440" ht="14.25" customHeight="1">
      <c r="A440" s="74"/>
      <c r="B440" s="74"/>
      <c r="C440" s="63">
        <v>66184.0</v>
      </c>
      <c r="D440" s="64" t="s">
        <v>1255</v>
      </c>
    </row>
    <row r="441" ht="14.25" customHeight="1">
      <c r="A441" s="74"/>
      <c r="B441" s="74"/>
      <c r="C441" s="63">
        <v>33042.0</v>
      </c>
      <c r="D441" s="64" t="s">
        <v>626</v>
      </c>
    </row>
    <row r="442" ht="14.25" customHeight="1">
      <c r="A442" s="74"/>
      <c r="B442" s="74"/>
      <c r="C442" s="63">
        <v>66141.0</v>
      </c>
      <c r="D442" s="64" t="s">
        <v>1230</v>
      </c>
    </row>
    <row r="443" ht="14.25" customHeight="1">
      <c r="A443" s="74"/>
      <c r="B443" s="74"/>
      <c r="C443" s="63">
        <v>35401.0</v>
      </c>
      <c r="D443" s="64" t="s">
        <v>728</v>
      </c>
    </row>
    <row r="444" ht="14.25" customHeight="1">
      <c r="A444" s="74"/>
      <c r="B444" s="74"/>
      <c r="C444" s="63">
        <v>20103.0</v>
      </c>
      <c r="D444" s="64" t="s">
        <v>81</v>
      </c>
    </row>
    <row r="445" ht="14.25" customHeight="1">
      <c r="A445" s="74"/>
      <c r="B445" s="74"/>
      <c r="C445" s="63">
        <v>35185.0</v>
      </c>
      <c r="D445" s="64" t="s">
        <v>708</v>
      </c>
    </row>
    <row r="446" ht="14.25" customHeight="1">
      <c r="A446" s="74"/>
      <c r="B446" s="74"/>
      <c r="C446" s="63">
        <v>95201.0</v>
      </c>
      <c r="D446" s="64" t="s">
        <v>1642</v>
      </c>
    </row>
    <row r="447" ht="14.25" customHeight="1">
      <c r="A447" s="74"/>
      <c r="B447" s="74"/>
      <c r="C447" s="63">
        <v>38150.0</v>
      </c>
      <c r="D447" s="64" t="s">
        <v>889</v>
      </c>
    </row>
    <row r="448" ht="14.25" customHeight="1">
      <c r="A448" s="74"/>
      <c r="B448" s="74"/>
      <c r="C448" s="63">
        <v>32070.0</v>
      </c>
      <c r="D448" s="64" t="s">
        <v>549</v>
      </c>
    </row>
    <row r="449" ht="14.25" customHeight="1">
      <c r="A449" s="74"/>
      <c r="B449" s="74"/>
      <c r="C449" s="63">
        <v>32076.0</v>
      </c>
      <c r="D449" s="64" t="s">
        <v>1825</v>
      </c>
    </row>
    <row r="450" ht="14.25" customHeight="1">
      <c r="A450" s="74"/>
      <c r="B450" s="74"/>
      <c r="C450" s="63">
        <v>37528.0</v>
      </c>
      <c r="D450" s="64" t="s">
        <v>820</v>
      </c>
    </row>
    <row r="451" ht="14.25" customHeight="1">
      <c r="A451" s="74"/>
      <c r="B451" s="74"/>
      <c r="C451" s="63">
        <v>60716.0</v>
      </c>
      <c r="D451" s="64" t="s">
        <v>1045</v>
      </c>
    </row>
    <row r="452" ht="14.25" customHeight="1">
      <c r="A452" s="74"/>
      <c r="B452" s="74"/>
      <c r="C452" s="63">
        <v>38508.0</v>
      </c>
      <c r="D452" s="64" t="s">
        <v>944</v>
      </c>
    </row>
    <row r="453" ht="14.25" customHeight="1">
      <c r="A453" s="74"/>
      <c r="B453" s="74"/>
      <c r="C453" s="63">
        <v>90472.0</v>
      </c>
      <c r="D453" s="64" t="s">
        <v>1440</v>
      </c>
    </row>
    <row r="454" ht="14.25" customHeight="1">
      <c r="A454" s="74"/>
      <c r="B454" s="74"/>
      <c r="C454" s="63">
        <v>66096.0</v>
      </c>
      <c r="D454" s="64" t="s">
        <v>1214</v>
      </c>
    </row>
    <row r="455" ht="14.25" customHeight="1">
      <c r="A455" s="74"/>
      <c r="B455" s="74"/>
      <c r="C455" s="63">
        <v>20077.0</v>
      </c>
      <c r="D455" s="64" t="s">
        <v>73</v>
      </c>
    </row>
    <row r="456" ht="14.25" customHeight="1">
      <c r="A456" s="74"/>
      <c r="B456" s="74"/>
      <c r="C456" s="63">
        <v>95205.0</v>
      </c>
      <c r="D456" s="64" t="s">
        <v>1645</v>
      </c>
    </row>
    <row r="457" ht="14.25" customHeight="1">
      <c r="A457" s="74"/>
      <c r="B457" s="74"/>
      <c r="C457" s="63">
        <v>22216.0</v>
      </c>
      <c r="D457" s="64" t="s">
        <v>150</v>
      </c>
    </row>
    <row r="458" ht="14.25" customHeight="1">
      <c r="A458" s="74"/>
      <c r="B458" s="74"/>
      <c r="C458" s="63">
        <v>90451.0</v>
      </c>
      <c r="D458" s="64" t="s">
        <v>1427</v>
      </c>
    </row>
    <row r="459" ht="14.25" customHeight="1">
      <c r="A459" s="74"/>
      <c r="B459" s="74"/>
      <c r="C459" s="63">
        <v>90249.0</v>
      </c>
      <c r="D459" s="64" t="s">
        <v>1364</v>
      </c>
    </row>
    <row r="460" ht="14.25" customHeight="1">
      <c r="A460" s="74"/>
      <c r="B460" s="74"/>
      <c r="C460" s="63">
        <v>90177.0</v>
      </c>
      <c r="D460" s="64" t="s">
        <v>1346</v>
      </c>
    </row>
    <row r="461" ht="14.25" customHeight="1">
      <c r="A461" s="74"/>
      <c r="B461" s="74"/>
      <c r="C461" s="63">
        <v>95148.0</v>
      </c>
      <c r="D461" s="64" t="s">
        <v>1607</v>
      </c>
    </row>
    <row r="462" ht="14.25" customHeight="1">
      <c r="A462" s="74"/>
      <c r="B462" s="74"/>
      <c r="C462" s="63">
        <v>90318.0</v>
      </c>
      <c r="D462" s="64" t="s">
        <v>1387</v>
      </c>
    </row>
    <row r="463" ht="14.25" customHeight="1">
      <c r="A463" s="74"/>
      <c r="B463" s="74"/>
      <c r="C463" s="63">
        <v>95136.0</v>
      </c>
      <c r="D463" s="64" t="s">
        <v>1602</v>
      </c>
    </row>
    <row r="464" ht="14.25" customHeight="1">
      <c r="A464" s="74"/>
      <c r="B464" s="74"/>
      <c r="C464" s="63">
        <v>39695.0</v>
      </c>
      <c r="D464" s="64" t="s">
        <v>992</v>
      </c>
    </row>
    <row r="465" ht="14.25" customHeight="1">
      <c r="A465" s="74"/>
      <c r="B465" s="74"/>
      <c r="C465" s="63">
        <v>90524.0</v>
      </c>
      <c r="D465" s="64" t="s">
        <v>1463</v>
      </c>
    </row>
    <row r="466" ht="14.25" customHeight="1">
      <c r="A466" s="74"/>
      <c r="B466" s="74"/>
      <c r="C466" s="63">
        <v>96102.0</v>
      </c>
      <c r="D466" s="64" t="s">
        <v>1691</v>
      </c>
    </row>
    <row r="467" ht="14.25" customHeight="1">
      <c r="A467" s="74"/>
      <c r="B467" s="74"/>
      <c r="C467" s="63">
        <v>32631.0</v>
      </c>
      <c r="D467" s="64" t="s">
        <v>600</v>
      </c>
    </row>
    <row r="468" ht="14.25" customHeight="1">
      <c r="A468" s="74"/>
      <c r="B468" s="74"/>
      <c r="C468" s="63">
        <v>38109.0</v>
      </c>
      <c r="D468" s="64" t="s">
        <v>880</v>
      </c>
    </row>
    <row r="469" ht="14.25" customHeight="1">
      <c r="A469" s="74"/>
      <c r="B469" s="74"/>
      <c r="C469" s="63">
        <v>36408.0</v>
      </c>
      <c r="D469" s="64" t="s">
        <v>776</v>
      </c>
    </row>
    <row r="470" ht="14.25" customHeight="1">
      <c r="A470" s="74"/>
      <c r="B470" s="74"/>
      <c r="C470" s="63">
        <v>95769.0</v>
      </c>
      <c r="D470" s="64" t="s">
        <v>1686</v>
      </c>
    </row>
    <row r="471" ht="14.25" customHeight="1">
      <c r="A471" s="74"/>
      <c r="B471" s="74"/>
      <c r="C471" s="63">
        <v>65439.0</v>
      </c>
      <c r="D471" s="64" t="s">
        <v>1185</v>
      </c>
    </row>
    <row r="472" ht="14.25" customHeight="1">
      <c r="A472" s="74"/>
      <c r="B472" s="74"/>
      <c r="C472" s="63">
        <v>30604.0</v>
      </c>
      <c r="D472" s="64" t="s">
        <v>414</v>
      </c>
    </row>
    <row r="473" ht="14.25" customHeight="1">
      <c r="A473" s="74"/>
      <c r="B473" s="74"/>
      <c r="C473" s="63">
        <v>35355.0</v>
      </c>
      <c r="D473" s="64" t="s">
        <v>724</v>
      </c>
    </row>
    <row r="474" ht="14.25" customHeight="1">
      <c r="A474" s="74"/>
      <c r="B474" s="74"/>
      <c r="C474" s="63">
        <v>30116.0</v>
      </c>
      <c r="D474" s="64" t="s">
        <v>358</v>
      </c>
    </row>
    <row r="475" ht="14.25" customHeight="1">
      <c r="A475" s="74"/>
      <c r="B475" s="74"/>
      <c r="C475" s="63">
        <v>32784.0</v>
      </c>
      <c r="D475" s="64" t="s">
        <v>608</v>
      </c>
    </row>
    <row r="476" ht="14.25" customHeight="1">
      <c r="A476" s="74"/>
      <c r="B476" s="74"/>
      <c r="C476" s="63">
        <v>25969.0</v>
      </c>
      <c r="D476" s="64" t="s">
        <v>307</v>
      </c>
    </row>
    <row r="477" ht="14.25" customHeight="1">
      <c r="A477" s="74"/>
      <c r="B477" s="74"/>
      <c r="C477" s="63">
        <v>38788.0</v>
      </c>
      <c r="D477" s="64" t="s">
        <v>972</v>
      </c>
    </row>
    <row r="478" ht="14.25" customHeight="1">
      <c r="A478" s="74"/>
      <c r="B478" s="74"/>
      <c r="C478" s="63">
        <v>35665.0</v>
      </c>
      <c r="D478" s="64" t="s">
        <v>746</v>
      </c>
    </row>
    <row r="479" ht="14.25" customHeight="1">
      <c r="A479" s="74"/>
      <c r="B479" s="74"/>
      <c r="C479" s="63">
        <v>90237.0</v>
      </c>
      <c r="D479" s="64" t="s">
        <v>1361</v>
      </c>
    </row>
    <row r="480" ht="14.25" customHeight="1">
      <c r="A480" s="74"/>
      <c r="B480" s="74"/>
      <c r="C480" s="63">
        <v>60038.0</v>
      </c>
      <c r="D480" s="64" t="s">
        <v>1014</v>
      </c>
    </row>
    <row r="481" ht="14.25" customHeight="1">
      <c r="A481" s="74"/>
      <c r="B481" s="74"/>
      <c r="C481" s="63">
        <v>31325.0</v>
      </c>
      <c r="D481" s="64" t="s">
        <v>510</v>
      </c>
    </row>
    <row r="482" ht="14.25" customHeight="1">
      <c r="A482" s="74"/>
      <c r="B482" s="74"/>
      <c r="C482" s="63">
        <v>22720.0</v>
      </c>
      <c r="D482" s="64" t="s">
        <v>160</v>
      </c>
    </row>
    <row r="483" ht="14.25" customHeight="1">
      <c r="A483" s="74"/>
      <c r="B483" s="74"/>
      <c r="C483" s="63">
        <v>38850.0</v>
      </c>
      <c r="D483" s="64" t="s">
        <v>975</v>
      </c>
    </row>
    <row r="484" ht="14.25" customHeight="1">
      <c r="A484" s="74"/>
      <c r="B484" s="74"/>
      <c r="C484" s="63">
        <v>25630.0</v>
      </c>
      <c r="D484" s="64" t="s">
        <v>287</v>
      </c>
    </row>
    <row r="485" ht="14.25" customHeight="1">
      <c r="A485" s="74"/>
      <c r="B485" s="74"/>
      <c r="C485" s="63">
        <v>90570.0</v>
      </c>
      <c r="D485" s="64" t="s">
        <v>1486</v>
      </c>
    </row>
    <row r="486" ht="14.25" customHeight="1">
      <c r="A486" s="74"/>
      <c r="B486" s="74"/>
      <c r="C486" s="63">
        <v>95212.0</v>
      </c>
      <c r="D486" s="64" t="s">
        <v>1651</v>
      </c>
    </row>
    <row r="487" ht="14.25" customHeight="1">
      <c r="A487" s="74"/>
      <c r="B487" s="74"/>
      <c r="C487" s="63">
        <v>36505.0</v>
      </c>
      <c r="D487" s="64" t="s">
        <v>780</v>
      </c>
    </row>
    <row r="488" ht="14.25" customHeight="1">
      <c r="A488" s="74"/>
      <c r="B488" s="74"/>
      <c r="C488" s="63">
        <v>23468.0</v>
      </c>
      <c r="D488" s="64" t="s">
        <v>194</v>
      </c>
    </row>
    <row r="489" ht="14.25" customHeight="1">
      <c r="A489" s="74"/>
      <c r="B489" s="74"/>
      <c r="C489" s="63">
        <v>65021.0</v>
      </c>
      <c r="D489" s="64" t="s">
        <v>1169</v>
      </c>
    </row>
    <row r="490" ht="14.25" customHeight="1">
      <c r="A490" s="74"/>
      <c r="B490" s="74"/>
      <c r="C490" s="63">
        <v>39601.0</v>
      </c>
      <c r="D490" s="64" t="s">
        <v>990</v>
      </c>
    </row>
    <row r="491" ht="14.25" customHeight="1">
      <c r="A491" s="74"/>
      <c r="B491" s="74"/>
      <c r="C491" s="63">
        <v>66139.0</v>
      </c>
      <c r="D491" s="64" t="s">
        <v>1229</v>
      </c>
    </row>
    <row r="492" ht="14.25" customHeight="1">
      <c r="A492" s="74"/>
      <c r="B492" s="74"/>
      <c r="C492" s="63">
        <v>65452.0</v>
      </c>
      <c r="D492" s="64" t="s">
        <v>1190</v>
      </c>
    </row>
    <row r="493" ht="14.25" customHeight="1">
      <c r="A493" s="74"/>
      <c r="B493" s="74"/>
      <c r="C493" s="63">
        <v>66564.0</v>
      </c>
      <c r="D493" s="64" t="s">
        <v>1278</v>
      </c>
    </row>
    <row r="494" ht="14.25" customHeight="1">
      <c r="A494" s="74"/>
      <c r="B494" s="74"/>
      <c r="C494" s="63">
        <v>32078.0</v>
      </c>
      <c r="D494" s="64" t="s">
        <v>1826</v>
      </c>
    </row>
    <row r="495" ht="14.25" customHeight="1">
      <c r="A495" s="74"/>
      <c r="B495" s="74"/>
      <c r="C495" s="63">
        <v>32079.0</v>
      </c>
      <c r="D495" s="64" t="s">
        <v>1827</v>
      </c>
    </row>
    <row r="496" ht="14.25" customHeight="1">
      <c r="A496" s="74"/>
      <c r="B496" s="74"/>
      <c r="C496" s="63">
        <v>32445.0</v>
      </c>
      <c r="D496" s="64" t="s">
        <v>590</v>
      </c>
    </row>
    <row r="497" ht="14.25" customHeight="1">
      <c r="A497" s="74"/>
      <c r="B497" s="74"/>
      <c r="C497" s="63">
        <v>90568.0</v>
      </c>
      <c r="D497" s="64" t="s">
        <v>1485</v>
      </c>
    </row>
    <row r="498" ht="14.25" customHeight="1">
      <c r="A498" s="74"/>
      <c r="B498" s="74"/>
      <c r="C498" s="63">
        <v>95163.0</v>
      </c>
      <c r="D498" s="64" t="s">
        <v>1617</v>
      </c>
    </row>
    <row r="499" ht="14.25" customHeight="1">
      <c r="A499" s="74"/>
      <c r="B499" s="74"/>
      <c r="C499" s="63">
        <v>38710.0</v>
      </c>
      <c r="D499" s="64" t="s">
        <v>968</v>
      </c>
    </row>
    <row r="500" ht="14.25" customHeight="1">
      <c r="A500" s="74"/>
      <c r="B500" s="74"/>
      <c r="C500" s="63">
        <v>22836.0</v>
      </c>
      <c r="D500" s="64" t="s">
        <v>165</v>
      </c>
    </row>
    <row r="501" ht="14.25" customHeight="1">
      <c r="A501" s="74"/>
      <c r="B501" s="74"/>
      <c r="C501" s="63">
        <v>33506.0</v>
      </c>
      <c r="D501" s="64" t="s">
        <v>646</v>
      </c>
    </row>
    <row r="502" ht="14.25" customHeight="1">
      <c r="A502" s="74"/>
      <c r="B502" s="74"/>
      <c r="C502" s="63">
        <v>96332.0</v>
      </c>
      <c r="D502" s="64" t="s">
        <v>1695</v>
      </c>
    </row>
    <row r="503" ht="14.25" customHeight="1">
      <c r="A503" s="74"/>
      <c r="B503" s="74"/>
      <c r="C503" s="63">
        <v>30930.0</v>
      </c>
      <c r="D503" s="64" t="s">
        <v>477</v>
      </c>
    </row>
    <row r="504" ht="14.25" customHeight="1">
      <c r="A504" s="74"/>
      <c r="B504" s="74"/>
      <c r="C504" s="63">
        <v>68524.0</v>
      </c>
      <c r="D504" s="64" t="s">
        <v>1292</v>
      </c>
    </row>
    <row r="505" ht="14.25" customHeight="1">
      <c r="A505" s="74"/>
      <c r="B505" s="74"/>
      <c r="C505" s="63">
        <v>32828.0</v>
      </c>
      <c r="D505" s="64" t="s">
        <v>611</v>
      </c>
    </row>
    <row r="506" ht="14.25" customHeight="1">
      <c r="A506" s="74"/>
      <c r="B506" s="74"/>
      <c r="C506" s="63">
        <v>60035.0</v>
      </c>
      <c r="D506" s="64" t="s">
        <v>1012</v>
      </c>
    </row>
    <row r="507" ht="14.25" customHeight="1">
      <c r="A507" s="74"/>
      <c r="B507" s="74"/>
      <c r="C507" s="63">
        <v>60037.0</v>
      </c>
      <c r="D507" s="64" t="s">
        <v>1013</v>
      </c>
    </row>
    <row r="508" ht="14.25" customHeight="1">
      <c r="A508" s="74"/>
      <c r="B508" s="74"/>
      <c r="C508" s="63">
        <v>30817.0</v>
      </c>
      <c r="D508" s="64" t="s">
        <v>452</v>
      </c>
    </row>
    <row r="509" ht="14.25" customHeight="1">
      <c r="A509" s="74"/>
      <c r="B509" s="74"/>
      <c r="C509" s="63">
        <v>38298.0</v>
      </c>
      <c r="D509" s="64" t="s">
        <v>924</v>
      </c>
    </row>
    <row r="510" ht="14.25" customHeight="1">
      <c r="A510" s="74"/>
      <c r="B510" s="74"/>
      <c r="C510" s="63">
        <v>32127.0</v>
      </c>
      <c r="D510" s="64" t="s">
        <v>571</v>
      </c>
    </row>
    <row r="511" ht="14.25" customHeight="1">
      <c r="A511" s="74"/>
      <c r="B511" s="74"/>
      <c r="C511" s="63">
        <v>35231.0</v>
      </c>
      <c r="D511" s="64" t="s">
        <v>716</v>
      </c>
    </row>
    <row r="512" ht="14.25" customHeight="1">
      <c r="A512" s="74"/>
      <c r="B512" s="74"/>
      <c r="C512" s="63">
        <v>96419.0</v>
      </c>
      <c r="D512" s="64" t="s">
        <v>1701</v>
      </c>
    </row>
    <row r="513" ht="14.25" customHeight="1">
      <c r="A513" s="74"/>
      <c r="B513" s="74"/>
      <c r="C513" s="63">
        <v>33271.0</v>
      </c>
      <c r="D513" s="64" t="s">
        <v>635</v>
      </c>
    </row>
    <row r="514" ht="14.25" customHeight="1">
      <c r="A514" s="74"/>
      <c r="B514" s="74"/>
      <c r="C514" s="63">
        <v>23824.0</v>
      </c>
      <c r="D514" s="64" t="s">
        <v>215</v>
      </c>
    </row>
    <row r="515" ht="14.25" customHeight="1">
      <c r="A515" s="74"/>
      <c r="B515" s="74"/>
      <c r="C515" s="63">
        <v>32100.0</v>
      </c>
      <c r="D515" s="64" t="s">
        <v>569</v>
      </c>
    </row>
    <row r="516" ht="14.25" customHeight="1">
      <c r="A516" s="74"/>
      <c r="B516" s="74"/>
      <c r="C516" s="63">
        <v>31198.0</v>
      </c>
      <c r="D516" s="64" t="s">
        <v>505</v>
      </c>
    </row>
    <row r="517" ht="14.25" customHeight="1">
      <c r="A517" s="74"/>
      <c r="B517" s="74"/>
      <c r="C517" s="63">
        <v>35495.0</v>
      </c>
      <c r="D517" s="64" t="s">
        <v>734</v>
      </c>
    </row>
    <row r="518" ht="14.25" customHeight="1">
      <c r="A518" s="74"/>
      <c r="B518" s="74"/>
      <c r="C518" s="63">
        <v>90438.0</v>
      </c>
      <c r="D518" s="64" t="s">
        <v>1421</v>
      </c>
    </row>
    <row r="519" ht="14.25" customHeight="1">
      <c r="A519" s="74"/>
      <c r="B519" s="74"/>
      <c r="C519" s="63">
        <v>90575.0</v>
      </c>
      <c r="D519" s="64" t="s">
        <v>1490</v>
      </c>
    </row>
    <row r="520" ht="14.25" customHeight="1">
      <c r="A520" s="74"/>
      <c r="B520" s="74"/>
      <c r="C520" s="63">
        <v>38181.0</v>
      </c>
      <c r="D520" s="64" t="s">
        <v>896</v>
      </c>
    </row>
    <row r="521" ht="14.25" customHeight="1">
      <c r="A521" s="74"/>
      <c r="B521" s="74"/>
      <c r="C521" s="63">
        <v>32081.0</v>
      </c>
      <c r="D521" s="64" t="s">
        <v>560</v>
      </c>
    </row>
    <row r="522" ht="14.25" customHeight="1">
      <c r="A522" s="74"/>
      <c r="B522" s="74"/>
      <c r="C522" s="63">
        <v>95168.0</v>
      </c>
      <c r="D522" s="64" t="s">
        <v>1621</v>
      </c>
    </row>
    <row r="523" ht="14.25" customHeight="1">
      <c r="A523" s="74"/>
      <c r="B523" s="74"/>
      <c r="C523" s="63">
        <v>65034.0</v>
      </c>
      <c r="D523" s="64" t="s">
        <v>1828</v>
      </c>
    </row>
    <row r="524" ht="14.25" customHeight="1">
      <c r="A524" s="74"/>
      <c r="B524" s="74"/>
      <c r="C524" s="63">
        <v>32348.0</v>
      </c>
      <c r="D524" s="64" t="s">
        <v>583</v>
      </c>
    </row>
    <row r="525" ht="14.25" customHeight="1">
      <c r="A525" s="74"/>
      <c r="B525" s="74"/>
      <c r="C525" s="63">
        <v>22844.0</v>
      </c>
      <c r="D525" s="64" t="s">
        <v>166</v>
      </c>
    </row>
    <row r="526" ht="14.25" customHeight="1">
      <c r="A526" s="74"/>
      <c r="B526" s="74"/>
      <c r="C526" s="63">
        <v>26165.0</v>
      </c>
      <c r="D526" s="64" t="s">
        <v>318</v>
      </c>
    </row>
    <row r="527" ht="14.25" customHeight="1">
      <c r="A527" s="74"/>
      <c r="B527" s="74"/>
      <c r="C527" s="63">
        <v>26025.0</v>
      </c>
      <c r="D527" s="64" t="s">
        <v>312</v>
      </c>
    </row>
    <row r="528" ht="14.25" customHeight="1">
      <c r="A528" s="74"/>
      <c r="B528" s="74"/>
      <c r="C528" s="63">
        <v>26130.0</v>
      </c>
      <c r="D528" s="64" t="s">
        <v>316</v>
      </c>
    </row>
    <row r="529" ht="14.25" customHeight="1">
      <c r="A529" s="74"/>
      <c r="B529" s="74"/>
      <c r="C529" s="63">
        <v>28257.0</v>
      </c>
      <c r="D529" s="64" t="s">
        <v>330</v>
      </c>
    </row>
    <row r="530" ht="14.25" customHeight="1">
      <c r="A530" s="74"/>
      <c r="B530" s="74"/>
      <c r="C530" s="63">
        <v>95124.0</v>
      </c>
      <c r="D530" s="64" t="s">
        <v>1593</v>
      </c>
    </row>
    <row r="531" ht="14.25" customHeight="1">
      <c r="A531" s="74"/>
      <c r="B531" s="74"/>
      <c r="C531" s="63">
        <v>32593.0</v>
      </c>
      <c r="D531" s="64" t="s">
        <v>598</v>
      </c>
    </row>
    <row r="532" ht="14.25" customHeight="1">
      <c r="A532" s="74"/>
      <c r="B532" s="74"/>
      <c r="C532" s="63">
        <v>95169.0</v>
      </c>
      <c r="D532" s="64" t="s">
        <v>1622</v>
      </c>
    </row>
    <row r="533" ht="14.25" customHeight="1">
      <c r="A533" s="74"/>
      <c r="B533" s="74"/>
      <c r="C533" s="63">
        <v>31902.0</v>
      </c>
      <c r="D533" s="64" t="s">
        <v>534</v>
      </c>
    </row>
    <row r="534" ht="14.25" customHeight="1">
      <c r="A534" s="74"/>
      <c r="B534" s="74"/>
      <c r="C534" s="63">
        <v>33166.0</v>
      </c>
      <c r="D534" s="64" t="s">
        <v>631</v>
      </c>
    </row>
    <row r="535" ht="14.25" customHeight="1">
      <c r="A535" s="74"/>
      <c r="B535" s="74"/>
      <c r="C535" s="63">
        <v>90115.0</v>
      </c>
      <c r="D535" s="64" t="s">
        <v>1335</v>
      </c>
    </row>
    <row r="536" ht="14.25" customHeight="1">
      <c r="A536" s="74"/>
      <c r="B536" s="74"/>
      <c r="C536" s="63">
        <v>68509.0</v>
      </c>
      <c r="D536" s="64" t="s">
        <v>1288</v>
      </c>
    </row>
    <row r="537" ht="14.25" customHeight="1">
      <c r="A537" s="74"/>
      <c r="B537" s="74"/>
      <c r="C537" s="63">
        <v>25649.0</v>
      </c>
      <c r="D537" s="64" t="s">
        <v>288</v>
      </c>
    </row>
    <row r="538" ht="14.25" customHeight="1">
      <c r="A538" s="74"/>
      <c r="B538" s="74"/>
      <c r="C538" s="63">
        <v>90505.0</v>
      </c>
      <c r="D538" s="64" t="s">
        <v>1457</v>
      </c>
    </row>
    <row r="539" ht="14.25" customHeight="1">
      <c r="A539" s="74"/>
      <c r="B539" s="74"/>
      <c r="C539" s="63">
        <v>30744.0</v>
      </c>
      <c r="D539" s="64" t="s">
        <v>439</v>
      </c>
    </row>
    <row r="540" ht="14.25" customHeight="1">
      <c r="A540" s="74"/>
      <c r="B540" s="74"/>
      <c r="C540" s="63">
        <v>90305.0</v>
      </c>
      <c r="D540" s="64" t="s">
        <v>1381</v>
      </c>
    </row>
    <row r="541" ht="14.25" customHeight="1">
      <c r="A541" s="74"/>
      <c r="B541" s="74"/>
      <c r="C541" s="63">
        <v>66168.0</v>
      </c>
      <c r="D541" s="64" t="s">
        <v>1247</v>
      </c>
    </row>
    <row r="542" ht="14.25" customHeight="1">
      <c r="A542" s="74"/>
      <c r="B542" s="74"/>
      <c r="C542" s="63">
        <v>95197.0</v>
      </c>
      <c r="D542" s="64" t="s">
        <v>1641</v>
      </c>
    </row>
    <row r="543" ht="14.25" customHeight="1">
      <c r="A543" s="74"/>
      <c r="B543" s="74"/>
      <c r="C543" s="63">
        <v>25223.0</v>
      </c>
      <c r="D543" s="64" t="s">
        <v>268</v>
      </c>
    </row>
    <row r="544" ht="14.25" customHeight="1">
      <c r="A544" s="74"/>
      <c r="B544" s="74"/>
      <c r="C544" s="63">
        <v>21562.0</v>
      </c>
      <c r="D544" s="64" t="s">
        <v>132</v>
      </c>
    </row>
    <row r="545" ht="14.25" customHeight="1">
      <c r="A545" s="74"/>
      <c r="B545" s="74"/>
      <c r="C545" s="63">
        <v>30868.0</v>
      </c>
      <c r="D545" s="64" t="s">
        <v>463</v>
      </c>
    </row>
    <row r="546" ht="14.25" customHeight="1">
      <c r="A546" s="74"/>
      <c r="B546" s="74"/>
      <c r="C546" s="63">
        <v>96413.0</v>
      </c>
      <c r="D546" s="64" t="s">
        <v>1699</v>
      </c>
    </row>
    <row r="547" ht="14.25" customHeight="1">
      <c r="A547" s="74"/>
      <c r="B547" s="74"/>
      <c r="C547" s="63">
        <v>33794.0</v>
      </c>
      <c r="D547" s="64" t="s">
        <v>653</v>
      </c>
    </row>
    <row r="548" ht="14.25" customHeight="1">
      <c r="A548" s="74"/>
      <c r="B548" s="74"/>
      <c r="C548" s="63">
        <v>21872.0</v>
      </c>
      <c r="D548" s="64" t="s">
        <v>141</v>
      </c>
    </row>
    <row r="549" ht="14.25" customHeight="1">
      <c r="A549" s="74"/>
      <c r="B549" s="74"/>
      <c r="C549" s="63">
        <v>20015.0</v>
      </c>
      <c r="D549" s="64" t="s">
        <v>58</v>
      </c>
    </row>
    <row r="550" ht="14.25" customHeight="1">
      <c r="A550" s="74"/>
      <c r="B550" s="74"/>
      <c r="C550" s="63">
        <v>23180.0</v>
      </c>
      <c r="D550" s="64" t="s">
        <v>174</v>
      </c>
    </row>
    <row r="551" ht="14.25" customHeight="1">
      <c r="A551" s="74"/>
      <c r="B551" s="74"/>
      <c r="C551" s="63">
        <v>66154.0</v>
      </c>
      <c r="D551" s="64" t="s">
        <v>1236</v>
      </c>
    </row>
    <row r="552" ht="14.25" customHeight="1">
      <c r="A552" s="74"/>
      <c r="B552" s="74"/>
      <c r="C552" s="63">
        <v>90481.0</v>
      </c>
      <c r="D552" s="64" t="s">
        <v>1444</v>
      </c>
    </row>
    <row r="553" ht="14.25" customHeight="1">
      <c r="A553" s="74"/>
      <c r="B553" s="74"/>
      <c r="C553" s="63">
        <v>90498.0</v>
      </c>
      <c r="D553" s="64" t="s">
        <v>1452</v>
      </c>
    </row>
    <row r="554" ht="14.25" customHeight="1">
      <c r="A554" s="74"/>
      <c r="B554" s="74"/>
      <c r="C554" s="63">
        <v>66177.0</v>
      </c>
      <c r="D554" s="64" t="s">
        <v>1251</v>
      </c>
    </row>
    <row r="555" ht="14.25" customHeight="1">
      <c r="A555" s="74"/>
      <c r="B555" s="74"/>
      <c r="C555" s="63">
        <v>37280.0</v>
      </c>
      <c r="D555" s="64" t="s">
        <v>806</v>
      </c>
    </row>
    <row r="556" ht="14.25" customHeight="1">
      <c r="A556" s="74"/>
      <c r="B556" s="74"/>
      <c r="C556" s="63">
        <v>37970.0</v>
      </c>
      <c r="D556" s="64" t="s">
        <v>857</v>
      </c>
    </row>
    <row r="557" ht="14.25" customHeight="1">
      <c r="A557" s="74"/>
      <c r="B557" s="74"/>
      <c r="C557" s="63">
        <v>60944.0</v>
      </c>
      <c r="D557" s="64" t="s">
        <v>1053</v>
      </c>
    </row>
    <row r="558" ht="14.25" customHeight="1">
      <c r="A558" s="74"/>
      <c r="B558" s="74"/>
      <c r="C558" s="63">
        <v>90583.0</v>
      </c>
      <c r="D558" s="64" t="s">
        <v>1494</v>
      </c>
    </row>
    <row r="559" ht="14.25" customHeight="1">
      <c r="A559" s="74"/>
      <c r="B559" s="74"/>
      <c r="C559" s="63">
        <v>90574.0</v>
      </c>
      <c r="D559" s="64" t="s">
        <v>1489</v>
      </c>
    </row>
    <row r="560" ht="14.25" customHeight="1">
      <c r="A560" s="74"/>
      <c r="B560" s="74"/>
      <c r="C560" s="63">
        <v>95179.0</v>
      </c>
      <c r="D560" s="64" t="s">
        <v>1629</v>
      </c>
    </row>
    <row r="561" ht="14.25" customHeight="1">
      <c r="A561" s="74"/>
      <c r="B561" s="74"/>
      <c r="C561" s="63">
        <v>31732.0</v>
      </c>
      <c r="D561" s="64" t="s">
        <v>528</v>
      </c>
    </row>
    <row r="562" ht="14.25" customHeight="1">
      <c r="A562" s="74"/>
      <c r="B562" s="74"/>
      <c r="C562" s="63">
        <v>33727.0</v>
      </c>
      <c r="D562" s="64" t="s">
        <v>652</v>
      </c>
    </row>
    <row r="563" ht="14.25" customHeight="1">
      <c r="A563" s="74"/>
      <c r="B563" s="74"/>
      <c r="C563" s="63">
        <v>90168.0</v>
      </c>
      <c r="D563" s="64" t="s">
        <v>1343</v>
      </c>
    </row>
    <row r="564" ht="14.25" customHeight="1">
      <c r="A564" s="74"/>
      <c r="B564" s="74"/>
      <c r="C564" s="63">
        <v>32852.0</v>
      </c>
      <c r="D564" s="64" t="s">
        <v>614</v>
      </c>
    </row>
    <row r="565" ht="14.25" customHeight="1">
      <c r="A565" s="74"/>
      <c r="B565" s="74"/>
      <c r="C565" s="63">
        <v>35339.0</v>
      </c>
      <c r="D565" s="64" t="s">
        <v>723</v>
      </c>
    </row>
    <row r="566" ht="14.25" customHeight="1">
      <c r="A566" s="74"/>
      <c r="B566" s="74"/>
      <c r="C566" s="63">
        <v>33883.0</v>
      </c>
      <c r="D566" s="64" t="s">
        <v>659</v>
      </c>
    </row>
    <row r="567" ht="14.25" customHeight="1">
      <c r="A567" s="74"/>
      <c r="B567" s="74"/>
      <c r="C567" s="63">
        <v>33573.0</v>
      </c>
      <c r="D567" s="64" t="s">
        <v>649</v>
      </c>
    </row>
    <row r="568" ht="14.25" customHeight="1">
      <c r="A568" s="74"/>
      <c r="B568" s="74"/>
      <c r="C568" s="63">
        <v>33980.0</v>
      </c>
      <c r="D568" s="64" t="s">
        <v>663</v>
      </c>
    </row>
    <row r="569" ht="14.25" customHeight="1">
      <c r="A569" s="74"/>
      <c r="B569" s="74"/>
      <c r="C569" s="63">
        <v>36092.0</v>
      </c>
      <c r="D569" s="64" t="s">
        <v>768</v>
      </c>
    </row>
    <row r="570" ht="14.25" customHeight="1">
      <c r="A570" s="74"/>
      <c r="B570" s="74"/>
      <c r="C570" s="63">
        <v>38834.0</v>
      </c>
      <c r="D570" s="64" t="s">
        <v>974</v>
      </c>
    </row>
    <row r="571" ht="14.25" customHeight="1">
      <c r="A571" s="74"/>
      <c r="B571" s="74"/>
      <c r="C571" s="63">
        <v>38931.0</v>
      </c>
      <c r="D571" s="64" t="s">
        <v>978</v>
      </c>
    </row>
    <row r="572" ht="14.25" customHeight="1">
      <c r="A572" s="74"/>
      <c r="B572" s="74"/>
      <c r="C572" s="63">
        <v>39717.0</v>
      </c>
      <c r="D572" s="64" t="s">
        <v>993</v>
      </c>
    </row>
    <row r="573" ht="14.25" customHeight="1">
      <c r="A573" s="74"/>
      <c r="B573" s="74"/>
      <c r="C573" s="63">
        <v>31708.0</v>
      </c>
      <c r="D573" s="64" t="s">
        <v>527</v>
      </c>
    </row>
    <row r="574" ht="14.25" customHeight="1">
      <c r="A574" s="74"/>
      <c r="B574" s="74"/>
      <c r="C574" s="63">
        <v>32410.0</v>
      </c>
      <c r="D574" s="64" t="s">
        <v>588</v>
      </c>
    </row>
    <row r="575" ht="14.25" customHeight="1">
      <c r="A575" s="74"/>
      <c r="B575" s="74"/>
      <c r="C575" s="63">
        <v>34049.0</v>
      </c>
      <c r="D575" s="64" t="s">
        <v>667</v>
      </c>
    </row>
    <row r="576" ht="14.25" customHeight="1">
      <c r="A576" s="74"/>
      <c r="B576" s="74"/>
      <c r="C576" s="63">
        <v>35487.0</v>
      </c>
      <c r="D576" s="64" t="s">
        <v>733</v>
      </c>
    </row>
    <row r="577" ht="14.25" customHeight="1">
      <c r="A577" s="74"/>
      <c r="B577" s="74"/>
      <c r="C577" s="63">
        <v>95121.0</v>
      </c>
      <c r="D577" s="64" t="s">
        <v>1592</v>
      </c>
    </row>
    <row r="578" ht="14.25" customHeight="1">
      <c r="A578" s="74"/>
      <c r="B578" s="74"/>
      <c r="C578" s="63">
        <v>35223.0</v>
      </c>
      <c r="D578" s="64" t="s">
        <v>715</v>
      </c>
    </row>
    <row r="579" ht="14.25" customHeight="1">
      <c r="A579" s="74"/>
      <c r="B579" s="74"/>
      <c r="C579" s="63">
        <v>38046.0</v>
      </c>
      <c r="D579" s="64" t="s">
        <v>871</v>
      </c>
    </row>
    <row r="580" ht="14.25" customHeight="1">
      <c r="A580" s="74"/>
      <c r="B580" s="74"/>
      <c r="C580" s="63">
        <v>30126.0</v>
      </c>
      <c r="D580" s="64" t="s">
        <v>360</v>
      </c>
    </row>
    <row r="581" ht="14.25" customHeight="1">
      <c r="A581" s="74"/>
      <c r="B581" s="74"/>
      <c r="C581" s="63">
        <v>37831.0</v>
      </c>
      <c r="D581" s="64" t="s">
        <v>1829</v>
      </c>
    </row>
    <row r="582" ht="14.25" customHeight="1">
      <c r="A582" s="74"/>
      <c r="B582" s="74"/>
      <c r="C582" s="63">
        <v>90533.0</v>
      </c>
      <c r="D582" s="64" t="s">
        <v>1468</v>
      </c>
    </row>
    <row r="583" ht="14.25" customHeight="1">
      <c r="A583" s="74"/>
      <c r="B583" s="74"/>
      <c r="C583" s="63">
        <v>68553.0</v>
      </c>
      <c r="D583" s="64" t="s">
        <v>1305</v>
      </c>
    </row>
    <row r="584" ht="14.25" customHeight="1">
      <c r="A584" s="74"/>
      <c r="B584" s="74"/>
      <c r="C584" s="63">
        <v>66049.0</v>
      </c>
      <c r="D584" s="64" t="s">
        <v>1200</v>
      </c>
    </row>
    <row r="585" ht="14.25" customHeight="1">
      <c r="A585" s="74"/>
      <c r="B585" s="74"/>
      <c r="C585" s="63">
        <v>39369.0</v>
      </c>
      <c r="D585" s="64" t="s">
        <v>985</v>
      </c>
    </row>
    <row r="586" ht="14.25" customHeight="1">
      <c r="A586" s="74"/>
      <c r="B586" s="74"/>
      <c r="C586" s="63">
        <v>66051.0</v>
      </c>
      <c r="D586" s="64" t="s">
        <v>1201</v>
      </c>
    </row>
    <row r="587" ht="14.25" customHeight="1">
      <c r="A587" s="74"/>
      <c r="B587" s="74"/>
      <c r="C587" s="63">
        <v>90258.0</v>
      </c>
      <c r="D587" s="64" t="s">
        <v>1367</v>
      </c>
    </row>
    <row r="588" ht="14.25" customHeight="1">
      <c r="A588" s="74"/>
      <c r="B588" s="74"/>
      <c r="C588" s="63">
        <v>38745.0</v>
      </c>
      <c r="D588" s="64" t="s">
        <v>969</v>
      </c>
    </row>
    <row r="589" ht="14.25" customHeight="1">
      <c r="A589" s="74"/>
      <c r="B589" s="74"/>
      <c r="C589" s="63">
        <v>31023.0</v>
      </c>
      <c r="D589" s="64" t="s">
        <v>496</v>
      </c>
    </row>
    <row r="590" ht="14.25" customHeight="1">
      <c r="A590" s="74"/>
      <c r="B590" s="74"/>
      <c r="C590" s="63">
        <v>31457.0</v>
      </c>
      <c r="D590" s="64" t="s">
        <v>522</v>
      </c>
    </row>
    <row r="591" ht="14.25" customHeight="1">
      <c r="A591" s="74"/>
      <c r="B591" s="74"/>
      <c r="C591" s="63">
        <v>33123.0</v>
      </c>
      <c r="D591" s="64" t="s">
        <v>630</v>
      </c>
    </row>
    <row r="592" ht="14.25" customHeight="1">
      <c r="A592" s="74"/>
      <c r="B592" s="74"/>
      <c r="C592" s="63">
        <v>90229.0</v>
      </c>
      <c r="D592" s="64" t="s">
        <v>1358</v>
      </c>
    </row>
    <row r="593" ht="14.25" customHeight="1">
      <c r="A593" s="74"/>
      <c r="B593" s="74"/>
      <c r="C593" s="63">
        <v>90319.0</v>
      </c>
      <c r="D593" s="64" t="s">
        <v>1388</v>
      </c>
    </row>
    <row r="594" ht="14.25" customHeight="1">
      <c r="A594" s="74"/>
      <c r="B594" s="74"/>
      <c r="C594" s="63">
        <v>33816.0</v>
      </c>
      <c r="D594" s="64" t="s">
        <v>654</v>
      </c>
    </row>
    <row r="595" ht="14.25" customHeight="1">
      <c r="A595" s="74"/>
      <c r="B595" s="74"/>
      <c r="C595" s="63">
        <v>62088.0</v>
      </c>
      <c r="D595" s="64" t="s">
        <v>1094</v>
      </c>
    </row>
    <row r="596" ht="14.25" customHeight="1">
      <c r="A596" s="74"/>
      <c r="B596" s="74"/>
      <c r="C596" s="63">
        <v>62127.0</v>
      </c>
      <c r="D596" s="64" t="s">
        <v>1115</v>
      </c>
    </row>
    <row r="597" ht="14.25" customHeight="1">
      <c r="A597" s="74"/>
      <c r="B597" s="74"/>
      <c r="C597" s="63">
        <v>65459.0</v>
      </c>
      <c r="D597" s="64" t="s">
        <v>1182</v>
      </c>
    </row>
    <row r="598" ht="14.25" customHeight="1">
      <c r="A598" s="74"/>
      <c r="B598" s="74"/>
      <c r="C598" s="63">
        <v>32976.0</v>
      </c>
      <c r="D598" s="64" t="s">
        <v>621</v>
      </c>
    </row>
    <row r="599" ht="14.25" customHeight="1">
      <c r="A599" s="74"/>
      <c r="B599" s="74"/>
      <c r="C599" s="63">
        <v>90200.0</v>
      </c>
      <c r="D599" s="64" t="s">
        <v>1352</v>
      </c>
    </row>
    <row r="600" ht="14.25" customHeight="1">
      <c r="A600" s="74"/>
      <c r="B600" s="74"/>
      <c r="C600" s="63">
        <v>38060.0</v>
      </c>
      <c r="D600" s="64" t="s">
        <v>872</v>
      </c>
    </row>
    <row r="601" ht="14.25" customHeight="1">
      <c r="A601" s="74"/>
      <c r="B601" s="74"/>
      <c r="C601" s="63">
        <v>66167.0</v>
      </c>
      <c r="D601" s="64" t="s">
        <v>1246</v>
      </c>
    </row>
    <row r="602" ht="14.25" customHeight="1">
      <c r="A602" s="74"/>
      <c r="B602" s="74"/>
      <c r="C602" s="63">
        <v>62303.0</v>
      </c>
      <c r="D602" s="64" t="s">
        <v>1139</v>
      </c>
    </row>
    <row r="603" ht="14.25" customHeight="1">
      <c r="A603" s="74"/>
      <c r="B603" s="74"/>
      <c r="C603" s="63">
        <v>37796.0</v>
      </c>
      <c r="D603" s="64" t="s">
        <v>835</v>
      </c>
    </row>
    <row r="604" ht="14.25" customHeight="1">
      <c r="A604" s="74"/>
      <c r="B604" s="74"/>
      <c r="C604" s="63">
        <v>20057.0</v>
      </c>
      <c r="D604" s="64" t="s">
        <v>63</v>
      </c>
    </row>
    <row r="605" ht="14.25" customHeight="1">
      <c r="A605" s="74"/>
      <c r="B605" s="74"/>
      <c r="C605" s="63">
        <v>90422.0</v>
      </c>
      <c r="D605" s="64" t="s">
        <v>1411</v>
      </c>
    </row>
    <row r="606" ht="14.25" customHeight="1">
      <c r="A606" s="74"/>
      <c r="B606" s="74"/>
      <c r="C606" s="63">
        <v>32151.0</v>
      </c>
      <c r="D606" s="64" t="s">
        <v>573</v>
      </c>
    </row>
    <row r="607" ht="14.25" customHeight="1">
      <c r="A607" s="74"/>
      <c r="B607" s="74"/>
      <c r="C607" s="63">
        <v>90525.0</v>
      </c>
      <c r="D607" s="64" t="s">
        <v>1464</v>
      </c>
    </row>
    <row r="608" ht="14.25" customHeight="1">
      <c r="A608" s="74"/>
      <c r="B608" s="74"/>
      <c r="C608" s="63">
        <v>90597.0</v>
      </c>
      <c r="D608" s="64" t="s">
        <v>1501</v>
      </c>
    </row>
    <row r="609" ht="14.25" customHeight="1">
      <c r="A609" s="74"/>
      <c r="B609" s="74"/>
      <c r="C609" s="63">
        <v>38354.0</v>
      </c>
      <c r="D609" s="64" t="s">
        <v>929</v>
      </c>
    </row>
    <row r="610" ht="14.25" customHeight="1">
      <c r="A610" s="74"/>
      <c r="B610" s="74"/>
      <c r="C610" s="63">
        <v>32879.0</v>
      </c>
      <c r="D610" s="64" t="s">
        <v>615</v>
      </c>
    </row>
    <row r="611" ht="14.25" customHeight="1">
      <c r="A611" s="74"/>
      <c r="B611" s="74"/>
      <c r="C611" s="63">
        <v>38520.0</v>
      </c>
      <c r="D611" s="64" t="s">
        <v>948</v>
      </c>
    </row>
    <row r="612" ht="14.25" customHeight="1">
      <c r="A612" s="74"/>
      <c r="B612" s="74"/>
      <c r="C612" s="63">
        <v>32429.0</v>
      </c>
      <c r="D612" s="64" t="s">
        <v>589</v>
      </c>
    </row>
    <row r="613" ht="14.25" customHeight="1">
      <c r="A613" s="74"/>
      <c r="B613" s="74"/>
      <c r="C613" s="63">
        <v>66220.0</v>
      </c>
      <c r="D613" s="64" t="s">
        <v>1268</v>
      </c>
    </row>
    <row r="614" ht="14.25" customHeight="1">
      <c r="A614" s="74"/>
      <c r="B614" s="74"/>
      <c r="C614" s="63">
        <v>39105.0</v>
      </c>
      <c r="D614" s="64" t="s">
        <v>982</v>
      </c>
    </row>
    <row r="615" ht="14.25" customHeight="1">
      <c r="A615" s="74"/>
      <c r="B615" s="74"/>
      <c r="C615" s="63">
        <v>60200.0</v>
      </c>
      <c r="D615" s="64" t="s">
        <v>1029</v>
      </c>
    </row>
    <row r="616" ht="14.25" customHeight="1">
      <c r="A616" s="74"/>
      <c r="B616" s="74"/>
      <c r="C616" s="63">
        <v>90519.0</v>
      </c>
      <c r="D616" s="64" t="s">
        <v>1462</v>
      </c>
    </row>
    <row r="617" ht="14.25" customHeight="1">
      <c r="A617" s="74"/>
      <c r="B617" s="74"/>
      <c r="C617" s="63">
        <v>68508.0</v>
      </c>
      <c r="D617" s="64" t="s">
        <v>1287</v>
      </c>
    </row>
    <row r="618" ht="14.25" customHeight="1">
      <c r="A618" s="74"/>
      <c r="B618" s="74"/>
      <c r="C618" s="63">
        <v>60020.0</v>
      </c>
      <c r="D618" s="64" t="s">
        <v>1005</v>
      </c>
    </row>
    <row r="619" ht="14.25" customHeight="1">
      <c r="A619" s="74"/>
      <c r="B619" s="74"/>
      <c r="C619" s="63">
        <v>23840.0</v>
      </c>
      <c r="D619" s="64" t="s">
        <v>217</v>
      </c>
    </row>
    <row r="620" ht="14.25" customHeight="1">
      <c r="A620" s="74"/>
      <c r="B620" s="74"/>
      <c r="C620" s="63">
        <v>90456.0</v>
      </c>
      <c r="D620" s="64" t="s">
        <v>1430</v>
      </c>
    </row>
    <row r="621" ht="14.25" customHeight="1">
      <c r="A621" s="74"/>
      <c r="B621" s="74"/>
      <c r="C621" s="63">
        <v>90477.0</v>
      </c>
      <c r="D621" s="64" t="s">
        <v>1443</v>
      </c>
    </row>
    <row r="622" ht="14.25" customHeight="1">
      <c r="A622" s="74"/>
      <c r="B622" s="74"/>
      <c r="C622" s="63">
        <v>31961.0</v>
      </c>
      <c r="D622" s="64" t="s">
        <v>537</v>
      </c>
    </row>
    <row r="623" ht="14.25" customHeight="1">
      <c r="A623" s="74"/>
      <c r="B623" s="74"/>
      <c r="C623" s="63">
        <v>68506.0</v>
      </c>
      <c r="D623" s="64" t="s">
        <v>1286</v>
      </c>
    </row>
    <row r="624" ht="14.25" customHeight="1">
      <c r="A624" s="74"/>
      <c r="B624" s="74"/>
      <c r="C624" s="63">
        <v>35118.0</v>
      </c>
      <c r="D624" s="64" t="s">
        <v>701</v>
      </c>
    </row>
    <row r="625" ht="14.25" customHeight="1">
      <c r="A625" s="74"/>
      <c r="B625" s="74"/>
      <c r="C625" s="63">
        <v>90527.0</v>
      </c>
      <c r="D625" s="64" t="s">
        <v>1466</v>
      </c>
    </row>
    <row r="626" ht="14.25" customHeight="1">
      <c r="A626" s="74"/>
      <c r="B626" s="74"/>
      <c r="C626" s="63">
        <v>32082.0</v>
      </c>
      <c r="D626" s="64" t="s">
        <v>1830</v>
      </c>
    </row>
    <row r="627" ht="14.25" customHeight="1">
      <c r="A627" s="74"/>
      <c r="B627" s="74"/>
      <c r="C627" s="63">
        <v>90188.0</v>
      </c>
      <c r="D627" s="64" t="s">
        <v>1348</v>
      </c>
    </row>
    <row r="628" ht="14.25" customHeight="1">
      <c r="A628" s="74"/>
      <c r="B628" s="74"/>
      <c r="C628" s="63">
        <v>60715.0</v>
      </c>
      <c r="D628" s="64" t="s">
        <v>1044</v>
      </c>
    </row>
    <row r="629" ht="14.25" customHeight="1">
      <c r="A629" s="74"/>
      <c r="B629" s="74"/>
      <c r="C629" s="63">
        <v>32038.0</v>
      </c>
      <c r="D629" s="64" t="s">
        <v>539</v>
      </c>
    </row>
    <row r="630" ht="14.25" customHeight="1">
      <c r="A630" s="74"/>
      <c r="B630" s="74"/>
      <c r="C630" s="63">
        <v>90548.0</v>
      </c>
      <c r="D630" s="64" t="s">
        <v>1476</v>
      </c>
    </row>
    <row r="631" ht="14.25" customHeight="1">
      <c r="A631" s="74"/>
      <c r="B631" s="74"/>
      <c r="C631" s="63">
        <v>32682.0</v>
      </c>
      <c r="D631" s="64" t="s">
        <v>602</v>
      </c>
    </row>
    <row r="632" ht="14.25" customHeight="1">
      <c r="A632" s="74"/>
      <c r="B632" s="74"/>
      <c r="C632" s="63">
        <v>22305.0</v>
      </c>
      <c r="D632" s="64" t="s">
        <v>153</v>
      </c>
    </row>
    <row r="633" ht="14.25" customHeight="1">
      <c r="A633" s="74"/>
      <c r="B633" s="74"/>
      <c r="C633" s="63">
        <v>62113.0</v>
      </c>
      <c r="D633" s="64" t="s">
        <v>1112</v>
      </c>
    </row>
    <row r="634" ht="14.25" customHeight="1">
      <c r="A634" s="74"/>
      <c r="B634" s="74"/>
      <c r="C634" s="63">
        <v>66092.0</v>
      </c>
      <c r="D634" s="64" t="s">
        <v>1212</v>
      </c>
    </row>
    <row r="635" ht="14.25" customHeight="1">
      <c r="A635" s="74"/>
      <c r="B635" s="74"/>
      <c r="C635" s="63">
        <v>34677.0</v>
      </c>
      <c r="D635" s="64" t="s">
        <v>690</v>
      </c>
    </row>
    <row r="636" ht="14.25" customHeight="1">
      <c r="A636" s="74"/>
      <c r="B636" s="74"/>
      <c r="C636" s="63">
        <v>62109.0</v>
      </c>
      <c r="D636" s="64" t="s">
        <v>1108</v>
      </c>
    </row>
    <row r="637" ht="14.25" customHeight="1">
      <c r="A637" s="74"/>
      <c r="B637" s="74"/>
      <c r="C637" s="63">
        <v>65007.0</v>
      </c>
      <c r="D637" s="64" t="s">
        <v>1168</v>
      </c>
    </row>
    <row r="638" ht="14.25" customHeight="1">
      <c r="A638" s="74"/>
      <c r="B638" s="74"/>
      <c r="C638" s="63">
        <v>23441.0</v>
      </c>
      <c r="D638" s="64" t="s">
        <v>193</v>
      </c>
    </row>
    <row r="639" ht="14.25" customHeight="1">
      <c r="A639" s="74"/>
      <c r="B639" s="74"/>
      <c r="C639" s="63">
        <v>38095.0</v>
      </c>
      <c r="D639" s="64" t="s">
        <v>879</v>
      </c>
    </row>
    <row r="640" ht="14.25" customHeight="1">
      <c r="A640" s="74"/>
      <c r="B640" s="74"/>
      <c r="C640" s="63">
        <v>35312.0</v>
      </c>
      <c r="D640" s="64" t="s">
        <v>722</v>
      </c>
    </row>
    <row r="641" ht="14.25" customHeight="1">
      <c r="A641" s="74"/>
      <c r="B641" s="74"/>
      <c r="C641" s="63">
        <v>37625.0</v>
      </c>
      <c r="D641" s="64" t="s">
        <v>826</v>
      </c>
    </row>
    <row r="642" ht="14.25" customHeight="1">
      <c r="A642" s="74"/>
      <c r="B642" s="74"/>
      <c r="C642" s="63">
        <v>30736.0</v>
      </c>
      <c r="D642" s="64" t="s">
        <v>438</v>
      </c>
    </row>
    <row r="643" ht="14.25" customHeight="1">
      <c r="A643" s="74"/>
      <c r="B643" s="74"/>
      <c r="C643" s="63">
        <v>96973.0</v>
      </c>
      <c r="D643" s="64" t="s">
        <v>1706</v>
      </c>
    </row>
    <row r="644" ht="14.25" customHeight="1">
      <c r="A644" s="74"/>
      <c r="B644" s="74"/>
      <c r="C644" s="63">
        <v>32267.0</v>
      </c>
      <c r="D644" s="64" t="s">
        <v>580</v>
      </c>
    </row>
    <row r="645" ht="14.25" customHeight="1">
      <c r="A645" s="74"/>
      <c r="B645" s="74"/>
      <c r="C645" s="63">
        <v>60063.0</v>
      </c>
      <c r="D645" s="64" t="s">
        <v>1021</v>
      </c>
    </row>
    <row r="646" ht="14.25" customHeight="1">
      <c r="A646" s="74"/>
      <c r="B646" s="74"/>
      <c r="C646" s="63">
        <v>32941.0</v>
      </c>
      <c r="D646" s="64" t="s">
        <v>619</v>
      </c>
    </row>
    <row r="647" ht="14.25" customHeight="1">
      <c r="A647" s="74"/>
      <c r="B647" s="74"/>
      <c r="C647" s="63">
        <v>66165.0</v>
      </c>
      <c r="D647" s="64" t="s">
        <v>1244</v>
      </c>
    </row>
    <row r="648" ht="14.25" customHeight="1">
      <c r="A648" s="74"/>
      <c r="B648" s="74"/>
      <c r="C648" s="63">
        <v>23480.0</v>
      </c>
      <c r="D648" s="64" t="s">
        <v>196</v>
      </c>
    </row>
    <row r="649" ht="14.25" customHeight="1">
      <c r="A649" s="74"/>
      <c r="B649" s="74"/>
      <c r="C649" s="63">
        <v>36467.0</v>
      </c>
      <c r="D649" s="64" t="s">
        <v>779</v>
      </c>
    </row>
    <row r="650" ht="14.25" customHeight="1">
      <c r="A650" s="74"/>
      <c r="B650" s="74"/>
      <c r="C650" s="63">
        <v>31880.0</v>
      </c>
      <c r="D650" s="64" t="s">
        <v>532</v>
      </c>
    </row>
    <row r="651" ht="14.25" customHeight="1">
      <c r="A651" s="74"/>
      <c r="B651" s="74"/>
      <c r="C651" s="63">
        <v>96987.0</v>
      </c>
      <c r="D651" s="64" t="s">
        <v>1708</v>
      </c>
    </row>
    <row r="652" ht="14.25" customHeight="1">
      <c r="A652" s="74"/>
      <c r="B652" s="74"/>
      <c r="C652" s="63">
        <v>35789.0</v>
      </c>
      <c r="D652" s="64" t="s">
        <v>754</v>
      </c>
    </row>
    <row r="653" ht="14.25" customHeight="1">
      <c r="A653" s="74"/>
      <c r="B653" s="74"/>
      <c r="C653" s="63">
        <v>60704.0</v>
      </c>
      <c r="D653" s="64" t="s">
        <v>1040</v>
      </c>
    </row>
    <row r="654" ht="14.25" customHeight="1">
      <c r="A654" s="74"/>
      <c r="B654" s="74"/>
      <c r="C654" s="63">
        <v>68527.0</v>
      </c>
      <c r="D654" s="64" t="s">
        <v>1293</v>
      </c>
    </row>
    <row r="655" ht="14.25" customHeight="1">
      <c r="A655" s="74"/>
      <c r="B655" s="74"/>
      <c r="C655" s="63">
        <v>29342.0</v>
      </c>
      <c r="D655" s="64" t="s">
        <v>345</v>
      </c>
    </row>
    <row r="656" ht="14.25" customHeight="1">
      <c r="A656" s="74"/>
      <c r="B656" s="74"/>
      <c r="C656" s="63">
        <v>90211.0</v>
      </c>
      <c r="D656" s="64" t="s">
        <v>1353</v>
      </c>
    </row>
    <row r="657" ht="14.25" customHeight="1">
      <c r="A657" s="74"/>
      <c r="B657" s="74"/>
      <c r="C657" s="63">
        <v>90526.0</v>
      </c>
      <c r="D657" s="64" t="s">
        <v>1465</v>
      </c>
    </row>
    <row r="658" ht="14.25" customHeight="1">
      <c r="A658" s="74"/>
      <c r="B658" s="74"/>
      <c r="C658" s="63">
        <v>62105.0</v>
      </c>
      <c r="D658" s="64" t="s">
        <v>1105</v>
      </c>
    </row>
    <row r="659" ht="14.25" customHeight="1">
      <c r="A659" s="74"/>
      <c r="B659" s="74"/>
      <c r="C659" s="63">
        <v>95161.0</v>
      </c>
      <c r="D659" s="64" t="s">
        <v>1615</v>
      </c>
    </row>
    <row r="660" ht="14.25" customHeight="1">
      <c r="A660" s="74"/>
      <c r="B660" s="74"/>
      <c r="C660" s="63">
        <v>90552.0</v>
      </c>
      <c r="D660" s="64" t="s">
        <v>1479</v>
      </c>
    </row>
    <row r="661" ht="14.25" customHeight="1">
      <c r="A661" s="74"/>
      <c r="B661" s="74"/>
      <c r="C661" s="63">
        <v>62079.0</v>
      </c>
      <c r="D661" s="64" t="s">
        <v>1089</v>
      </c>
    </row>
    <row r="662" ht="14.25" customHeight="1">
      <c r="A662" s="74"/>
      <c r="B662" s="74"/>
      <c r="C662" s="63">
        <v>38355.0</v>
      </c>
      <c r="D662" s="64" t="s">
        <v>930</v>
      </c>
    </row>
    <row r="663" ht="14.25" customHeight="1">
      <c r="A663" s="74"/>
      <c r="B663" s="74"/>
      <c r="C663" s="63">
        <v>90582.0</v>
      </c>
      <c r="D663" s="64" t="s">
        <v>1493</v>
      </c>
    </row>
    <row r="664" ht="14.25" customHeight="1">
      <c r="A664" s="74"/>
      <c r="B664" s="74"/>
      <c r="C664" s="63">
        <v>95767.0</v>
      </c>
      <c r="D664" s="64" t="s">
        <v>1685</v>
      </c>
    </row>
    <row r="665" ht="14.25" customHeight="1">
      <c r="A665" s="74"/>
      <c r="B665" s="74"/>
      <c r="C665" s="63">
        <v>22291.0</v>
      </c>
      <c r="D665" s="64" t="s">
        <v>152</v>
      </c>
    </row>
    <row r="666" ht="14.25" customHeight="1">
      <c r="A666" s="74"/>
      <c r="B666" s="74"/>
      <c r="C666" s="63">
        <v>90462.0</v>
      </c>
      <c r="D666" s="64" t="s">
        <v>1435</v>
      </c>
    </row>
    <row r="667" ht="14.25" customHeight="1">
      <c r="A667" s="74"/>
      <c r="B667" s="74"/>
      <c r="C667" s="63">
        <v>66961.0</v>
      </c>
      <c r="D667" s="64" t="s">
        <v>1282</v>
      </c>
    </row>
    <row r="668" ht="14.25" customHeight="1">
      <c r="A668" s="74"/>
      <c r="B668" s="74"/>
      <c r="C668" s="63">
        <v>68539.0</v>
      </c>
      <c r="D668" s="64" t="s">
        <v>1300</v>
      </c>
    </row>
    <row r="669" ht="14.25" customHeight="1">
      <c r="A669" s="74"/>
      <c r="B669" s="74"/>
      <c r="C669" s="63">
        <v>66166.0</v>
      </c>
      <c r="D669" s="64" t="s">
        <v>1245</v>
      </c>
    </row>
    <row r="670" ht="14.25" customHeight="1">
      <c r="A670" s="74"/>
      <c r="B670" s="74"/>
      <c r="C670" s="63">
        <v>68537.0</v>
      </c>
      <c r="D670" s="64" t="s">
        <v>1299</v>
      </c>
    </row>
    <row r="671" ht="14.25" customHeight="1">
      <c r="A671" s="74"/>
      <c r="B671" s="74"/>
      <c r="C671" s="63">
        <v>90226.0</v>
      </c>
      <c r="D671" s="64" t="s">
        <v>1357</v>
      </c>
    </row>
    <row r="672" ht="14.25" customHeight="1">
      <c r="A672" s="74"/>
      <c r="B672" s="74"/>
      <c r="C672" s="63">
        <v>33565.0</v>
      </c>
      <c r="D672" s="64" t="s">
        <v>648</v>
      </c>
    </row>
    <row r="673" ht="14.25" customHeight="1">
      <c r="A673" s="74"/>
      <c r="B673" s="74"/>
      <c r="C673" s="63">
        <v>66572.0</v>
      </c>
      <c r="D673" s="64" t="s">
        <v>1279</v>
      </c>
    </row>
    <row r="674" ht="14.25" customHeight="1">
      <c r="A674" s="74"/>
      <c r="B674" s="74"/>
      <c r="C674" s="63">
        <v>65103.0</v>
      </c>
      <c r="D674" s="64" t="s">
        <v>1175</v>
      </c>
    </row>
    <row r="675" ht="14.25" customHeight="1">
      <c r="A675" s="74"/>
      <c r="B675" s="74"/>
      <c r="C675" s="63">
        <v>22755.0</v>
      </c>
      <c r="D675" s="64" t="s">
        <v>162</v>
      </c>
    </row>
    <row r="676" ht="14.25" customHeight="1">
      <c r="A676" s="74"/>
      <c r="B676" s="74"/>
      <c r="C676" s="63">
        <v>62005.0</v>
      </c>
      <c r="D676" s="64" t="s">
        <v>1074</v>
      </c>
    </row>
    <row r="677" ht="14.25" customHeight="1">
      <c r="A677" s="74"/>
      <c r="B677" s="74"/>
      <c r="C677" s="63">
        <v>96347.0</v>
      </c>
      <c r="D677" s="64" t="s">
        <v>1696</v>
      </c>
    </row>
    <row r="678" ht="14.25" customHeight="1">
      <c r="A678" s="74"/>
      <c r="B678" s="74"/>
      <c r="C678" s="63">
        <v>30612.0</v>
      </c>
      <c r="D678" s="64" t="s">
        <v>415</v>
      </c>
    </row>
    <row r="679" ht="14.25" customHeight="1">
      <c r="A679" s="74"/>
      <c r="B679" s="74"/>
      <c r="C679" s="63">
        <v>99217.0</v>
      </c>
      <c r="D679" s="64" t="s">
        <v>1735</v>
      </c>
    </row>
    <row r="680" ht="14.25" customHeight="1">
      <c r="A680" s="74"/>
      <c r="B680" s="74"/>
      <c r="C680" s="63">
        <v>32084.0</v>
      </c>
      <c r="D680" s="64" t="s">
        <v>563</v>
      </c>
    </row>
    <row r="681" ht="14.25" customHeight="1">
      <c r="A681" s="74"/>
      <c r="B681" s="74"/>
      <c r="C681" s="63">
        <v>90251.0</v>
      </c>
      <c r="D681" s="64" t="s">
        <v>1365</v>
      </c>
    </row>
    <row r="682" ht="14.25" customHeight="1">
      <c r="A682" s="74"/>
      <c r="B682" s="74"/>
      <c r="C682" s="63">
        <v>95129.0</v>
      </c>
      <c r="D682" s="64" t="s">
        <v>1596</v>
      </c>
    </row>
    <row r="683" ht="14.25" customHeight="1">
      <c r="A683" s="74"/>
      <c r="B683" s="74"/>
      <c r="C683" s="63">
        <v>34036.0</v>
      </c>
      <c r="D683" s="64" t="s">
        <v>666</v>
      </c>
    </row>
    <row r="684" ht="14.25" customHeight="1">
      <c r="A684" s="74"/>
      <c r="B684" s="74"/>
      <c r="C684" s="63">
        <v>38088.0</v>
      </c>
      <c r="D684" s="64" t="s">
        <v>876</v>
      </c>
    </row>
    <row r="685" ht="14.25" customHeight="1">
      <c r="A685" s="74"/>
      <c r="B685" s="74"/>
      <c r="C685" s="63">
        <v>33891.0</v>
      </c>
      <c r="D685" s="64" t="s">
        <v>660</v>
      </c>
    </row>
    <row r="686" ht="14.25" customHeight="1">
      <c r="A686" s="74"/>
      <c r="B686" s="74"/>
      <c r="C686" s="63">
        <v>32086.0</v>
      </c>
      <c r="D686" s="64" t="s">
        <v>565</v>
      </c>
    </row>
    <row r="687" ht="14.25" customHeight="1">
      <c r="A687" s="74"/>
      <c r="B687" s="74"/>
      <c r="C687" s="63">
        <v>26319.0</v>
      </c>
      <c r="D687" s="64" t="s">
        <v>323</v>
      </c>
    </row>
    <row r="688" ht="14.25" customHeight="1">
      <c r="A688" s="74"/>
      <c r="B688" s="74"/>
      <c r="C688" s="63">
        <v>90536.0</v>
      </c>
      <c r="D688" s="64" t="s">
        <v>1470</v>
      </c>
    </row>
    <row r="689" ht="14.25" customHeight="1">
      <c r="A689" s="74"/>
      <c r="B689" s="74"/>
      <c r="C689" s="63">
        <v>20019.0</v>
      </c>
      <c r="D689" s="64" t="s">
        <v>1831</v>
      </c>
    </row>
    <row r="690" ht="14.25" customHeight="1">
      <c r="A690" s="74"/>
      <c r="B690" s="74"/>
      <c r="C690" s="63">
        <v>32313.0</v>
      </c>
      <c r="D690" s="64" t="s">
        <v>582</v>
      </c>
    </row>
    <row r="691" ht="14.25" customHeight="1">
      <c r="A691" s="74"/>
      <c r="B691" s="74"/>
      <c r="C691" s="63">
        <v>96977.0</v>
      </c>
      <c r="D691" s="64" t="s">
        <v>1707</v>
      </c>
    </row>
    <row r="692" ht="14.25" customHeight="1">
      <c r="A692" s="74"/>
      <c r="B692" s="74"/>
      <c r="C692" s="63">
        <v>90555.0</v>
      </c>
      <c r="D692" s="64" t="s">
        <v>1480</v>
      </c>
    </row>
    <row r="693" ht="14.25" customHeight="1">
      <c r="A693" s="74"/>
      <c r="B693" s="74"/>
      <c r="C693" s="63">
        <v>96994.0</v>
      </c>
      <c r="D693" s="64" t="s">
        <v>1711</v>
      </c>
    </row>
    <row r="694" ht="14.25" customHeight="1">
      <c r="A694" s="74"/>
      <c r="B694" s="74"/>
      <c r="C694" s="63">
        <v>30639.0</v>
      </c>
      <c r="D694" s="64" t="s">
        <v>419</v>
      </c>
    </row>
    <row r="695" ht="14.25" customHeight="1">
      <c r="A695" s="74"/>
      <c r="B695" s="74"/>
      <c r="C695" s="63">
        <v>63012.0</v>
      </c>
      <c r="D695" s="64" t="s">
        <v>1154</v>
      </c>
    </row>
    <row r="696" ht="14.25" customHeight="1">
      <c r="A696" s="74"/>
      <c r="B696" s="74"/>
      <c r="C696" s="63">
        <v>90502.0</v>
      </c>
      <c r="D696" s="64" t="s">
        <v>1455</v>
      </c>
    </row>
    <row r="697" ht="14.25" customHeight="1">
      <c r="A697" s="74"/>
      <c r="B697" s="74"/>
      <c r="C697" s="63">
        <v>36572.0</v>
      </c>
      <c r="D697" s="64" t="s">
        <v>781</v>
      </c>
    </row>
    <row r="698" ht="14.25" customHeight="1">
      <c r="A698" s="74"/>
      <c r="B698" s="74"/>
      <c r="C698" s="63">
        <v>99203.0</v>
      </c>
      <c r="D698" s="64" t="s">
        <v>1832</v>
      </c>
    </row>
    <row r="699" ht="14.25" customHeight="1">
      <c r="A699" s="74"/>
      <c r="B699" s="74"/>
      <c r="C699" s="63">
        <v>35134.0</v>
      </c>
      <c r="D699" s="64" t="s">
        <v>1833</v>
      </c>
    </row>
    <row r="700" ht="14.25" customHeight="1">
      <c r="A700" s="74"/>
      <c r="B700" s="74"/>
      <c r="C700" s="63">
        <v>37048.0</v>
      </c>
      <c r="D700" s="64" t="s">
        <v>796</v>
      </c>
    </row>
    <row r="701" ht="14.25" customHeight="1">
      <c r="A701" s="74"/>
      <c r="B701" s="74"/>
      <c r="C701" s="63">
        <v>37307.0</v>
      </c>
      <c r="D701" s="64" t="s">
        <v>808</v>
      </c>
    </row>
    <row r="702" ht="14.25" customHeight="1">
      <c r="A702" s="74"/>
      <c r="B702" s="74"/>
      <c r="C702" s="63">
        <v>31503.0</v>
      </c>
      <c r="D702" s="64" t="s">
        <v>523</v>
      </c>
    </row>
    <row r="703" ht="14.25" customHeight="1">
      <c r="A703" s="74"/>
      <c r="B703" s="74"/>
      <c r="C703" s="63">
        <v>31430.0</v>
      </c>
      <c r="D703" s="64" t="s">
        <v>514</v>
      </c>
    </row>
    <row r="704" ht="14.25" customHeight="1">
      <c r="A704" s="74"/>
      <c r="B704" s="74"/>
      <c r="C704" s="63">
        <v>30418.0</v>
      </c>
      <c r="D704" s="64" t="s">
        <v>389</v>
      </c>
    </row>
    <row r="705" ht="14.25" customHeight="1">
      <c r="A705" s="74"/>
      <c r="B705" s="74"/>
      <c r="C705" s="63">
        <v>95176.0</v>
      </c>
      <c r="D705" s="64" t="s">
        <v>1627</v>
      </c>
    </row>
    <row r="706" ht="14.25" customHeight="1">
      <c r="A706" s="74"/>
      <c r="B706" s="74"/>
      <c r="C706" s="63">
        <v>24324.0</v>
      </c>
      <c r="D706" s="64" t="s">
        <v>245</v>
      </c>
    </row>
    <row r="707" ht="14.25" customHeight="1">
      <c r="A707" s="74"/>
      <c r="B707" s="74"/>
      <c r="C707" s="63">
        <v>90572.0</v>
      </c>
      <c r="D707" s="64" t="s">
        <v>1487</v>
      </c>
    </row>
    <row r="708" ht="14.25" customHeight="1">
      <c r="A708" s="74"/>
      <c r="B708" s="74"/>
      <c r="C708" s="63">
        <v>60703.0</v>
      </c>
      <c r="D708" s="64" t="s">
        <v>1834</v>
      </c>
    </row>
    <row r="709" ht="14.25" customHeight="1">
      <c r="A709" s="74"/>
      <c r="B709" s="74"/>
      <c r="C709" s="63">
        <v>65436.0</v>
      </c>
      <c r="D709" s="64" t="s">
        <v>1183</v>
      </c>
    </row>
    <row r="710" ht="14.25" customHeight="1">
      <c r="A710" s="74"/>
      <c r="B710" s="74"/>
      <c r="C710" s="63">
        <v>20140.0</v>
      </c>
      <c r="D710" s="64" t="s">
        <v>85</v>
      </c>
    </row>
    <row r="711" ht="14.25" customHeight="1">
      <c r="A711" s="74"/>
      <c r="B711" s="74"/>
      <c r="C711" s="63">
        <v>63310.0</v>
      </c>
      <c r="D711" s="64" t="s">
        <v>1164</v>
      </c>
    </row>
    <row r="712" ht="14.25" customHeight="1">
      <c r="A712" s="74"/>
      <c r="B712" s="74"/>
      <c r="C712" s="63">
        <v>31945.0</v>
      </c>
      <c r="D712" s="64" t="s">
        <v>536</v>
      </c>
    </row>
    <row r="713" ht="14.25" customHeight="1">
      <c r="A713" s="74"/>
      <c r="B713" s="74"/>
      <c r="C713" s="63">
        <v>33085.0</v>
      </c>
      <c r="D713" s="64" t="s">
        <v>628</v>
      </c>
    </row>
    <row r="714" ht="14.25" customHeight="1">
      <c r="A714" s="74"/>
      <c r="B714" s="74"/>
      <c r="C714" s="63">
        <v>36459.0</v>
      </c>
      <c r="D714" s="64" t="s">
        <v>778</v>
      </c>
    </row>
    <row r="715" ht="14.25" customHeight="1">
      <c r="A715" s="74"/>
      <c r="B715" s="74"/>
      <c r="C715" s="63">
        <v>38605.0</v>
      </c>
      <c r="D715" s="64" t="s">
        <v>963</v>
      </c>
    </row>
    <row r="716" ht="14.25" customHeight="1">
      <c r="A716" s="74"/>
      <c r="B716" s="74"/>
      <c r="C716" s="63">
        <v>30859.0</v>
      </c>
      <c r="D716" s="64" t="s">
        <v>461</v>
      </c>
    </row>
    <row r="717" ht="14.25" customHeight="1">
      <c r="A717" s="74"/>
      <c r="B717" s="74"/>
      <c r="C717" s="63">
        <v>37447.0</v>
      </c>
      <c r="D717" s="64" t="s">
        <v>816</v>
      </c>
    </row>
    <row r="718" ht="14.25" customHeight="1">
      <c r="A718" s="74"/>
      <c r="B718" s="74"/>
      <c r="C718" s="63">
        <v>32083.0</v>
      </c>
      <c r="D718" s="64" t="s">
        <v>1835</v>
      </c>
    </row>
    <row r="719" ht="14.25" customHeight="1">
      <c r="A719" s="74"/>
      <c r="B719" s="74"/>
      <c r="C719" s="63">
        <v>30361.0</v>
      </c>
      <c r="D719" s="64" t="s">
        <v>386</v>
      </c>
    </row>
    <row r="720" ht="14.25" customHeight="1">
      <c r="A720" s="74"/>
      <c r="B720" s="74"/>
      <c r="C720" s="63">
        <v>35193.0</v>
      </c>
      <c r="D720" s="64" t="s">
        <v>711</v>
      </c>
    </row>
    <row r="721" ht="14.25" customHeight="1">
      <c r="A721" s="74"/>
      <c r="B721" s="74"/>
      <c r="C721" s="63">
        <v>30582.0</v>
      </c>
      <c r="D721" s="64" t="s">
        <v>410</v>
      </c>
    </row>
    <row r="722" ht="14.25" customHeight="1">
      <c r="A722" s="74"/>
      <c r="B722" s="74"/>
      <c r="C722" s="63">
        <v>30523.0</v>
      </c>
      <c r="D722" s="64" t="s">
        <v>397</v>
      </c>
    </row>
    <row r="723" ht="14.25" customHeight="1">
      <c r="A723" s="74"/>
      <c r="B723" s="74"/>
      <c r="C723" s="63">
        <v>32712.0</v>
      </c>
      <c r="D723" s="64" t="s">
        <v>1836</v>
      </c>
    </row>
    <row r="724" ht="14.25" customHeight="1">
      <c r="A724" s="74"/>
      <c r="B724" s="74"/>
      <c r="C724" s="63">
        <v>39237.0</v>
      </c>
      <c r="D724" s="64" t="s">
        <v>983</v>
      </c>
    </row>
    <row r="725" ht="14.25" customHeight="1">
      <c r="A725" s="74"/>
      <c r="B725" s="74"/>
      <c r="C725" s="63">
        <v>32054.0</v>
      </c>
      <c r="D725" s="64" t="s">
        <v>541</v>
      </c>
    </row>
    <row r="726" ht="14.25" customHeight="1">
      <c r="A726" s="74"/>
      <c r="B726" s="74"/>
      <c r="C726" s="63">
        <v>99868.0</v>
      </c>
      <c r="D726" s="64" t="s">
        <v>1776</v>
      </c>
    </row>
    <row r="727" ht="14.25" customHeight="1">
      <c r="A727" s="74"/>
      <c r="B727" s="74"/>
      <c r="C727" s="63">
        <v>35533.0</v>
      </c>
      <c r="D727" s="64" t="s">
        <v>1837</v>
      </c>
    </row>
    <row r="728" ht="14.25" customHeight="1">
      <c r="A728" s="74"/>
      <c r="B728" s="74"/>
      <c r="C728" s="63">
        <v>30310.0</v>
      </c>
      <c r="D728" s="64" t="s">
        <v>381</v>
      </c>
    </row>
    <row r="729" ht="14.25" customHeight="1">
      <c r="A729" s="74"/>
      <c r="B729" s="74"/>
      <c r="C729" s="63">
        <v>99807.0</v>
      </c>
      <c r="D729" s="64" t="s">
        <v>1838</v>
      </c>
    </row>
    <row r="730" ht="14.25" customHeight="1">
      <c r="A730" s="74"/>
      <c r="B730" s="74"/>
      <c r="C730" s="63">
        <v>38621.0</v>
      </c>
      <c r="D730" s="64" t="s">
        <v>964</v>
      </c>
    </row>
    <row r="731" ht="14.25" customHeight="1">
      <c r="A731" s="74"/>
      <c r="B731" s="74"/>
      <c r="C731" s="63">
        <v>32097.0</v>
      </c>
      <c r="D731" s="64" t="s">
        <v>568</v>
      </c>
    </row>
    <row r="732" ht="14.25" customHeight="1">
      <c r="A732" s="74"/>
      <c r="B732" s="74"/>
      <c r="C732" s="63">
        <v>35576.0</v>
      </c>
      <c r="D732" s="64" t="s">
        <v>739</v>
      </c>
    </row>
    <row r="733" ht="14.25" customHeight="1">
      <c r="A733" s="74"/>
      <c r="B733" s="74"/>
      <c r="C733" s="63">
        <v>30507.0</v>
      </c>
      <c r="D733" s="64" t="s">
        <v>394</v>
      </c>
    </row>
    <row r="734" ht="14.25" customHeight="1">
      <c r="A734" s="74"/>
      <c r="B734" s="74"/>
      <c r="C734" s="63">
        <v>38133.0</v>
      </c>
      <c r="D734" s="64" t="s">
        <v>884</v>
      </c>
    </row>
    <row r="735" ht="14.25" customHeight="1">
      <c r="A735" s="74"/>
      <c r="B735" s="74"/>
      <c r="C735" s="63">
        <v>32085.0</v>
      </c>
      <c r="D735" s="64" t="s">
        <v>1839</v>
      </c>
    </row>
    <row r="736" ht="14.25" customHeight="1">
      <c r="A736" s="74"/>
      <c r="B736" s="74"/>
      <c r="C736" s="63">
        <v>99101.0</v>
      </c>
      <c r="D736" s="64" t="s">
        <v>1840</v>
      </c>
    </row>
    <row r="737" ht="14.25" customHeight="1">
      <c r="A737" s="74"/>
      <c r="B737" s="74"/>
      <c r="C737" s="63">
        <v>99698.0</v>
      </c>
      <c r="D737" s="64" t="s">
        <v>1768</v>
      </c>
    </row>
    <row r="738" ht="14.25" customHeight="1">
      <c r="A738" s="74"/>
      <c r="B738" s="74"/>
      <c r="C738" s="63">
        <v>32569.0</v>
      </c>
      <c r="D738" s="64" t="s">
        <v>595</v>
      </c>
    </row>
    <row r="739" ht="14.25" customHeight="1">
      <c r="A739" s="74"/>
      <c r="B739" s="74"/>
      <c r="C739" s="63">
        <v>30864.0</v>
      </c>
      <c r="D739" s="64" t="s">
        <v>462</v>
      </c>
    </row>
    <row r="740" ht="14.25" customHeight="1">
      <c r="A740" s="74"/>
      <c r="B740" s="74"/>
      <c r="C740" s="63">
        <v>37633.0</v>
      </c>
      <c r="D740" s="64" t="s">
        <v>827</v>
      </c>
    </row>
    <row r="741" ht="14.25" customHeight="1">
      <c r="A741" s="74"/>
      <c r="B741" s="74"/>
      <c r="C741" s="63">
        <v>38210.0</v>
      </c>
      <c r="D741" s="64" t="s">
        <v>904</v>
      </c>
    </row>
    <row r="742" ht="14.25" customHeight="1">
      <c r="A742" s="74"/>
      <c r="B742" s="74"/>
      <c r="C742" s="63">
        <v>38753.0</v>
      </c>
      <c r="D742" s="64" t="s">
        <v>1841</v>
      </c>
    </row>
    <row r="743" ht="14.25" customHeight="1">
      <c r="A743" s="74"/>
      <c r="B743" s="74"/>
      <c r="C743" s="63">
        <v>38199.0</v>
      </c>
      <c r="D743" s="64" t="s">
        <v>1842</v>
      </c>
    </row>
    <row r="744" ht="14.25" customHeight="1">
      <c r="A744" s="74"/>
      <c r="B744" s="74"/>
      <c r="C744" s="63">
        <v>32087.0</v>
      </c>
      <c r="D744" s="64" t="s">
        <v>1843</v>
      </c>
    </row>
    <row r="745" ht="14.25" customHeight="1">
      <c r="A745" s="74"/>
      <c r="B745" s="74"/>
      <c r="C745" s="63">
        <v>34192.0</v>
      </c>
      <c r="D745" s="64" t="s">
        <v>678</v>
      </c>
    </row>
    <row r="746" ht="14.25" customHeight="1">
      <c r="A746" s="74"/>
      <c r="B746" s="74"/>
      <c r="C746" s="63">
        <v>66179.0</v>
      </c>
      <c r="D746" s="64" t="s">
        <v>1252</v>
      </c>
    </row>
    <row r="747" ht="14.25" customHeight="1">
      <c r="A747" s="74"/>
      <c r="B747" s="74"/>
      <c r="C747" s="63">
        <v>65460.0</v>
      </c>
      <c r="D747" s="64" t="s">
        <v>1195</v>
      </c>
    </row>
    <row r="748" ht="14.25" customHeight="1">
      <c r="A748" s="74"/>
      <c r="B748" s="74"/>
      <c r="C748" s="63">
        <v>62050.0</v>
      </c>
      <c r="D748" s="64" t="s">
        <v>1079</v>
      </c>
    </row>
    <row r="749" ht="14.25" customHeight="1">
      <c r="A749" s="74"/>
      <c r="B749" s="74"/>
      <c r="C749" s="63">
        <v>62035.0</v>
      </c>
      <c r="D749" s="64" t="s">
        <v>1078</v>
      </c>
    </row>
    <row r="750" ht="14.25" customHeight="1">
      <c r="A750" s="74"/>
      <c r="B750" s="74"/>
      <c r="C750" s="63">
        <v>32968.0</v>
      </c>
      <c r="D750" s="64" t="s">
        <v>620</v>
      </c>
    </row>
    <row r="751" ht="14.25" customHeight="1">
      <c r="A751" s="74"/>
      <c r="B751" s="74"/>
      <c r="C751" s="63">
        <v>66130.0</v>
      </c>
      <c r="D751" s="64" t="s">
        <v>1225</v>
      </c>
    </row>
    <row r="752" ht="14.25" customHeight="1">
      <c r="A752" s="74"/>
      <c r="B752" s="74"/>
      <c r="C752" s="63">
        <v>90241.0</v>
      </c>
      <c r="D752" s="64" t="s">
        <v>1362</v>
      </c>
    </row>
    <row r="753" ht="14.25" customHeight="1">
      <c r="A753" s="74"/>
      <c r="B753" s="74"/>
      <c r="C753" s="63">
        <v>62010.0</v>
      </c>
      <c r="D753" s="64" t="s">
        <v>1075</v>
      </c>
    </row>
    <row r="754" ht="14.25" customHeight="1">
      <c r="A754" s="74"/>
      <c r="B754" s="74"/>
      <c r="C754" s="63">
        <v>25975.0</v>
      </c>
      <c r="D754" s="64" t="s">
        <v>308</v>
      </c>
    </row>
    <row r="755" ht="14.25" customHeight="1">
      <c r="A755" s="74"/>
      <c r="B755" s="74"/>
      <c r="C755" s="63">
        <v>90175.0</v>
      </c>
      <c r="D755" s="64" t="s">
        <v>1345</v>
      </c>
    </row>
    <row r="756" ht="14.25" customHeight="1">
      <c r="A756" s="74"/>
      <c r="B756" s="74"/>
      <c r="C756" s="63">
        <v>36106.0</v>
      </c>
      <c r="D756" s="64" t="s">
        <v>769</v>
      </c>
    </row>
    <row r="757" ht="14.25" customHeight="1">
      <c r="A757" s="74"/>
      <c r="B757" s="74"/>
      <c r="C757" s="63">
        <v>32356.0</v>
      </c>
      <c r="D757" s="64" t="s">
        <v>584</v>
      </c>
    </row>
    <row r="758" ht="14.25" customHeight="1">
      <c r="A758" s="74"/>
      <c r="B758" s="74"/>
      <c r="C758" s="63">
        <v>39741.0</v>
      </c>
      <c r="D758" s="64" t="s">
        <v>994</v>
      </c>
    </row>
    <row r="759" ht="14.25" customHeight="1">
      <c r="A759" s="74"/>
      <c r="B759" s="74"/>
      <c r="C759" s="63">
        <v>26092.0</v>
      </c>
      <c r="D759" s="64" t="s">
        <v>315</v>
      </c>
    </row>
    <row r="760" ht="14.25" customHeight="1">
      <c r="A760" s="74"/>
      <c r="B760" s="74"/>
      <c r="C760" s="63">
        <v>90550.0</v>
      </c>
      <c r="D760" s="64" t="s">
        <v>1477</v>
      </c>
    </row>
    <row r="761" ht="14.25" customHeight="1">
      <c r="A761" s="74"/>
      <c r="B761" s="74"/>
      <c r="C761" s="63">
        <v>38230.0</v>
      </c>
      <c r="D761" s="64" t="s">
        <v>909</v>
      </c>
    </row>
    <row r="762" ht="14.25" customHeight="1">
      <c r="A762" s="74"/>
      <c r="B762" s="74"/>
      <c r="C762" s="63">
        <v>35088.0</v>
      </c>
      <c r="D762" s="64" t="s">
        <v>699</v>
      </c>
    </row>
    <row r="763" ht="14.25" customHeight="1">
      <c r="A763" s="74"/>
      <c r="B763" s="74"/>
      <c r="C763" s="63">
        <v>35592.0</v>
      </c>
      <c r="D763" s="64" t="s">
        <v>740</v>
      </c>
    </row>
    <row r="764" ht="14.25" customHeight="1">
      <c r="A764" s="74"/>
      <c r="B764" s="74"/>
      <c r="C764" s="63">
        <v>68566.0</v>
      </c>
      <c r="D764" s="64" t="s">
        <v>1309</v>
      </c>
    </row>
    <row r="765" ht="14.25" customHeight="1">
      <c r="A765" s="74"/>
      <c r="B765" s="74"/>
      <c r="C765" s="63">
        <v>90401.0</v>
      </c>
      <c r="D765" s="64" t="s">
        <v>1406</v>
      </c>
    </row>
    <row r="766" ht="14.25" customHeight="1">
      <c r="A766" s="74"/>
      <c r="B766" s="74"/>
      <c r="C766" s="63">
        <v>31910.0</v>
      </c>
      <c r="D766" s="64" t="s">
        <v>535</v>
      </c>
    </row>
    <row r="767" ht="14.25" customHeight="1">
      <c r="A767" s="74"/>
      <c r="B767" s="74"/>
      <c r="C767" s="63">
        <v>34588.0</v>
      </c>
      <c r="D767" s="64" t="s">
        <v>689</v>
      </c>
    </row>
    <row r="768" ht="14.25" customHeight="1">
      <c r="A768" s="74"/>
      <c r="B768" s="74"/>
      <c r="C768" s="63">
        <v>39482.0</v>
      </c>
      <c r="D768" s="64" t="s">
        <v>988</v>
      </c>
    </row>
    <row r="769" ht="14.25" customHeight="1">
      <c r="A769" s="74"/>
      <c r="B769" s="74"/>
      <c r="C769" s="63">
        <v>38157.0</v>
      </c>
      <c r="D769" s="64" t="s">
        <v>892</v>
      </c>
    </row>
    <row r="770" ht="14.25" customHeight="1">
      <c r="A770" s="74"/>
      <c r="B770" s="74"/>
      <c r="C770" s="63">
        <v>37992.0</v>
      </c>
      <c r="D770" s="64" t="s">
        <v>1844</v>
      </c>
    </row>
    <row r="771" ht="14.25" customHeight="1">
      <c r="A771" s="74"/>
      <c r="B771" s="74"/>
      <c r="C771" s="63">
        <v>60001.0</v>
      </c>
      <c r="D771" s="64" t="s">
        <v>998</v>
      </c>
    </row>
    <row r="772" ht="14.25" customHeight="1">
      <c r="A772" s="74"/>
      <c r="B772" s="74"/>
      <c r="C772" s="63">
        <v>95262.0</v>
      </c>
      <c r="D772" s="64" t="s">
        <v>1660</v>
      </c>
    </row>
    <row r="773" ht="14.25" customHeight="1">
      <c r="A773" s="74"/>
      <c r="B773" s="74"/>
      <c r="C773" s="63">
        <v>95134.0</v>
      </c>
      <c r="D773" s="64" t="s">
        <v>1600</v>
      </c>
    </row>
    <row r="774" ht="14.25" customHeight="1">
      <c r="A774" s="74"/>
      <c r="B774" s="74"/>
      <c r="C774" s="63">
        <v>65089.0</v>
      </c>
      <c r="D774" s="64" t="s">
        <v>1174</v>
      </c>
    </row>
    <row r="775" ht="14.25" customHeight="1">
      <c r="A775" s="74"/>
      <c r="B775" s="74"/>
      <c r="C775" s="63">
        <v>90252.0</v>
      </c>
      <c r="D775" s="64" t="s">
        <v>1366</v>
      </c>
    </row>
    <row r="776" ht="14.25" customHeight="1">
      <c r="A776" s="74"/>
      <c r="B776" s="74"/>
      <c r="C776" s="63">
        <v>62108.0</v>
      </c>
      <c r="D776" s="64" t="s">
        <v>1107</v>
      </c>
    </row>
    <row r="777" ht="14.25" customHeight="1">
      <c r="A777" s="74"/>
      <c r="B777" s="74"/>
      <c r="C777" s="63">
        <v>69150.0</v>
      </c>
      <c r="D777" s="64" t="s">
        <v>1315</v>
      </c>
    </row>
    <row r="778" ht="14.25" customHeight="1">
      <c r="A778" s="74"/>
      <c r="B778" s="74"/>
      <c r="C778" s="63">
        <v>65107.0</v>
      </c>
      <c r="D778" s="64" t="s">
        <v>1176</v>
      </c>
    </row>
    <row r="779" ht="14.25" customHeight="1">
      <c r="A779" s="74"/>
      <c r="B779" s="74"/>
      <c r="C779" s="63">
        <v>30329.0</v>
      </c>
      <c r="D779" s="64" t="s">
        <v>383</v>
      </c>
    </row>
    <row r="780" ht="14.25" customHeight="1">
      <c r="A780" s="74"/>
      <c r="B780" s="74"/>
      <c r="C780" s="63">
        <v>24049.0</v>
      </c>
      <c r="D780" s="64" t="s">
        <v>232</v>
      </c>
    </row>
    <row r="781" ht="14.25" customHeight="1">
      <c r="A781" s="74"/>
      <c r="B781" s="74"/>
      <c r="C781" s="63">
        <v>62089.0</v>
      </c>
      <c r="D781" s="64" t="s">
        <v>1095</v>
      </c>
    </row>
    <row r="782" ht="14.25" customHeight="1">
      <c r="A782" s="74"/>
      <c r="B782" s="74"/>
      <c r="C782" s="63">
        <v>96970.0</v>
      </c>
      <c r="D782" s="64" t="s">
        <v>1705</v>
      </c>
    </row>
    <row r="783" ht="14.25" customHeight="1">
      <c r="A783" s="74"/>
      <c r="B783" s="74"/>
      <c r="C783" s="63">
        <v>90130.0</v>
      </c>
      <c r="D783" s="64" t="s">
        <v>1338</v>
      </c>
    </row>
    <row r="784" ht="14.25" customHeight="1">
      <c r="A784" s="74"/>
      <c r="B784" s="74"/>
      <c r="C784" s="63">
        <v>38260.0</v>
      </c>
      <c r="D784" s="64" t="s">
        <v>916</v>
      </c>
    </row>
    <row r="785" ht="14.25" customHeight="1">
      <c r="A785" s="74"/>
      <c r="B785" s="74"/>
      <c r="C785" s="63">
        <v>90539.0</v>
      </c>
      <c r="D785" s="64" t="s">
        <v>1472</v>
      </c>
    </row>
    <row r="786" ht="14.25" customHeight="1">
      <c r="A786" s="74"/>
      <c r="B786" s="74"/>
      <c r="C786" s="63">
        <v>39857.0</v>
      </c>
      <c r="D786" s="64" t="s">
        <v>996</v>
      </c>
    </row>
    <row r="787" ht="14.25" customHeight="1">
      <c r="A787" s="74"/>
      <c r="B787" s="74"/>
      <c r="C787" s="63">
        <v>33301.0</v>
      </c>
      <c r="D787" s="64" t="s">
        <v>636</v>
      </c>
    </row>
    <row r="788" ht="14.25" customHeight="1">
      <c r="A788" s="74"/>
      <c r="B788" s="74"/>
      <c r="C788" s="63">
        <v>32887.0</v>
      </c>
      <c r="D788" s="64" t="s">
        <v>616</v>
      </c>
    </row>
    <row r="789" ht="14.25" customHeight="1">
      <c r="A789" s="74"/>
      <c r="B789" s="74"/>
      <c r="C789" s="63">
        <v>90265.0</v>
      </c>
      <c r="D789" s="64" t="s">
        <v>1369</v>
      </c>
    </row>
    <row r="790" ht="14.25" customHeight="1">
      <c r="A790" s="74"/>
      <c r="B790" s="74"/>
      <c r="C790" s="63">
        <v>66111.0</v>
      </c>
      <c r="D790" s="64" t="s">
        <v>1220</v>
      </c>
    </row>
    <row r="791" ht="14.25" customHeight="1">
      <c r="A791" s="74"/>
      <c r="B791" s="74"/>
      <c r="C791" s="63">
        <v>31448.0</v>
      </c>
      <c r="D791" s="64" t="s">
        <v>521</v>
      </c>
    </row>
    <row r="792" ht="14.25" customHeight="1">
      <c r="A792" s="74"/>
      <c r="B792" s="74"/>
      <c r="C792" s="63">
        <v>38559.0</v>
      </c>
      <c r="D792" s="64" t="s">
        <v>958</v>
      </c>
    </row>
    <row r="793" ht="14.25" customHeight="1">
      <c r="A793" s="74"/>
      <c r="B793" s="74"/>
      <c r="C793" s="63">
        <v>33662.0</v>
      </c>
      <c r="D793" s="64" t="s">
        <v>651</v>
      </c>
    </row>
    <row r="794" ht="14.25" customHeight="1">
      <c r="A794" s="74"/>
      <c r="B794" s="74"/>
      <c r="C794" s="63">
        <v>66152.0</v>
      </c>
      <c r="D794" s="64" t="s">
        <v>1235</v>
      </c>
    </row>
    <row r="795" ht="14.25" customHeight="1">
      <c r="A795" s="74"/>
      <c r="B795" s="74"/>
      <c r="C795" s="63">
        <v>60743.0</v>
      </c>
      <c r="D795" s="64" t="s">
        <v>1048</v>
      </c>
    </row>
    <row r="796" ht="14.25" customHeight="1">
      <c r="A796" s="74"/>
      <c r="B796" s="74"/>
      <c r="C796" s="63">
        <v>35762.0</v>
      </c>
      <c r="D796" s="64" t="s">
        <v>752</v>
      </c>
    </row>
    <row r="797" ht="14.25" customHeight="1">
      <c r="A797" s="74"/>
      <c r="B797" s="74"/>
      <c r="C797" s="63">
        <v>66209.0</v>
      </c>
      <c r="D797" s="64" t="s">
        <v>1262</v>
      </c>
    </row>
    <row r="798" ht="14.25" customHeight="1">
      <c r="A798" s="74"/>
      <c r="B798" s="74"/>
      <c r="C798" s="63">
        <v>66174.0</v>
      </c>
      <c r="D798" s="64" t="s">
        <v>1249</v>
      </c>
    </row>
    <row r="799" ht="14.25" customHeight="1">
      <c r="A799" s="74"/>
      <c r="B799" s="74"/>
      <c r="C799" s="63">
        <v>66137.0</v>
      </c>
      <c r="D799" s="64" t="s">
        <v>1228</v>
      </c>
    </row>
    <row r="800" ht="14.25" customHeight="1">
      <c r="A800" s="74"/>
      <c r="B800" s="74"/>
      <c r="C800" s="63">
        <v>35061.0</v>
      </c>
      <c r="D800" s="64" t="s">
        <v>698</v>
      </c>
    </row>
    <row r="801" ht="14.25" customHeight="1">
      <c r="A801" s="74"/>
      <c r="B801" s="74"/>
      <c r="C801" s="63">
        <v>66147.0</v>
      </c>
      <c r="D801" s="64" t="s">
        <v>1233</v>
      </c>
    </row>
    <row r="802" ht="14.25" customHeight="1">
      <c r="A802" s="74"/>
      <c r="B802" s="74"/>
      <c r="C802" s="63">
        <v>66157.0</v>
      </c>
      <c r="D802" s="64" t="s">
        <v>1238</v>
      </c>
    </row>
    <row r="803" ht="14.25" customHeight="1">
      <c r="A803" s="74"/>
      <c r="B803" s="74"/>
      <c r="C803" s="63">
        <v>30515.0</v>
      </c>
      <c r="D803" s="64" t="s">
        <v>396</v>
      </c>
    </row>
    <row r="804" ht="14.25" customHeight="1">
      <c r="A804" s="74"/>
      <c r="B804" s="74"/>
      <c r="C804" s="63">
        <v>60638.0</v>
      </c>
      <c r="D804" s="64" t="s">
        <v>1035</v>
      </c>
    </row>
    <row r="805" ht="14.25" customHeight="1">
      <c r="A805" s="74"/>
      <c r="B805" s="74"/>
      <c r="C805" s="63">
        <v>60045.0</v>
      </c>
      <c r="D805" s="64" t="s">
        <v>1017</v>
      </c>
    </row>
    <row r="806" ht="14.25" customHeight="1">
      <c r="A806" s="74"/>
      <c r="B806" s="74"/>
      <c r="C806" s="63">
        <v>60748.0</v>
      </c>
      <c r="D806" s="64" t="s">
        <v>1051</v>
      </c>
    </row>
    <row r="807" ht="14.25" customHeight="1">
      <c r="A807" s="74"/>
      <c r="B807" s="74"/>
      <c r="C807" s="63">
        <v>60081.0</v>
      </c>
      <c r="D807" s="64" t="s">
        <v>1026</v>
      </c>
    </row>
    <row r="808" ht="14.25" customHeight="1">
      <c r="A808" s="74"/>
      <c r="B808" s="74"/>
      <c r="C808" s="63">
        <v>21813.0</v>
      </c>
      <c r="D808" s="64" t="s">
        <v>140</v>
      </c>
    </row>
    <row r="809" ht="14.25" customHeight="1">
      <c r="A809" s="74"/>
      <c r="B809" s="74"/>
      <c r="C809" s="63">
        <v>95150.0</v>
      </c>
      <c r="D809" s="64" t="s">
        <v>1608</v>
      </c>
    </row>
    <row r="810" ht="14.25" customHeight="1">
      <c r="A810" s="74"/>
      <c r="B810" s="74"/>
      <c r="C810" s="63">
        <v>24308.0</v>
      </c>
      <c r="D810" s="64" t="s">
        <v>244</v>
      </c>
    </row>
    <row r="811" ht="14.25" customHeight="1">
      <c r="A811" s="74"/>
      <c r="B811" s="74"/>
      <c r="C811" s="63">
        <v>66021.0</v>
      </c>
      <c r="D811" s="64" t="s">
        <v>1198</v>
      </c>
    </row>
    <row r="812" ht="14.25" customHeight="1">
      <c r="A812" s="74"/>
      <c r="B812" s="74"/>
      <c r="C812" s="63">
        <v>95468.0</v>
      </c>
      <c r="D812" s="64" t="s">
        <v>1676</v>
      </c>
    </row>
    <row r="813" ht="14.25" customHeight="1">
      <c r="A813" s="74"/>
      <c r="B813" s="74"/>
      <c r="C813" s="63">
        <v>20051.0</v>
      </c>
      <c r="D813" s="64" t="s">
        <v>62</v>
      </c>
    </row>
    <row r="814" ht="14.25" customHeight="1">
      <c r="A814" s="74"/>
      <c r="B814" s="74"/>
      <c r="C814" s="63">
        <v>24785.0</v>
      </c>
      <c r="D814" s="64" t="s">
        <v>260</v>
      </c>
    </row>
    <row r="815" ht="14.25" customHeight="1">
      <c r="A815" s="74"/>
      <c r="B815" s="74"/>
      <c r="C815" s="63">
        <v>90453.0</v>
      </c>
      <c r="D815" s="64" t="s">
        <v>1429</v>
      </c>
    </row>
    <row r="816" ht="14.25" customHeight="1">
      <c r="A816" s="74"/>
      <c r="B816" s="74"/>
      <c r="C816" s="63">
        <v>90355.0</v>
      </c>
      <c r="D816" s="64" t="s">
        <v>1397</v>
      </c>
    </row>
    <row r="817" ht="14.25" customHeight="1">
      <c r="A817" s="74"/>
      <c r="B817" s="74"/>
      <c r="C817" s="63">
        <v>90369.0</v>
      </c>
      <c r="D817" s="64" t="s">
        <v>1402</v>
      </c>
    </row>
    <row r="818" ht="14.25" customHeight="1">
      <c r="A818" s="74"/>
      <c r="B818" s="74"/>
      <c r="C818" s="63">
        <v>90314.0</v>
      </c>
      <c r="D818" s="64" t="s">
        <v>1385</v>
      </c>
    </row>
    <row r="819" ht="14.25" customHeight="1">
      <c r="A819" s="74"/>
      <c r="B819" s="74"/>
      <c r="C819" s="63">
        <v>68561.0</v>
      </c>
      <c r="D819" s="64" t="s">
        <v>1308</v>
      </c>
    </row>
    <row r="820" ht="14.25" customHeight="1">
      <c r="A820" s="74"/>
      <c r="B820" s="74"/>
      <c r="C820" s="63">
        <v>90698.0</v>
      </c>
      <c r="D820" s="64" t="s">
        <v>1544</v>
      </c>
    </row>
    <row r="821" ht="14.25" customHeight="1">
      <c r="A821" s="74"/>
      <c r="B821" s="74"/>
      <c r="C821" s="63">
        <v>95119.0</v>
      </c>
      <c r="D821" s="64" t="s">
        <v>1590</v>
      </c>
    </row>
    <row r="822" ht="14.25" customHeight="1">
      <c r="A822" s="74"/>
      <c r="B822" s="74"/>
      <c r="C822" s="63">
        <v>37749.0</v>
      </c>
      <c r="D822" s="64" t="s">
        <v>834</v>
      </c>
    </row>
    <row r="823" ht="14.25" customHeight="1">
      <c r="A823" s="74"/>
      <c r="B823" s="74"/>
      <c r="C823" s="63">
        <v>38384.0</v>
      </c>
      <c r="D823" s="64" t="s">
        <v>936</v>
      </c>
    </row>
    <row r="824" ht="14.25" customHeight="1">
      <c r="A824" s="74"/>
      <c r="B824" s="74"/>
      <c r="C824" s="63">
        <v>38220.0</v>
      </c>
      <c r="D824" s="64" t="s">
        <v>906</v>
      </c>
    </row>
    <row r="825" ht="14.25" customHeight="1">
      <c r="A825" s="74"/>
      <c r="B825" s="74"/>
      <c r="C825" s="63">
        <v>61602.0</v>
      </c>
      <c r="D825" s="64" t="s">
        <v>1054</v>
      </c>
    </row>
    <row r="826" ht="14.25" customHeight="1">
      <c r="A826" s="74"/>
      <c r="B826" s="74"/>
      <c r="C826" s="63">
        <v>90218.0</v>
      </c>
      <c r="D826" s="64" t="s">
        <v>1356</v>
      </c>
    </row>
    <row r="827" ht="14.25" customHeight="1">
      <c r="A827" s="74"/>
      <c r="B827" s="74"/>
      <c r="C827" s="63">
        <v>96246.0</v>
      </c>
      <c r="D827" s="64" t="s">
        <v>1694</v>
      </c>
    </row>
    <row r="828" ht="14.25" customHeight="1">
      <c r="A828" s="74"/>
      <c r="B828" s="74"/>
      <c r="C828" s="63">
        <v>36661.0</v>
      </c>
      <c r="D828" s="64" t="s">
        <v>785</v>
      </c>
    </row>
    <row r="829" ht="14.25" customHeight="1">
      <c r="A829" s="74"/>
      <c r="B829" s="74"/>
      <c r="C829" s="63">
        <v>62031.0</v>
      </c>
      <c r="D829" s="64" t="s">
        <v>1077</v>
      </c>
    </row>
    <row r="830" ht="14.25" customHeight="1">
      <c r="A830" s="74"/>
      <c r="B830" s="74"/>
      <c r="C830" s="63">
        <v>38530.0</v>
      </c>
      <c r="D830" s="64" t="s">
        <v>951</v>
      </c>
    </row>
    <row r="831" ht="14.25" customHeight="1">
      <c r="A831" s="74"/>
      <c r="B831" s="74"/>
      <c r="C831" s="63">
        <v>95196.0</v>
      </c>
      <c r="D831" s="64" t="s">
        <v>1640</v>
      </c>
    </row>
    <row r="832" ht="14.25" customHeight="1">
      <c r="A832" s="74"/>
      <c r="B832" s="74"/>
      <c r="C832" s="63">
        <v>38424.0</v>
      </c>
      <c r="D832" s="64" t="s">
        <v>937</v>
      </c>
    </row>
    <row r="833" ht="14.25" customHeight="1">
      <c r="A833" s="74"/>
      <c r="B833" s="74"/>
      <c r="C833" s="63">
        <v>30268.0</v>
      </c>
      <c r="D833" s="64" t="s">
        <v>375</v>
      </c>
    </row>
    <row r="834" ht="14.25" customHeight="1">
      <c r="A834" s="74"/>
      <c r="B834" s="74"/>
      <c r="C834" s="63">
        <v>25304.0</v>
      </c>
      <c r="D834" s="64" t="s">
        <v>271</v>
      </c>
    </row>
    <row r="835" ht="14.25" customHeight="1">
      <c r="A835" s="74"/>
      <c r="B835" s="74"/>
      <c r="C835" s="63">
        <v>91314.0</v>
      </c>
      <c r="D835" s="64" t="s">
        <v>1587</v>
      </c>
    </row>
    <row r="836" ht="14.25" customHeight="1">
      <c r="A836" s="74"/>
      <c r="B836" s="74"/>
      <c r="C836" s="63">
        <v>69005.0</v>
      </c>
      <c r="D836" s="64" t="s">
        <v>1311</v>
      </c>
    </row>
    <row r="837" ht="14.25" customHeight="1">
      <c r="A837" s="74"/>
      <c r="B837" s="74"/>
      <c r="C837" s="63">
        <v>21333.0</v>
      </c>
      <c r="D837" s="64" t="s">
        <v>127</v>
      </c>
    </row>
    <row r="838" ht="14.25" customHeight="1">
      <c r="A838" s="74"/>
      <c r="B838" s="74"/>
      <c r="C838" s="63">
        <v>69178.0</v>
      </c>
      <c r="D838" s="64" t="s">
        <v>1316</v>
      </c>
    </row>
    <row r="839" ht="14.25" customHeight="1">
      <c r="A839" s="74"/>
      <c r="B839" s="74"/>
      <c r="C839" s="63">
        <v>90350.0</v>
      </c>
      <c r="D839" s="64" t="s">
        <v>1396</v>
      </c>
    </row>
    <row r="840" ht="14.25" customHeight="1">
      <c r="A840" s="74"/>
      <c r="B840" s="74"/>
      <c r="C840" s="63">
        <v>91243.0</v>
      </c>
      <c r="D840" s="64" t="s">
        <v>1577</v>
      </c>
    </row>
    <row r="841" ht="14.25" customHeight="1">
      <c r="A841" s="74"/>
      <c r="B841" s="74"/>
      <c r="C841" s="63">
        <v>25770.0</v>
      </c>
      <c r="D841" s="64" t="s">
        <v>1845</v>
      </c>
    </row>
    <row r="842" ht="14.25" customHeight="1">
      <c r="A842" s="74"/>
      <c r="B842" s="74"/>
      <c r="C842" s="63">
        <v>28273.0</v>
      </c>
      <c r="D842" s="64" t="s">
        <v>331</v>
      </c>
    </row>
    <row r="843" ht="14.25" customHeight="1">
      <c r="A843" s="74"/>
      <c r="B843" s="74"/>
      <c r="C843" s="63">
        <v>95469.0</v>
      </c>
      <c r="D843" s="64" t="s">
        <v>1677</v>
      </c>
    </row>
    <row r="844" ht="14.25" customHeight="1">
      <c r="A844" s="74"/>
      <c r="B844" s="74"/>
      <c r="C844" s="63">
        <v>95151.0</v>
      </c>
      <c r="D844" s="64" t="s">
        <v>1609</v>
      </c>
    </row>
    <row r="845" ht="14.25" customHeight="1">
      <c r="A845" s="74"/>
      <c r="B845" s="74"/>
      <c r="C845" s="63">
        <v>95208.0</v>
      </c>
      <c r="D845" s="64" t="s">
        <v>1647</v>
      </c>
    </row>
    <row r="846" ht="14.25" customHeight="1">
      <c r="A846" s="74"/>
      <c r="B846" s="74"/>
      <c r="C846" s="63">
        <v>95461.0</v>
      </c>
      <c r="D846" s="64" t="s">
        <v>1671</v>
      </c>
    </row>
    <row r="847" ht="14.25" customHeight="1">
      <c r="A847" s="74"/>
      <c r="B847" s="74"/>
      <c r="C847" s="63">
        <v>90626.0</v>
      </c>
      <c r="D847" s="64" t="s">
        <v>1519</v>
      </c>
    </row>
    <row r="848" ht="14.25" customHeight="1">
      <c r="A848" s="74"/>
      <c r="B848" s="74"/>
      <c r="C848" s="63">
        <v>90618.0</v>
      </c>
      <c r="D848" s="64" t="s">
        <v>1512</v>
      </c>
    </row>
    <row r="849" ht="14.25" customHeight="1">
      <c r="A849" s="74"/>
      <c r="B849" s="74"/>
      <c r="C849" s="63">
        <v>32119.0</v>
      </c>
      <c r="D849" s="64" t="s">
        <v>570</v>
      </c>
    </row>
    <row r="850" ht="14.25" customHeight="1">
      <c r="A850" s="74"/>
      <c r="B850" s="74"/>
      <c r="C850" s="63">
        <v>30561.0</v>
      </c>
      <c r="D850" s="64" t="s">
        <v>406</v>
      </c>
    </row>
    <row r="851" ht="14.25" customHeight="1">
      <c r="A851" s="74"/>
      <c r="B851" s="74"/>
      <c r="C851" s="63">
        <v>95202.0</v>
      </c>
      <c r="D851" s="64" t="s">
        <v>1643</v>
      </c>
    </row>
    <row r="852" ht="14.25" customHeight="1">
      <c r="A852" s="74"/>
      <c r="B852" s="74"/>
      <c r="C852" s="63">
        <v>35037.0</v>
      </c>
      <c r="D852" s="64" t="s">
        <v>697</v>
      </c>
    </row>
    <row r="853" ht="14.25" customHeight="1">
      <c r="A853" s="74"/>
      <c r="B853" s="74"/>
      <c r="C853" s="63">
        <v>32461.0</v>
      </c>
      <c r="D853" s="64" t="s">
        <v>591</v>
      </c>
    </row>
    <row r="854" ht="14.25" customHeight="1">
      <c r="A854" s="74"/>
      <c r="B854" s="74"/>
      <c r="C854" s="63">
        <v>22162.0</v>
      </c>
      <c r="D854" s="64" t="s">
        <v>149</v>
      </c>
    </row>
    <row r="855" ht="14.25" customHeight="1">
      <c r="A855" s="74"/>
      <c r="B855" s="74"/>
      <c r="C855" s="63">
        <v>20102.0</v>
      </c>
      <c r="D855" s="64" t="s">
        <v>80</v>
      </c>
    </row>
    <row r="856" ht="14.25" customHeight="1">
      <c r="A856" s="74"/>
      <c r="B856" s="74"/>
      <c r="C856" s="63">
        <v>38251.0</v>
      </c>
      <c r="D856" s="64" t="s">
        <v>913</v>
      </c>
    </row>
    <row r="857" ht="14.25" customHeight="1">
      <c r="A857" s="74"/>
      <c r="B857" s="74"/>
      <c r="C857" s="63">
        <v>91262.0</v>
      </c>
      <c r="D857" s="64" t="s">
        <v>1579</v>
      </c>
    </row>
    <row r="858" ht="14.25" customHeight="1">
      <c r="A858" s="74"/>
      <c r="B858" s="74"/>
      <c r="C858" s="63">
        <v>32542.0</v>
      </c>
      <c r="D858" s="64" t="s">
        <v>594</v>
      </c>
    </row>
    <row r="859" ht="14.25" customHeight="1">
      <c r="A859" s="74"/>
      <c r="B859" s="74"/>
      <c r="C859" s="63">
        <v>90621.0</v>
      </c>
      <c r="D859" s="64" t="s">
        <v>1514</v>
      </c>
    </row>
    <row r="860" ht="14.25" customHeight="1">
      <c r="A860" s="74"/>
      <c r="B860" s="74"/>
      <c r="C860" s="63">
        <v>37960.0</v>
      </c>
      <c r="D860" s="64" t="s">
        <v>853</v>
      </c>
    </row>
    <row r="861" ht="14.25" customHeight="1">
      <c r="A861" s="74"/>
      <c r="B861" s="74"/>
      <c r="C861" s="63">
        <v>30336.0</v>
      </c>
      <c r="D861" s="64" t="s">
        <v>384</v>
      </c>
    </row>
    <row r="862" ht="14.25" customHeight="1">
      <c r="A862" s="74"/>
      <c r="B862" s="74"/>
      <c r="C862" s="63">
        <v>91117.0</v>
      </c>
      <c r="D862" s="64" t="s">
        <v>1566</v>
      </c>
    </row>
    <row r="863" ht="14.25" customHeight="1">
      <c r="A863" s="74"/>
      <c r="B863" s="74"/>
      <c r="C863" s="63">
        <v>90167.0</v>
      </c>
      <c r="D863" s="64" t="s">
        <v>1342</v>
      </c>
    </row>
    <row r="864" ht="14.25" customHeight="1">
      <c r="A864" s="74"/>
      <c r="B864" s="74"/>
      <c r="C864" s="63">
        <v>95217.0</v>
      </c>
      <c r="D864" s="64" t="s">
        <v>1652</v>
      </c>
    </row>
    <row r="865" ht="14.25" customHeight="1">
      <c r="A865" s="74"/>
      <c r="B865" s="74"/>
      <c r="C865" s="63">
        <v>91119.0</v>
      </c>
      <c r="D865" s="64" t="s">
        <v>1567</v>
      </c>
    </row>
    <row r="866" ht="14.25" customHeight="1">
      <c r="A866" s="74"/>
      <c r="B866" s="74"/>
      <c r="C866" s="63">
        <v>33093.0</v>
      </c>
      <c r="D866" s="64" t="s">
        <v>629</v>
      </c>
    </row>
    <row r="867" ht="14.25" customHeight="1">
      <c r="A867" s="74"/>
      <c r="B867" s="74"/>
      <c r="C867" s="63">
        <v>66080.0</v>
      </c>
      <c r="D867" s="64" t="s">
        <v>1210</v>
      </c>
    </row>
    <row r="868" ht="14.25" customHeight="1">
      <c r="A868" s="74"/>
      <c r="B868" s="74"/>
      <c r="C868" s="63">
        <v>66122.0</v>
      </c>
      <c r="D868" s="64" t="s">
        <v>1222</v>
      </c>
    </row>
    <row r="869" ht="14.25" customHeight="1">
      <c r="A869" s="74"/>
      <c r="B869" s="74"/>
      <c r="C869" s="63">
        <v>37714.0</v>
      </c>
      <c r="D869" s="64" t="s">
        <v>831</v>
      </c>
    </row>
    <row r="870" ht="14.25" customHeight="1">
      <c r="A870" s="74"/>
      <c r="B870" s="74"/>
      <c r="C870" s="63">
        <v>90653.0</v>
      </c>
      <c r="D870" s="64" t="s">
        <v>1529</v>
      </c>
    </row>
    <row r="871" ht="14.25" customHeight="1">
      <c r="A871" s="74"/>
      <c r="B871" s="74"/>
      <c r="C871" s="63">
        <v>91133.0</v>
      </c>
      <c r="D871" s="64" t="s">
        <v>1570</v>
      </c>
    </row>
    <row r="872" ht="14.25" customHeight="1">
      <c r="A872" s="74"/>
      <c r="B872" s="74"/>
      <c r="C872" s="63">
        <v>38040.0</v>
      </c>
      <c r="D872" s="64" t="s">
        <v>869</v>
      </c>
    </row>
    <row r="873" ht="14.25" customHeight="1">
      <c r="A873" s="74"/>
      <c r="B873" s="74"/>
      <c r="C873" s="63">
        <v>30626.0</v>
      </c>
      <c r="D873" s="64" t="s">
        <v>417</v>
      </c>
    </row>
    <row r="874" ht="14.25" customHeight="1">
      <c r="A874" s="74"/>
      <c r="B874" s="74"/>
      <c r="C874" s="63">
        <v>28303.0</v>
      </c>
      <c r="D874" s="64" t="s">
        <v>332</v>
      </c>
    </row>
    <row r="875" ht="14.25" customHeight="1">
      <c r="A875" s="74"/>
      <c r="B875" s="74"/>
      <c r="C875" s="63">
        <v>91128.0</v>
      </c>
      <c r="D875" s="64" t="s">
        <v>1568</v>
      </c>
    </row>
    <row r="876" ht="14.25" customHeight="1">
      <c r="A876" s="74"/>
      <c r="B876" s="74"/>
      <c r="C876" s="63">
        <v>32066.0</v>
      </c>
      <c r="D876" s="64" t="s">
        <v>1846</v>
      </c>
    </row>
    <row r="877" ht="14.25" customHeight="1">
      <c r="A877" s="74"/>
      <c r="B877" s="74"/>
      <c r="C877" s="63">
        <v>34166.0</v>
      </c>
      <c r="D877" s="64" t="s">
        <v>1847</v>
      </c>
    </row>
    <row r="878" ht="14.25" customHeight="1">
      <c r="A878" s="74"/>
      <c r="B878" s="74"/>
      <c r="C878" s="63">
        <v>38974.0</v>
      </c>
      <c r="D878" s="64" t="s">
        <v>980</v>
      </c>
    </row>
    <row r="879" ht="14.25" customHeight="1">
      <c r="A879" s="74"/>
      <c r="B879" s="74"/>
      <c r="C879" s="63">
        <v>99230.0</v>
      </c>
      <c r="D879" s="64" t="s">
        <v>1848</v>
      </c>
    </row>
    <row r="880" ht="14.25" customHeight="1">
      <c r="A880" s="74"/>
      <c r="B880" s="74"/>
      <c r="C880" s="63">
        <v>32496.0</v>
      </c>
      <c r="D880" s="64" t="s">
        <v>592</v>
      </c>
    </row>
    <row r="881" ht="14.25" customHeight="1">
      <c r="A881" s="74"/>
      <c r="B881" s="74"/>
      <c r="C881" s="63">
        <v>95233.0</v>
      </c>
      <c r="D881" s="64" t="s">
        <v>1656</v>
      </c>
    </row>
    <row r="882" ht="14.25" customHeight="1">
      <c r="A882" s="74"/>
      <c r="B882" s="74"/>
      <c r="C882" s="63">
        <v>30701.0</v>
      </c>
      <c r="D882" s="64" t="s">
        <v>430</v>
      </c>
    </row>
    <row r="883" ht="14.25" customHeight="1">
      <c r="A883" s="74"/>
      <c r="B883" s="74"/>
      <c r="C883" s="63">
        <v>37145.0</v>
      </c>
      <c r="D883" s="64" t="s">
        <v>800</v>
      </c>
    </row>
    <row r="884" ht="14.25" customHeight="1">
      <c r="A884" s="74"/>
      <c r="B884" s="74"/>
      <c r="C884" s="63">
        <v>23425.0</v>
      </c>
      <c r="D884" s="64" t="s">
        <v>190</v>
      </c>
    </row>
    <row r="885" ht="14.25" customHeight="1">
      <c r="A885" s="74"/>
      <c r="B885" s="74"/>
      <c r="C885" s="63">
        <v>66215.0</v>
      </c>
      <c r="D885" s="64" t="s">
        <v>1264</v>
      </c>
    </row>
    <row r="886" ht="14.25" customHeight="1">
      <c r="A886" s="74"/>
      <c r="B886" s="74"/>
      <c r="C886" s="63">
        <v>90643.0</v>
      </c>
      <c r="D886" s="64" t="s">
        <v>1527</v>
      </c>
    </row>
    <row r="887" ht="14.25" customHeight="1">
      <c r="A887" s="74"/>
      <c r="B887" s="74"/>
      <c r="C887" s="63">
        <v>38478.0</v>
      </c>
      <c r="D887" s="64" t="s">
        <v>939</v>
      </c>
    </row>
    <row r="888" ht="14.25" customHeight="1">
      <c r="A888" s="74"/>
      <c r="B888" s="74"/>
      <c r="C888" s="63">
        <v>68517.0</v>
      </c>
      <c r="D888" s="64" t="s">
        <v>1290</v>
      </c>
    </row>
    <row r="889" ht="14.25" customHeight="1">
      <c r="A889" s="74"/>
      <c r="B889" s="74"/>
      <c r="C889" s="63">
        <v>38226.0</v>
      </c>
      <c r="D889" s="64" t="s">
        <v>908</v>
      </c>
    </row>
    <row r="890" ht="14.25" customHeight="1">
      <c r="A890" s="74"/>
      <c r="B890" s="74"/>
      <c r="C890" s="63">
        <v>20061.0</v>
      </c>
      <c r="D890" s="64" t="s">
        <v>65</v>
      </c>
    </row>
    <row r="891" ht="14.25" customHeight="1">
      <c r="A891" s="74"/>
      <c r="B891" s="74"/>
      <c r="C891" s="63">
        <v>62081.0</v>
      </c>
      <c r="D891" s="64" t="s">
        <v>1090</v>
      </c>
    </row>
    <row r="892" ht="14.25" customHeight="1">
      <c r="A892" s="74"/>
      <c r="B892" s="74"/>
      <c r="C892" s="63">
        <v>90628.0</v>
      </c>
      <c r="D892" s="64" t="s">
        <v>1520</v>
      </c>
    </row>
    <row r="893" ht="14.25" customHeight="1">
      <c r="A893" s="74"/>
      <c r="B893" s="74"/>
      <c r="C893" s="63">
        <v>62065.0</v>
      </c>
      <c r="D893" s="64" t="s">
        <v>1082</v>
      </c>
    </row>
    <row r="894" ht="14.25" customHeight="1">
      <c r="A894" s="74"/>
      <c r="B894" s="74"/>
      <c r="C894" s="63">
        <v>35711.0</v>
      </c>
      <c r="D894" s="64" t="s">
        <v>749</v>
      </c>
    </row>
    <row r="895" ht="14.25" customHeight="1">
      <c r="A895" s="74"/>
      <c r="B895" s="74"/>
      <c r="C895" s="63">
        <v>61690.0</v>
      </c>
      <c r="D895" s="64" t="s">
        <v>1072</v>
      </c>
    </row>
    <row r="896" ht="14.25" customHeight="1">
      <c r="A896" s="74"/>
      <c r="B896" s="74"/>
      <c r="C896" s="63">
        <v>38224.0</v>
      </c>
      <c r="D896" s="64" t="s">
        <v>907</v>
      </c>
    </row>
    <row r="897" ht="14.25" customHeight="1">
      <c r="A897" s="74"/>
      <c r="B897" s="74"/>
      <c r="C897" s="63">
        <v>90292.0</v>
      </c>
      <c r="D897" s="64" t="s">
        <v>1375</v>
      </c>
    </row>
    <row r="898" ht="14.25" customHeight="1">
      <c r="A898" s="74"/>
      <c r="B898" s="74"/>
      <c r="C898" s="63">
        <v>95463.0</v>
      </c>
      <c r="D898" s="64" t="s">
        <v>1673</v>
      </c>
    </row>
    <row r="899" ht="14.25" customHeight="1">
      <c r="A899" s="74"/>
      <c r="B899" s="74"/>
      <c r="C899" s="63">
        <v>99221.0</v>
      </c>
      <c r="D899" s="64" t="s">
        <v>1738</v>
      </c>
    </row>
    <row r="900" ht="14.25" customHeight="1">
      <c r="A900" s="74"/>
      <c r="B900" s="74"/>
      <c r="C900" s="63">
        <v>34025.0</v>
      </c>
      <c r="D900" s="64" t="s">
        <v>664</v>
      </c>
    </row>
    <row r="901" ht="14.25" customHeight="1">
      <c r="A901" s="74"/>
      <c r="B901" s="74"/>
      <c r="C901" s="63">
        <v>38187.0</v>
      </c>
      <c r="D901" s="64" t="s">
        <v>897</v>
      </c>
    </row>
    <row r="902" ht="14.25" customHeight="1">
      <c r="A902" s="74"/>
      <c r="B902" s="74"/>
      <c r="C902" s="63">
        <v>60101.0</v>
      </c>
      <c r="D902" s="64" t="s">
        <v>1028</v>
      </c>
    </row>
    <row r="903" ht="14.25" customHeight="1">
      <c r="A903" s="74"/>
      <c r="B903" s="74"/>
      <c r="C903" s="63">
        <v>66015.0</v>
      </c>
      <c r="D903" s="64" t="s">
        <v>1197</v>
      </c>
    </row>
    <row r="904" ht="14.25" customHeight="1">
      <c r="A904" s="74"/>
      <c r="B904" s="74"/>
      <c r="C904" s="63">
        <v>38152.0</v>
      </c>
      <c r="D904" s="64" t="s">
        <v>890</v>
      </c>
    </row>
    <row r="905" ht="14.25" customHeight="1">
      <c r="A905" s="74"/>
      <c r="B905" s="74"/>
      <c r="C905" s="63">
        <v>62086.0</v>
      </c>
      <c r="D905" s="64" t="s">
        <v>1093</v>
      </c>
    </row>
    <row r="906" ht="14.25" customHeight="1">
      <c r="A906" s="74"/>
      <c r="B906" s="74"/>
      <c r="C906" s="63">
        <v>95175.0</v>
      </c>
      <c r="D906" s="64" t="s">
        <v>1626</v>
      </c>
    </row>
    <row r="907" ht="14.25" customHeight="1">
      <c r="A907" s="74"/>
      <c r="B907" s="74"/>
      <c r="C907" s="63">
        <v>20744.0</v>
      </c>
      <c r="D907" s="64" t="s">
        <v>116</v>
      </c>
    </row>
    <row r="908" ht="14.25" customHeight="1">
      <c r="A908" s="74"/>
      <c r="B908" s="74"/>
      <c r="C908" s="63">
        <v>25622.0</v>
      </c>
      <c r="D908" s="64" t="s">
        <v>286</v>
      </c>
    </row>
    <row r="909" ht="14.25" customHeight="1">
      <c r="A909" s="74"/>
      <c r="B909" s="74"/>
      <c r="C909" s="63">
        <v>90517.0</v>
      </c>
      <c r="D909" s="64" t="s">
        <v>1460</v>
      </c>
    </row>
    <row r="910" ht="14.25" customHeight="1">
      <c r="A910" s="74"/>
      <c r="B910" s="74"/>
      <c r="C910" s="63">
        <v>37609.0</v>
      </c>
      <c r="D910" s="64" t="s">
        <v>824</v>
      </c>
    </row>
    <row r="911" ht="14.25" customHeight="1">
      <c r="A911" s="74"/>
      <c r="B911" s="74"/>
      <c r="C911" s="63">
        <v>30155.0</v>
      </c>
      <c r="D911" s="64" t="s">
        <v>361</v>
      </c>
    </row>
    <row r="912" ht="14.25" customHeight="1">
      <c r="A912" s="74"/>
      <c r="B912" s="74"/>
      <c r="C912" s="63">
        <v>90310.0</v>
      </c>
      <c r="D912" s="64" t="s">
        <v>1382</v>
      </c>
    </row>
    <row r="913" ht="14.25" customHeight="1">
      <c r="A913" s="74"/>
      <c r="B913" s="74"/>
      <c r="C913" s="63">
        <v>20574.0</v>
      </c>
      <c r="D913" s="64" t="s">
        <v>113</v>
      </c>
    </row>
    <row r="914" ht="14.25" customHeight="1">
      <c r="A914" s="74"/>
      <c r="B914" s="74"/>
      <c r="C914" s="63">
        <v>39679.0</v>
      </c>
      <c r="D914" s="64" t="s">
        <v>991</v>
      </c>
    </row>
    <row r="915" ht="14.25" customHeight="1">
      <c r="A915" s="74"/>
      <c r="B915" s="74"/>
      <c r="C915" s="63">
        <v>35991.0</v>
      </c>
      <c r="D915" s="64" t="s">
        <v>764</v>
      </c>
    </row>
    <row r="916" ht="14.25" customHeight="1">
      <c r="A916" s="74"/>
      <c r="B916" s="74"/>
      <c r="C916" s="63">
        <v>91271.0</v>
      </c>
      <c r="D916" s="64" t="s">
        <v>1580</v>
      </c>
    </row>
    <row r="917" ht="14.25" customHeight="1">
      <c r="A917" s="74"/>
      <c r="B917" s="74"/>
      <c r="C917" s="63">
        <v>25838.0</v>
      </c>
      <c r="D917" s="64" t="s">
        <v>297</v>
      </c>
    </row>
    <row r="918" ht="14.25" customHeight="1">
      <c r="A918" s="74"/>
      <c r="B918" s="74"/>
      <c r="C918" s="63">
        <v>90667.0</v>
      </c>
      <c r="D918" s="64" t="s">
        <v>1533</v>
      </c>
    </row>
    <row r="919" ht="14.25" customHeight="1">
      <c r="A919" s="74"/>
      <c r="B919" s="74"/>
      <c r="C919" s="63">
        <v>60068.0</v>
      </c>
      <c r="D919" s="64" t="s">
        <v>1023</v>
      </c>
    </row>
    <row r="920" ht="14.25" customHeight="1">
      <c r="A920" s="74"/>
      <c r="B920" s="74"/>
      <c r="C920" s="63">
        <v>33824.0</v>
      </c>
      <c r="D920" s="64" t="s">
        <v>655</v>
      </c>
    </row>
    <row r="921" ht="14.25" customHeight="1">
      <c r="A921" s="74"/>
      <c r="B921" s="74"/>
      <c r="C921" s="63">
        <v>38034.0</v>
      </c>
      <c r="D921" s="64" t="s">
        <v>867</v>
      </c>
    </row>
    <row r="922" ht="14.25" customHeight="1">
      <c r="A922" s="74"/>
      <c r="B922" s="74"/>
      <c r="C922" s="63">
        <v>95166.0</v>
      </c>
      <c r="D922" s="64" t="s">
        <v>1619</v>
      </c>
    </row>
    <row r="923" ht="14.25" customHeight="1">
      <c r="A923" s="74"/>
      <c r="B923" s="74"/>
      <c r="C923" s="63">
        <v>34168.0</v>
      </c>
      <c r="D923" s="64" t="s">
        <v>1849</v>
      </c>
    </row>
    <row r="924" ht="14.25" customHeight="1">
      <c r="A924" s="74"/>
      <c r="B924" s="74"/>
      <c r="C924" s="63">
        <v>90596.0</v>
      </c>
      <c r="D924" s="64" t="s">
        <v>1500</v>
      </c>
    </row>
    <row r="925" ht="14.25" customHeight="1">
      <c r="A925" s="74"/>
      <c r="B925" s="74"/>
      <c r="C925" s="63">
        <v>32071.0</v>
      </c>
      <c r="D925" s="64" t="s">
        <v>550</v>
      </c>
    </row>
    <row r="926" ht="14.25" customHeight="1">
      <c r="A926" s="74"/>
      <c r="B926" s="74"/>
      <c r="C926" s="63">
        <v>20493.0</v>
      </c>
      <c r="D926" s="64" t="s">
        <v>111</v>
      </c>
    </row>
    <row r="927" ht="14.25" customHeight="1">
      <c r="A927" s="74"/>
      <c r="B927" s="74"/>
      <c r="C927" s="63">
        <v>38263.0</v>
      </c>
      <c r="D927" s="64" t="s">
        <v>918</v>
      </c>
    </row>
    <row r="928" ht="14.25" customHeight="1">
      <c r="A928" s="74"/>
      <c r="B928" s="74"/>
      <c r="C928" s="63">
        <v>91137.0</v>
      </c>
      <c r="D928" s="64" t="s">
        <v>1571</v>
      </c>
    </row>
    <row r="929" ht="14.25" customHeight="1">
      <c r="A929" s="74"/>
      <c r="B929" s="74"/>
      <c r="C929" s="63">
        <v>66043.0</v>
      </c>
      <c r="D929" s="64" t="s">
        <v>1199</v>
      </c>
    </row>
    <row r="930" ht="14.25" customHeight="1">
      <c r="A930" s="74"/>
      <c r="B930" s="74"/>
      <c r="C930" s="63">
        <v>91277.0</v>
      </c>
      <c r="D930" s="64" t="s">
        <v>1582</v>
      </c>
    </row>
    <row r="931" ht="14.25" customHeight="1">
      <c r="A931" s="74"/>
      <c r="B931" s="74"/>
      <c r="C931" s="63">
        <v>30570.0</v>
      </c>
      <c r="D931" s="64" t="s">
        <v>1850</v>
      </c>
    </row>
    <row r="932" ht="14.25" customHeight="1">
      <c r="A932" s="74"/>
      <c r="B932" s="74"/>
      <c r="C932" s="63">
        <v>23905.0</v>
      </c>
      <c r="D932" s="64" t="s">
        <v>223</v>
      </c>
    </row>
    <row r="933" ht="14.25" customHeight="1">
      <c r="A933" s="74"/>
      <c r="B933" s="74"/>
      <c r="C933" s="63">
        <v>38036.0</v>
      </c>
      <c r="D933" s="64" t="s">
        <v>868</v>
      </c>
    </row>
    <row r="934" ht="14.25" customHeight="1">
      <c r="A934" s="74"/>
      <c r="B934" s="74"/>
      <c r="C934" s="63">
        <v>90008.0</v>
      </c>
      <c r="D934" s="64" t="s">
        <v>1319</v>
      </c>
    </row>
    <row r="935" ht="14.25" customHeight="1">
      <c r="A935" s="74"/>
      <c r="B935" s="74"/>
      <c r="C935" s="63">
        <v>22348.0</v>
      </c>
      <c r="D935" s="64" t="s">
        <v>154</v>
      </c>
    </row>
    <row r="936" ht="14.25" customHeight="1">
      <c r="A936" s="74"/>
      <c r="B936" s="74"/>
      <c r="C936" s="63">
        <v>99876.0</v>
      </c>
      <c r="D936" s="64" t="s">
        <v>1777</v>
      </c>
    </row>
    <row r="937" ht="14.25" customHeight="1">
      <c r="A937" s="74"/>
      <c r="B937" s="74"/>
      <c r="C937" s="63">
        <v>37806.0</v>
      </c>
      <c r="D937" s="64" t="s">
        <v>836</v>
      </c>
    </row>
    <row r="938" ht="14.25" customHeight="1">
      <c r="A938" s="74"/>
      <c r="B938" s="74"/>
      <c r="C938" s="63">
        <v>31988.0</v>
      </c>
      <c r="D938" s="64" t="s">
        <v>538</v>
      </c>
    </row>
    <row r="939" ht="14.25" customHeight="1">
      <c r="A939" s="74"/>
      <c r="B939" s="74"/>
      <c r="C939" s="63">
        <v>30033.0</v>
      </c>
      <c r="D939" s="64" t="s">
        <v>351</v>
      </c>
    </row>
    <row r="940" ht="14.25" customHeight="1">
      <c r="A940" s="74"/>
      <c r="B940" s="74"/>
      <c r="C940" s="63">
        <v>95226.0</v>
      </c>
      <c r="D940" s="64" t="s">
        <v>1655</v>
      </c>
    </row>
    <row r="941" ht="14.25" customHeight="1">
      <c r="A941" s="74"/>
      <c r="B941" s="74"/>
      <c r="C941" s="63">
        <v>34171.0</v>
      </c>
      <c r="D941" s="64" t="s">
        <v>1851</v>
      </c>
    </row>
    <row r="942" ht="14.25" customHeight="1">
      <c r="A942" s="74"/>
      <c r="B942" s="74"/>
      <c r="C942" s="63">
        <v>95191.0</v>
      </c>
      <c r="D942" s="64" t="s">
        <v>1637</v>
      </c>
    </row>
    <row r="943" ht="14.25" customHeight="1">
      <c r="A943" s="74"/>
      <c r="B943" s="74"/>
      <c r="C943" s="63">
        <v>99233.0</v>
      </c>
      <c r="D943" s="64" t="s">
        <v>1741</v>
      </c>
    </row>
    <row r="944" ht="14.25" customHeight="1">
      <c r="A944" s="74"/>
      <c r="B944" s="74"/>
      <c r="C944" s="63">
        <v>95178.0</v>
      </c>
      <c r="D944" s="64" t="s">
        <v>1628</v>
      </c>
    </row>
    <row r="945" ht="14.25" customHeight="1">
      <c r="A945" s="74"/>
      <c r="B945" s="74"/>
      <c r="C945" s="63">
        <v>90432.0</v>
      </c>
      <c r="D945" s="64" t="s">
        <v>1418</v>
      </c>
    </row>
    <row r="946" ht="14.25" customHeight="1">
      <c r="A946" s="74"/>
      <c r="B946" s="74"/>
      <c r="C946" s="63">
        <v>95765.0</v>
      </c>
      <c r="D946" s="64" t="s">
        <v>1684</v>
      </c>
    </row>
    <row r="947" ht="14.25" customHeight="1">
      <c r="A947" s="74"/>
      <c r="B947" s="74"/>
      <c r="C947" s="63">
        <v>32073.0</v>
      </c>
      <c r="D947" s="64" t="s">
        <v>552</v>
      </c>
    </row>
    <row r="948" ht="14.25" customHeight="1">
      <c r="A948" s="74"/>
      <c r="B948" s="74"/>
      <c r="C948" s="63">
        <v>23336.0</v>
      </c>
      <c r="D948" s="64" t="s">
        <v>183</v>
      </c>
    </row>
    <row r="949" ht="14.25" customHeight="1">
      <c r="A949" s="74"/>
      <c r="B949" s="74"/>
      <c r="C949" s="63">
        <v>38503.0</v>
      </c>
      <c r="D949" s="64" t="s">
        <v>943</v>
      </c>
    </row>
    <row r="950" ht="14.25" customHeight="1">
      <c r="A950" s="74"/>
      <c r="B950" s="74"/>
      <c r="C950" s="63">
        <v>24871.0</v>
      </c>
      <c r="D950" s="64" t="s">
        <v>263</v>
      </c>
    </row>
    <row r="951" ht="14.25" customHeight="1">
      <c r="A951" s="74"/>
      <c r="B951" s="74"/>
      <c r="C951" s="63">
        <v>30885.0</v>
      </c>
      <c r="D951" s="64" t="s">
        <v>466</v>
      </c>
    </row>
    <row r="952" ht="14.25" customHeight="1">
      <c r="A952" s="74"/>
      <c r="B952" s="74"/>
      <c r="C952" s="63">
        <v>90485.0</v>
      </c>
      <c r="D952" s="64" t="s">
        <v>1446</v>
      </c>
    </row>
    <row r="953" ht="14.25" customHeight="1">
      <c r="A953" s="74"/>
      <c r="B953" s="74"/>
      <c r="C953" s="63">
        <v>24227.0</v>
      </c>
      <c r="D953" s="64" t="s">
        <v>239</v>
      </c>
    </row>
    <row r="954" ht="14.25" customHeight="1">
      <c r="A954" s="74"/>
      <c r="B954" s="74"/>
      <c r="C954" s="63">
        <v>36785.0</v>
      </c>
      <c r="D954" s="64" t="s">
        <v>789</v>
      </c>
    </row>
    <row r="955" ht="14.25" customHeight="1">
      <c r="A955" s="74"/>
      <c r="B955" s="74"/>
      <c r="C955" s="63">
        <v>38196.0</v>
      </c>
      <c r="D955" s="64" t="s">
        <v>1852</v>
      </c>
    </row>
    <row r="956" ht="14.25" customHeight="1">
      <c r="A956" s="74"/>
      <c r="B956" s="74"/>
      <c r="C956" s="63">
        <v>24103.0</v>
      </c>
      <c r="D956" s="64" t="s">
        <v>235</v>
      </c>
    </row>
    <row r="957" ht="14.25" customHeight="1">
      <c r="A957" s="74"/>
      <c r="B957" s="74"/>
      <c r="C957" s="63">
        <v>37964.0</v>
      </c>
      <c r="D957" s="64" t="s">
        <v>855</v>
      </c>
    </row>
    <row r="958" ht="14.25" customHeight="1">
      <c r="A958" s="74"/>
      <c r="B958" s="74"/>
      <c r="C958" s="63">
        <v>91132.0</v>
      </c>
      <c r="D958" s="64" t="s">
        <v>1569</v>
      </c>
    </row>
    <row r="959" ht="14.25" customHeight="1">
      <c r="A959" s="74"/>
      <c r="B959" s="74"/>
      <c r="C959" s="63">
        <v>96927.0</v>
      </c>
      <c r="D959" s="64" t="s">
        <v>1702</v>
      </c>
    </row>
    <row r="960" ht="14.25" customHeight="1">
      <c r="A960" s="74"/>
      <c r="B960" s="74"/>
      <c r="C960" s="63">
        <v>65448.0</v>
      </c>
      <c r="D960" s="64" t="s">
        <v>1188</v>
      </c>
    </row>
    <row r="961" ht="14.25" customHeight="1">
      <c r="A961" s="74"/>
      <c r="B961" s="74"/>
      <c r="C961" s="63">
        <v>39563.0</v>
      </c>
      <c r="D961" s="64" t="s">
        <v>989</v>
      </c>
    </row>
    <row r="962" ht="14.25" customHeight="1">
      <c r="A962" s="74"/>
      <c r="B962" s="74"/>
      <c r="C962" s="63">
        <v>34208.0</v>
      </c>
      <c r="D962" s="64" t="s">
        <v>680</v>
      </c>
    </row>
    <row r="963" ht="14.25" customHeight="1">
      <c r="A963" s="74"/>
      <c r="B963" s="74"/>
      <c r="C963" s="63">
        <v>96951.0</v>
      </c>
      <c r="D963" s="64" t="s">
        <v>1703</v>
      </c>
    </row>
    <row r="964" ht="14.25" customHeight="1">
      <c r="A964" s="74"/>
      <c r="B964" s="74"/>
      <c r="C964" s="63">
        <v>99826.0</v>
      </c>
      <c r="D964" s="64" t="s">
        <v>1774</v>
      </c>
    </row>
    <row r="965" ht="14.25" customHeight="1">
      <c r="A965" s="74"/>
      <c r="B965" s="74"/>
      <c r="C965" s="63">
        <v>99105.0</v>
      </c>
      <c r="D965" s="64" t="s">
        <v>1853</v>
      </c>
    </row>
    <row r="966" ht="14.25" customHeight="1">
      <c r="A966" s="74"/>
      <c r="B966" s="74"/>
      <c r="C966" s="63">
        <v>99106.0</v>
      </c>
      <c r="D966" s="64" t="s">
        <v>1854</v>
      </c>
    </row>
    <row r="967" ht="14.25" customHeight="1">
      <c r="A967" s="74"/>
      <c r="B967" s="74"/>
      <c r="C967" s="63">
        <v>66163.0</v>
      </c>
      <c r="D967" s="64" t="s">
        <v>1243</v>
      </c>
    </row>
    <row r="968" ht="14.25" customHeight="1">
      <c r="A968" s="74"/>
      <c r="B968" s="74"/>
      <c r="C968" s="63">
        <v>24413.0</v>
      </c>
      <c r="D968" s="64" t="s">
        <v>246</v>
      </c>
    </row>
    <row r="969" ht="14.25" customHeight="1">
      <c r="A969" s="74"/>
      <c r="B969" s="74"/>
      <c r="C969" s="63">
        <v>31163.0</v>
      </c>
      <c r="D969" s="64" t="s">
        <v>504</v>
      </c>
    </row>
    <row r="970" ht="14.25" customHeight="1">
      <c r="A970" s="74"/>
      <c r="B970" s="74"/>
      <c r="C970" s="63">
        <v>99693.0</v>
      </c>
      <c r="D970" s="64" t="s">
        <v>1767</v>
      </c>
    </row>
    <row r="971" ht="14.25" customHeight="1">
      <c r="A971" s="74"/>
      <c r="B971" s="74"/>
      <c r="C971" s="63">
        <v>99206.0</v>
      </c>
      <c r="D971" s="64" t="s">
        <v>1855</v>
      </c>
    </row>
    <row r="972" ht="14.25" customHeight="1">
      <c r="A972" s="74"/>
      <c r="B972" s="74"/>
      <c r="C972" s="63">
        <v>39903.0</v>
      </c>
      <c r="D972" s="64" t="s">
        <v>997</v>
      </c>
    </row>
    <row r="973" ht="14.25" customHeight="1">
      <c r="A973" s="74"/>
      <c r="B973" s="74"/>
      <c r="C973" s="63">
        <v>65226.0</v>
      </c>
      <c r="D973" s="64" t="s">
        <v>1180</v>
      </c>
    </row>
    <row r="974" ht="14.25" customHeight="1">
      <c r="A974" s="74"/>
      <c r="B974" s="74"/>
      <c r="C974" s="63">
        <v>22062.0</v>
      </c>
      <c r="D974" s="64" t="s">
        <v>147</v>
      </c>
    </row>
    <row r="975" ht="14.25" customHeight="1">
      <c r="A975" s="74"/>
      <c r="B975" s="74"/>
      <c r="C975" s="63">
        <v>25509.0</v>
      </c>
      <c r="D975" s="64" t="s">
        <v>277</v>
      </c>
    </row>
    <row r="976" ht="14.25" customHeight="1">
      <c r="A976" s="74"/>
      <c r="B976" s="74"/>
      <c r="C976" s="63">
        <v>30162.0</v>
      </c>
      <c r="D976" s="64" t="s">
        <v>363</v>
      </c>
    </row>
    <row r="977" ht="14.25" customHeight="1">
      <c r="A977" s="74"/>
      <c r="B977" s="74"/>
      <c r="C977" s="63">
        <v>34174.0</v>
      </c>
      <c r="D977" s="64" t="s">
        <v>1856</v>
      </c>
    </row>
    <row r="978" ht="14.25" customHeight="1">
      <c r="A978" s="74"/>
      <c r="B978" s="74"/>
      <c r="C978" s="63">
        <v>28125.0</v>
      </c>
      <c r="D978" s="64" t="s">
        <v>329</v>
      </c>
    </row>
    <row r="979" ht="14.25" customHeight="1">
      <c r="A979" s="74"/>
      <c r="B979" s="74"/>
      <c r="C979" s="63">
        <v>66223.0</v>
      </c>
      <c r="D979" s="64" t="s">
        <v>1270</v>
      </c>
    </row>
    <row r="980" ht="14.25" customHeight="1">
      <c r="A980" s="74"/>
      <c r="B980" s="74"/>
      <c r="C980" s="63">
        <v>66224.0</v>
      </c>
      <c r="D980" s="64" t="s">
        <v>1271</v>
      </c>
    </row>
    <row r="981" ht="14.25" customHeight="1">
      <c r="A981" s="74"/>
      <c r="B981" s="74"/>
      <c r="C981" s="63">
        <v>68534.0</v>
      </c>
      <c r="D981" s="64" t="s">
        <v>1297</v>
      </c>
    </row>
    <row r="982" ht="14.25" customHeight="1">
      <c r="A982" s="74"/>
      <c r="B982" s="74"/>
      <c r="C982" s="63">
        <v>66201.0</v>
      </c>
      <c r="D982" s="64" t="s">
        <v>1259</v>
      </c>
    </row>
    <row r="983" ht="14.25" customHeight="1">
      <c r="A983" s="74"/>
      <c r="B983" s="74"/>
      <c r="C983" s="63">
        <v>66101.0</v>
      </c>
      <c r="D983" s="64" t="s">
        <v>1215</v>
      </c>
    </row>
    <row r="984" ht="14.25" customHeight="1">
      <c r="A984" s="74"/>
      <c r="B984" s="74"/>
      <c r="C984" s="63">
        <v>66190.0</v>
      </c>
      <c r="D984" s="64" t="s">
        <v>1256</v>
      </c>
    </row>
    <row r="985" ht="14.25" customHeight="1">
      <c r="A985" s="74"/>
      <c r="B985" s="74"/>
      <c r="C985" s="63">
        <v>66211.0</v>
      </c>
      <c r="D985" s="64" t="s">
        <v>1263</v>
      </c>
    </row>
    <row r="986" ht="14.25" customHeight="1">
      <c r="A986" s="74"/>
      <c r="B986" s="74"/>
      <c r="C986" s="63">
        <v>66222.0</v>
      </c>
      <c r="D986" s="64" t="s">
        <v>1269</v>
      </c>
    </row>
    <row r="987" ht="14.25" customHeight="1">
      <c r="A987" s="74"/>
      <c r="B987" s="74"/>
      <c r="C987" s="63">
        <v>66195.0</v>
      </c>
      <c r="D987" s="64" t="s">
        <v>1857</v>
      </c>
    </row>
    <row r="988" ht="14.25" customHeight="1">
      <c r="A988" s="74"/>
      <c r="B988" s="74"/>
      <c r="C988" s="63">
        <v>66250.0</v>
      </c>
      <c r="D988" s="64" t="s">
        <v>1275</v>
      </c>
    </row>
    <row r="989" ht="14.25" customHeight="1">
      <c r="A989" s="74"/>
      <c r="B989" s="74"/>
      <c r="C989" s="63">
        <v>66597.0</v>
      </c>
      <c r="D989" s="64" t="s">
        <v>1281</v>
      </c>
    </row>
    <row r="990" ht="14.25" customHeight="1">
      <c r="A990" s="74"/>
      <c r="B990" s="74"/>
      <c r="C990" s="63">
        <v>66162.0</v>
      </c>
      <c r="D990" s="64" t="s">
        <v>1242</v>
      </c>
    </row>
    <row r="991" ht="14.25" customHeight="1">
      <c r="A991" s="74"/>
      <c r="B991" s="74"/>
      <c r="C991" s="63">
        <v>68522.0</v>
      </c>
      <c r="D991" s="64" t="s">
        <v>1291</v>
      </c>
    </row>
    <row r="992" ht="14.25" customHeight="1">
      <c r="A992" s="74"/>
      <c r="B992" s="74"/>
      <c r="C992" s="63">
        <v>38134.0</v>
      </c>
      <c r="D992" s="64" t="s">
        <v>1858</v>
      </c>
    </row>
    <row r="993" ht="14.25" customHeight="1">
      <c r="A993" s="74"/>
      <c r="B993" s="74"/>
      <c r="C993" s="63">
        <v>90012.0</v>
      </c>
      <c r="D993" s="64" t="s">
        <v>1320</v>
      </c>
    </row>
    <row r="994" ht="14.25" customHeight="1">
      <c r="A994" s="74"/>
      <c r="B994" s="74"/>
      <c r="C994" s="63">
        <v>62077.0</v>
      </c>
      <c r="D994" s="64" t="s">
        <v>1088</v>
      </c>
    </row>
    <row r="995" ht="14.25" customHeight="1">
      <c r="A995" s="74"/>
      <c r="B995" s="74"/>
      <c r="C995" s="63">
        <v>91313.0</v>
      </c>
      <c r="D995" s="64" t="s">
        <v>1586</v>
      </c>
    </row>
    <row r="996" ht="14.25" customHeight="1">
      <c r="A996" s="74"/>
      <c r="B996" s="74"/>
      <c r="C996" s="63">
        <v>95160.0</v>
      </c>
      <c r="D996" s="64" t="s">
        <v>1614</v>
      </c>
    </row>
    <row r="997" ht="14.25" customHeight="1">
      <c r="A997" s="74"/>
      <c r="B997" s="74"/>
      <c r="C997" s="63">
        <v>36327.0</v>
      </c>
      <c r="D997" s="64" t="s">
        <v>773</v>
      </c>
    </row>
    <row r="998" ht="14.25" customHeight="1">
      <c r="A998" s="74"/>
      <c r="B998" s="74"/>
      <c r="C998" s="63">
        <v>90617.0</v>
      </c>
      <c r="D998" s="64" t="s">
        <v>1511</v>
      </c>
    </row>
    <row r="999" ht="14.25" customHeight="1">
      <c r="A999" s="74"/>
      <c r="B999" s="74"/>
      <c r="C999" s="63">
        <v>90174.0</v>
      </c>
      <c r="D999" s="64" t="s">
        <v>1344</v>
      </c>
    </row>
    <row r="1000" ht="14.25" customHeight="1">
      <c r="A1000" s="74"/>
      <c r="B1000" s="74"/>
      <c r="C1000" s="63">
        <v>90367.0</v>
      </c>
      <c r="D1000" s="64" t="s">
        <v>1401</v>
      </c>
    </row>
    <row r="1001" ht="14.25" customHeight="1">
      <c r="A1001" s="74"/>
      <c r="B1001" s="74"/>
      <c r="C1001" s="63">
        <v>34210.0</v>
      </c>
      <c r="D1001" s="64" t="s">
        <v>681</v>
      </c>
    </row>
    <row r="1002" ht="14.25" customHeight="1">
      <c r="A1002" s="74"/>
      <c r="B1002" s="74"/>
      <c r="C1002" s="63">
        <v>25275.0</v>
      </c>
      <c r="D1002" s="64" t="s">
        <v>270</v>
      </c>
    </row>
    <row r="1003" ht="14.25" customHeight="1">
      <c r="A1003" s="74"/>
      <c r="B1003" s="74"/>
      <c r="C1003" s="63">
        <v>30243.0</v>
      </c>
      <c r="D1003" s="64" t="s">
        <v>369</v>
      </c>
    </row>
    <row r="1004" ht="14.25" customHeight="1">
      <c r="A1004" s="74"/>
      <c r="B1004" s="74"/>
      <c r="C1004" s="63">
        <v>90614.0</v>
      </c>
      <c r="D1004" s="64" t="s">
        <v>1509</v>
      </c>
    </row>
    <row r="1005" ht="14.25" customHeight="1">
      <c r="A1005" s="74"/>
      <c r="B1005" s="74"/>
      <c r="C1005" s="63">
        <v>90460.0</v>
      </c>
      <c r="D1005" s="64" t="s">
        <v>1433</v>
      </c>
    </row>
    <row r="1006" ht="14.25" customHeight="1">
      <c r="A1006" s="74"/>
      <c r="B1006" s="74"/>
      <c r="C1006" s="63">
        <v>90467.0</v>
      </c>
      <c r="D1006" s="64" t="s">
        <v>1438</v>
      </c>
    </row>
    <row r="1007" ht="14.25" customHeight="1">
      <c r="A1007" s="74"/>
      <c r="B1007" s="74"/>
      <c r="C1007" s="63">
        <v>36831.0</v>
      </c>
      <c r="D1007" s="64" t="s">
        <v>793</v>
      </c>
    </row>
    <row r="1008" ht="14.25" customHeight="1">
      <c r="A1008" s="74"/>
      <c r="B1008" s="74"/>
      <c r="C1008" s="63">
        <v>35649.0</v>
      </c>
      <c r="D1008" s="64" t="s">
        <v>744</v>
      </c>
    </row>
    <row r="1009" ht="14.25" customHeight="1">
      <c r="A1009" s="74"/>
      <c r="B1009" s="74"/>
      <c r="C1009" s="63">
        <v>96357.0</v>
      </c>
      <c r="D1009" s="64" t="s">
        <v>1697</v>
      </c>
    </row>
    <row r="1010" ht="14.25" customHeight="1">
      <c r="A1010" s="74"/>
      <c r="B1010" s="74"/>
      <c r="C1010" s="63">
        <v>95188.0</v>
      </c>
      <c r="D1010" s="64" t="s">
        <v>1634</v>
      </c>
    </row>
    <row r="1011" ht="14.25" customHeight="1">
      <c r="A1011" s="74"/>
      <c r="B1011" s="74"/>
      <c r="C1011" s="63">
        <v>96018.0</v>
      </c>
      <c r="D1011" s="64" t="s">
        <v>1690</v>
      </c>
    </row>
    <row r="1012" ht="14.25" customHeight="1">
      <c r="A1012" s="74"/>
      <c r="B1012" s="74"/>
      <c r="C1012" s="63">
        <v>32135.0</v>
      </c>
      <c r="D1012" s="64" t="s">
        <v>572</v>
      </c>
    </row>
    <row r="1013" ht="14.25" customHeight="1">
      <c r="A1013" s="74"/>
      <c r="B1013" s="74"/>
      <c r="C1013" s="63">
        <v>95456.0</v>
      </c>
      <c r="D1013" s="64" t="s">
        <v>1668</v>
      </c>
    </row>
    <row r="1014" ht="14.25" customHeight="1">
      <c r="A1014" s="74"/>
      <c r="B1014" s="74"/>
      <c r="C1014" s="63">
        <v>32077.0</v>
      </c>
      <c r="D1014" s="64" t="s">
        <v>1859</v>
      </c>
    </row>
    <row r="1015" ht="14.25" customHeight="1">
      <c r="A1015" s="74"/>
      <c r="B1015" s="74"/>
      <c r="C1015" s="63">
        <v>90577.0</v>
      </c>
      <c r="D1015" s="64" t="s">
        <v>1492</v>
      </c>
    </row>
    <row r="1016" ht="14.25" customHeight="1">
      <c r="A1016" s="74"/>
      <c r="B1016" s="74"/>
      <c r="C1016" s="63">
        <v>32080.0</v>
      </c>
      <c r="D1016" s="64" t="s">
        <v>559</v>
      </c>
    </row>
    <row r="1017" ht="14.25" customHeight="1">
      <c r="A1017" s="74"/>
      <c r="B1017" s="74"/>
      <c r="C1017" s="63">
        <v>90096.0</v>
      </c>
      <c r="D1017" s="64" t="s">
        <v>1334</v>
      </c>
    </row>
    <row r="1018" ht="14.25" customHeight="1">
      <c r="A1018" s="74"/>
      <c r="B1018" s="74"/>
      <c r="C1018" s="63">
        <v>97503.0</v>
      </c>
      <c r="D1018" s="64" t="s">
        <v>1713</v>
      </c>
    </row>
    <row r="1019" ht="14.25" customHeight="1">
      <c r="A1019" s="74"/>
      <c r="B1019" s="74"/>
      <c r="C1019" s="63">
        <v>37966.0</v>
      </c>
      <c r="D1019" s="64" t="s">
        <v>856</v>
      </c>
    </row>
    <row r="1020" ht="14.25" customHeight="1">
      <c r="A1020" s="74"/>
      <c r="B1020" s="74"/>
      <c r="C1020" s="63">
        <v>60055.0</v>
      </c>
      <c r="D1020" s="64" t="s">
        <v>1020</v>
      </c>
    </row>
    <row r="1021" ht="14.25" customHeight="1">
      <c r="A1021" s="74"/>
      <c r="B1021" s="74"/>
      <c r="C1021" s="63">
        <v>60744.0</v>
      </c>
      <c r="D1021" s="64" t="s">
        <v>1049</v>
      </c>
    </row>
    <row r="1022" ht="14.25" customHeight="1">
      <c r="A1022" s="74"/>
      <c r="B1022" s="74"/>
      <c r="C1022" s="63">
        <v>91306.0</v>
      </c>
      <c r="D1022" s="64" t="s">
        <v>1585</v>
      </c>
    </row>
    <row r="1023" ht="14.25" customHeight="1">
      <c r="A1023" s="74"/>
      <c r="B1023" s="74"/>
      <c r="C1023" s="63">
        <v>38325.0</v>
      </c>
      <c r="D1023" s="64" t="s">
        <v>927</v>
      </c>
    </row>
    <row r="1024" ht="14.25" customHeight="1">
      <c r="A1024" s="74"/>
      <c r="B1024" s="74"/>
      <c r="C1024" s="63">
        <v>35608.0</v>
      </c>
      <c r="D1024" s="64" t="s">
        <v>741</v>
      </c>
    </row>
    <row r="1025" ht="14.25" customHeight="1">
      <c r="A1025" s="74"/>
      <c r="B1025" s="74"/>
      <c r="C1025" s="63">
        <v>35746.0</v>
      </c>
      <c r="D1025" s="64" t="s">
        <v>750</v>
      </c>
    </row>
    <row r="1026" ht="14.25" customHeight="1">
      <c r="A1026" s="74"/>
      <c r="B1026" s="74"/>
      <c r="C1026" s="63">
        <v>35800.0</v>
      </c>
      <c r="D1026" s="64" t="s">
        <v>756</v>
      </c>
    </row>
    <row r="1027" ht="14.25" customHeight="1">
      <c r="A1027" s="74"/>
      <c r="B1027" s="74"/>
      <c r="C1027" s="63">
        <v>38139.0</v>
      </c>
      <c r="D1027" s="64" t="s">
        <v>888</v>
      </c>
    </row>
    <row r="1028" ht="14.25" customHeight="1">
      <c r="A1028" s="74"/>
      <c r="B1028" s="74"/>
      <c r="C1028" s="63">
        <v>39819.0</v>
      </c>
      <c r="D1028" s="64" t="s">
        <v>995</v>
      </c>
    </row>
    <row r="1029" ht="14.25" customHeight="1">
      <c r="A1029" s="74"/>
      <c r="B1029" s="74"/>
      <c r="C1029" s="63">
        <v>90515.0</v>
      </c>
      <c r="D1029" s="64" t="s">
        <v>1459</v>
      </c>
    </row>
    <row r="1030" ht="14.25" customHeight="1">
      <c r="A1030" s="74"/>
      <c r="B1030" s="74"/>
      <c r="C1030" s="63">
        <v>90540.0</v>
      </c>
      <c r="D1030" s="64" t="s">
        <v>1473</v>
      </c>
    </row>
    <row r="1031" ht="14.25" customHeight="1">
      <c r="A1031" s="74"/>
      <c r="B1031" s="74"/>
      <c r="C1031" s="63">
        <v>90490.0</v>
      </c>
      <c r="D1031" s="64" t="s">
        <v>1447</v>
      </c>
    </row>
    <row r="1032" ht="14.25" customHeight="1">
      <c r="A1032" s="74"/>
      <c r="B1032" s="74"/>
      <c r="C1032" s="63">
        <v>36674.0</v>
      </c>
      <c r="D1032" s="64" t="s">
        <v>786</v>
      </c>
    </row>
    <row r="1033" ht="14.25" customHeight="1">
      <c r="A1033" s="74"/>
      <c r="B1033" s="74"/>
      <c r="C1033" s="63">
        <v>36041.0</v>
      </c>
      <c r="D1033" s="64" t="s">
        <v>766</v>
      </c>
    </row>
    <row r="1034" ht="14.25" customHeight="1">
      <c r="A1034" s="74"/>
      <c r="B1034" s="74"/>
      <c r="C1034" s="63">
        <v>90313.0</v>
      </c>
      <c r="D1034" s="64" t="s">
        <v>1384</v>
      </c>
    </row>
    <row r="1035" ht="14.25" customHeight="1">
      <c r="A1035" s="74"/>
      <c r="B1035" s="74"/>
      <c r="C1035" s="63">
        <v>38591.0</v>
      </c>
      <c r="D1035" s="64" t="s">
        <v>962</v>
      </c>
    </row>
    <row r="1036" ht="14.25" customHeight="1">
      <c r="A1036" s="74"/>
      <c r="B1036" s="74"/>
      <c r="C1036" s="63">
        <v>30922.0</v>
      </c>
      <c r="D1036" s="64" t="s">
        <v>476</v>
      </c>
    </row>
    <row r="1037" ht="14.25" customHeight="1">
      <c r="A1037" s="74"/>
      <c r="B1037" s="74"/>
      <c r="C1037" s="63">
        <v>90681.0</v>
      </c>
      <c r="D1037" s="64" t="s">
        <v>1539</v>
      </c>
    </row>
    <row r="1038" ht="14.25" customHeight="1">
      <c r="A1038" s="74"/>
      <c r="B1038" s="74"/>
      <c r="C1038" s="63">
        <v>38266.0</v>
      </c>
      <c r="D1038" s="64" t="s">
        <v>920</v>
      </c>
    </row>
    <row r="1039" ht="14.25" customHeight="1">
      <c r="A1039" s="74"/>
      <c r="B1039" s="74"/>
      <c r="C1039" s="63">
        <v>38020.0</v>
      </c>
      <c r="D1039" s="64" t="s">
        <v>863</v>
      </c>
    </row>
    <row r="1040" ht="14.25" customHeight="1">
      <c r="A1040" s="74"/>
      <c r="B1040" s="74"/>
      <c r="C1040" s="63">
        <v>64003.0</v>
      </c>
      <c r="D1040" s="64" t="s">
        <v>1166</v>
      </c>
    </row>
    <row r="1041" ht="14.25" customHeight="1">
      <c r="A1041" s="74"/>
      <c r="B1041" s="74"/>
      <c r="C1041" s="63">
        <v>35692.0</v>
      </c>
      <c r="D1041" s="64" t="s">
        <v>748</v>
      </c>
    </row>
    <row r="1042" ht="14.25" customHeight="1">
      <c r="A1042" s="74"/>
      <c r="B1042" s="74"/>
      <c r="C1042" s="63">
        <v>62110.0</v>
      </c>
      <c r="D1042" s="64" t="s">
        <v>1109</v>
      </c>
    </row>
    <row r="1043" ht="14.25" customHeight="1">
      <c r="A1043" s="74"/>
      <c r="B1043" s="74"/>
      <c r="C1043" s="63">
        <v>23158.0</v>
      </c>
      <c r="D1043" s="64" t="s">
        <v>171</v>
      </c>
    </row>
    <row r="1044" ht="14.25" customHeight="1">
      <c r="A1044" s="74"/>
      <c r="B1044" s="74"/>
      <c r="C1044" s="63">
        <v>23301.0</v>
      </c>
      <c r="D1044" s="64" t="s">
        <v>181</v>
      </c>
    </row>
    <row r="1045" ht="14.25" customHeight="1">
      <c r="A1045" s="74"/>
      <c r="B1045" s="74"/>
      <c r="C1045" s="63">
        <v>24642.0</v>
      </c>
      <c r="D1045" s="64" t="s">
        <v>254</v>
      </c>
    </row>
    <row r="1046" ht="14.25" customHeight="1">
      <c r="A1046" s="74"/>
      <c r="B1046" s="74"/>
      <c r="C1046" s="63">
        <v>23506.0</v>
      </c>
      <c r="D1046" s="64" t="s">
        <v>198</v>
      </c>
    </row>
    <row r="1047" ht="14.25" customHeight="1">
      <c r="A1047" s="74"/>
      <c r="B1047" s="74"/>
      <c r="C1047" s="63">
        <v>24200.0</v>
      </c>
      <c r="D1047" s="64" t="s">
        <v>238</v>
      </c>
    </row>
    <row r="1048" ht="14.25" customHeight="1">
      <c r="A1048" s="74"/>
      <c r="B1048" s="74"/>
      <c r="C1048" s="63">
        <v>90609.0</v>
      </c>
      <c r="D1048" s="64" t="s">
        <v>1506</v>
      </c>
    </row>
    <row r="1049" ht="14.25" customHeight="1">
      <c r="A1049" s="74"/>
      <c r="B1049" s="74"/>
      <c r="C1049" s="63">
        <v>90461.0</v>
      </c>
      <c r="D1049" s="64" t="s">
        <v>1434</v>
      </c>
    </row>
    <row r="1050" ht="14.25" customHeight="1">
      <c r="A1050" s="74"/>
      <c r="B1050" s="74"/>
      <c r="C1050" s="63">
        <v>68540.0</v>
      </c>
      <c r="D1050" s="64" t="s">
        <v>1301</v>
      </c>
    </row>
    <row r="1051" ht="14.25" customHeight="1">
      <c r="A1051" s="74"/>
      <c r="B1051" s="74"/>
      <c r="C1051" s="63">
        <v>99666.0</v>
      </c>
      <c r="D1051" s="64" t="s">
        <v>1764</v>
      </c>
    </row>
    <row r="1052" ht="14.25" customHeight="1">
      <c r="A1052" s="74"/>
      <c r="B1052" s="74"/>
      <c r="C1052" s="63">
        <v>90625.0</v>
      </c>
      <c r="D1052" s="64" t="s">
        <v>1518</v>
      </c>
    </row>
    <row r="1053" ht="14.25" customHeight="1">
      <c r="A1053" s="74"/>
      <c r="B1053" s="74"/>
      <c r="C1053" s="63">
        <v>95195.0</v>
      </c>
      <c r="D1053" s="64" t="s">
        <v>1639</v>
      </c>
    </row>
    <row r="1054" ht="14.25" customHeight="1">
      <c r="A1054" s="74"/>
      <c r="B1054" s="74"/>
      <c r="C1054" s="63">
        <v>35568.0</v>
      </c>
      <c r="D1054" s="64" t="s">
        <v>738</v>
      </c>
    </row>
    <row r="1055" ht="14.25" customHeight="1">
      <c r="A1055" s="74"/>
      <c r="B1055" s="74"/>
      <c r="C1055" s="63">
        <v>35959.0</v>
      </c>
      <c r="D1055" s="64" t="s">
        <v>763</v>
      </c>
    </row>
    <row r="1056" ht="14.25" customHeight="1">
      <c r="A1056" s="74"/>
      <c r="B1056" s="74"/>
      <c r="C1056" s="63">
        <v>30592.0</v>
      </c>
      <c r="D1056" s="64" t="s">
        <v>412</v>
      </c>
    </row>
    <row r="1057" ht="14.25" customHeight="1">
      <c r="A1057" s="74"/>
      <c r="B1057" s="74"/>
      <c r="C1057" s="63">
        <v>37390.0</v>
      </c>
      <c r="D1057" s="64" t="s">
        <v>813</v>
      </c>
    </row>
    <row r="1058" ht="14.25" customHeight="1">
      <c r="A1058" s="74"/>
      <c r="B1058" s="74"/>
      <c r="C1058" s="63">
        <v>30512.0</v>
      </c>
      <c r="D1058" s="64" t="s">
        <v>395</v>
      </c>
    </row>
    <row r="1059" ht="14.25" customHeight="1">
      <c r="A1059" s="74"/>
      <c r="B1059" s="74"/>
      <c r="C1059" s="63">
        <v>30552.0</v>
      </c>
      <c r="D1059" s="64" t="s">
        <v>401</v>
      </c>
    </row>
    <row r="1060" ht="14.25" customHeight="1">
      <c r="A1060" s="74"/>
      <c r="B1060" s="74"/>
      <c r="C1060" s="63">
        <v>34181.0</v>
      </c>
      <c r="D1060" s="64" t="s">
        <v>1860</v>
      </c>
    </row>
    <row r="1061" ht="14.25" customHeight="1">
      <c r="A1061" s="74"/>
      <c r="B1061" s="74"/>
      <c r="C1061" s="63">
        <v>34179.0</v>
      </c>
      <c r="D1061" s="64" t="s">
        <v>1861</v>
      </c>
    </row>
    <row r="1062" ht="14.25" customHeight="1">
      <c r="A1062" s="74"/>
      <c r="B1062" s="74"/>
      <c r="C1062" s="63">
        <v>23719.0</v>
      </c>
      <c r="D1062" s="64" t="s">
        <v>210</v>
      </c>
    </row>
    <row r="1063" ht="14.25" customHeight="1">
      <c r="A1063" s="74"/>
      <c r="B1063" s="74"/>
      <c r="C1063" s="63">
        <v>37188.0</v>
      </c>
      <c r="D1063" s="64" t="s">
        <v>801</v>
      </c>
    </row>
    <row r="1064" ht="14.25" customHeight="1">
      <c r="A1064" s="74"/>
      <c r="B1064" s="74"/>
      <c r="C1064" s="63">
        <v>90312.0</v>
      </c>
      <c r="D1064" s="64" t="s">
        <v>1383</v>
      </c>
    </row>
    <row r="1065" ht="14.25" customHeight="1">
      <c r="A1065" s="74"/>
      <c r="B1065" s="74"/>
      <c r="C1065" s="63">
        <v>31236.0</v>
      </c>
      <c r="D1065" s="64" t="s">
        <v>507</v>
      </c>
    </row>
    <row r="1066" ht="14.25" customHeight="1">
      <c r="A1066" s="74"/>
      <c r="B1066" s="74"/>
      <c r="C1066" s="63">
        <v>32909.0</v>
      </c>
      <c r="D1066" s="64" t="s">
        <v>618</v>
      </c>
    </row>
    <row r="1067" ht="14.25" customHeight="1">
      <c r="A1067" s="74"/>
      <c r="B1067" s="74"/>
      <c r="C1067" s="63">
        <v>22992.0</v>
      </c>
      <c r="D1067" s="64" t="s">
        <v>169</v>
      </c>
    </row>
    <row r="1068" ht="14.25" customHeight="1">
      <c r="A1068" s="74"/>
      <c r="B1068" s="74"/>
      <c r="C1068" s="63">
        <v>90801.0</v>
      </c>
      <c r="D1068" s="64" t="s">
        <v>1556</v>
      </c>
    </row>
    <row r="1069" ht="14.25" customHeight="1">
      <c r="A1069" s="74"/>
      <c r="B1069" s="74"/>
      <c r="C1069" s="63">
        <v>95206.0</v>
      </c>
      <c r="D1069" s="64" t="s">
        <v>1646</v>
      </c>
    </row>
    <row r="1070" ht="14.25" customHeight="1">
      <c r="A1070" s="74"/>
      <c r="B1070" s="74"/>
      <c r="C1070" s="63">
        <v>90632.0</v>
      </c>
      <c r="D1070" s="64" t="s">
        <v>1523</v>
      </c>
    </row>
    <row r="1071" ht="14.25" customHeight="1">
      <c r="A1071" s="74"/>
      <c r="B1071" s="74"/>
      <c r="C1071" s="63">
        <v>38300.0</v>
      </c>
      <c r="D1071" s="64" t="s">
        <v>925</v>
      </c>
    </row>
    <row r="1072" ht="14.25" customHeight="1">
      <c r="A1072" s="74"/>
      <c r="B1072" s="74"/>
      <c r="C1072" s="63">
        <v>38826.0</v>
      </c>
      <c r="D1072" s="64" t="s">
        <v>973</v>
      </c>
    </row>
    <row r="1073" ht="14.25" customHeight="1">
      <c r="A1073" s="74"/>
      <c r="B1073" s="74"/>
      <c r="C1073" s="63">
        <v>65461.0</v>
      </c>
      <c r="D1073" s="64" t="s">
        <v>1196</v>
      </c>
    </row>
    <row r="1074" ht="14.25" customHeight="1">
      <c r="A1074" s="74"/>
      <c r="B1074" s="74"/>
      <c r="C1074" s="63">
        <v>37345.0</v>
      </c>
      <c r="D1074" s="64" t="s">
        <v>809</v>
      </c>
    </row>
    <row r="1075" ht="14.25" customHeight="1">
      <c r="A1075" s="74"/>
      <c r="B1075" s="74"/>
      <c r="C1075" s="63">
        <v>37366.0</v>
      </c>
      <c r="D1075" s="64" t="s">
        <v>811</v>
      </c>
    </row>
    <row r="1076" ht="14.25" customHeight="1">
      <c r="A1076" s="74"/>
      <c r="B1076" s="74"/>
      <c r="C1076" s="63">
        <v>37346.0</v>
      </c>
      <c r="D1076" s="64" t="s">
        <v>810</v>
      </c>
    </row>
    <row r="1077" ht="14.25" customHeight="1">
      <c r="A1077" s="74"/>
      <c r="B1077" s="74"/>
      <c r="C1077" s="63">
        <v>37910.0</v>
      </c>
      <c r="D1077" s="64" t="s">
        <v>845</v>
      </c>
    </row>
    <row r="1078" ht="14.25" customHeight="1">
      <c r="A1078" s="74"/>
      <c r="B1078" s="74"/>
      <c r="C1078" s="63">
        <v>95457.0</v>
      </c>
      <c r="D1078" s="64" t="s">
        <v>1669</v>
      </c>
    </row>
    <row r="1079" ht="14.25" customHeight="1">
      <c r="A1079" s="74"/>
      <c r="B1079" s="74"/>
      <c r="C1079" s="63">
        <v>38094.0</v>
      </c>
      <c r="D1079" s="64" t="s">
        <v>878</v>
      </c>
    </row>
    <row r="1080" ht="14.25" customHeight="1">
      <c r="A1080" s="74"/>
      <c r="B1080" s="74"/>
      <c r="C1080" s="63">
        <v>90629.0</v>
      </c>
      <c r="D1080" s="64" t="s">
        <v>1521</v>
      </c>
    </row>
    <row r="1081" ht="14.25" customHeight="1">
      <c r="A1081" s="74"/>
      <c r="B1081" s="74"/>
      <c r="C1081" s="63">
        <v>21805.0</v>
      </c>
      <c r="D1081" s="64" t="s">
        <v>139</v>
      </c>
    </row>
    <row r="1082" ht="14.25" customHeight="1">
      <c r="A1082" s="74"/>
      <c r="B1082" s="74"/>
      <c r="C1082" s="63">
        <v>90611.0</v>
      </c>
      <c r="D1082" s="64" t="s">
        <v>1507</v>
      </c>
    </row>
    <row r="1083" ht="14.25" customHeight="1">
      <c r="A1083" s="74"/>
      <c r="B1083" s="74"/>
      <c r="C1083" s="63">
        <v>31821.0</v>
      </c>
      <c r="D1083" s="64" t="s">
        <v>529</v>
      </c>
    </row>
    <row r="1084" ht="14.25" customHeight="1">
      <c r="A1084" s="74"/>
      <c r="B1084" s="74"/>
      <c r="C1084" s="63">
        <v>90470.0</v>
      </c>
      <c r="D1084" s="64" t="s">
        <v>1439</v>
      </c>
    </row>
    <row r="1085" ht="14.25" customHeight="1">
      <c r="A1085" s="74"/>
      <c r="B1085" s="74"/>
      <c r="C1085" s="63">
        <v>23573.0</v>
      </c>
      <c r="D1085" s="64" t="s">
        <v>201</v>
      </c>
    </row>
    <row r="1086" ht="14.25" customHeight="1">
      <c r="A1086" s="74"/>
      <c r="B1086" s="74"/>
      <c r="C1086" s="63">
        <v>63308.0</v>
      </c>
      <c r="D1086" s="64" t="s">
        <v>1163</v>
      </c>
    </row>
    <row r="1087" ht="14.25" customHeight="1">
      <c r="A1087" s="74"/>
      <c r="B1087" s="74"/>
      <c r="C1087" s="63">
        <v>34185.0</v>
      </c>
      <c r="D1087" s="64" t="s">
        <v>1862</v>
      </c>
    </row>
    <row r="1088" ht="14.25" customHeight="1">
      <c r="A1088" s="74"/>
      <c r="B1088" s="74"/>
      <c r="C1088" s="63">
        <v>91478.0</v>
      </c>
      <c r="D1088" s="64" t="s">
        <v>1588</v>
      </c>
    </row>
    <row r="1089" ht="14.25" customHeight="1">
      <c r="A1089" s="74"/>
      <c r="B1089" s="74"/>
      <c r="C1089" s="63">
        <v>37013.0</v>
      </c>
      <c r="D1089" s="64" t="s">
        <v>795</v>
      </c>
    </row>
    <row r="1090" ht="14.25" customHeight="1">
      <c r="A1090" s="74"/>
      <c r="B1090" s="74"/>
      <c r="C1090" s="63">
        <v>23603.0</v>
      </c>
      <c r="D1090" s="64" t="s">
        <v>204</v>
      </c>
    </row>
    <row r="1091" ht="14.25" customHeight="1">
      <c r="A1091" s="74"/>
      <c r="B1091" s="74"/>
      <c r="C1091" s="63">
        <v>68557.0</v>
      </c>
      <c r="D1091" s="64" t="s">
        <v>1306</v>
      </c>
    </row>
    <row r="1092" ht="14.25" customHeight="1">
      <c r="A1092" s="74"/>
      <c r="B1092" s="74"/>
      <c r="C1092" s="63">
        <v>30532.0</v>
      </c>
      <c r="D1092" s="64" t="s">
        <v>399</v>
      </c>
    </row>
    <row r="1093" ht="14.25" customHeight="1">
      <c r="A1093" s="74"/>
      <c r="B1093" s="74"/>
      <c r="C1093" s="63">
        <v>95211.0</v>
      </c>
      <c r="D1093" s="64" t="s">
        <v>1650</v>
      </c>
    </row>
    <row r="1094" ht="14.25" customHeight="1">
      <c r="A1094" s="74"/>
      <c r="B1094" s="74"/>
      <c r="C1094" s="63">
        <v>90270.0</v>
      </c>
      <c r="D1094" s="64" t="s">
        <v>1371</v>
      </c>
    </row>
    <row r="1095" ht="14.25" customHeight="1">
      <c r="A1095" s="74"/>
      <c r="B1095" s="74"/>
      <c r="C1095" s="63">
        <v>95182.0</v>
      </c>
      <c r="D1095" s="64" t="s">
        <v>1632</v>
      </c>
    </row>
    <row r="1096" ht="14.25" customHeight="1">
      <c r="A1096" s="74"/>
      <c r="B1096" s="74"/>
      <c r="C1096" s="63">
        <v>31526.0</v>
      </c>
      <c r="D1096" s="64" t="s">
        <v>525</v>
      </c>
    </row>
    <row r="1097" ht="14.25" customHeight="1">
      <c r="A1097" s="74"/>
      <c r="B1097" s="74"/>
      <c r="C1097" s="63">
        <v>90605.0</v>
      </c>
      <c r="D1097" s="64" t="s">
        <v>1505</v>
      </c>
    </row>
    <row r="1098" ht="14.25" customHeight="1">
      <c r="A1098" s="74"/>
      <c r="B1098" s="74"/>
      <c r="C1098" s="63">
        <v>66225.0</v>
      </c>
      <c r="D1098" s="64" t="s">
        <v>1272</v>
      </c>
    </row>
    <row r="1099" ht="14.25" customHeight="1">
      <c r="A1099" s="74"/>
      <c r="B1099" s="74"/>
      <c r="C1099" s="63">
        <v>90402.0</v>
      </c>
      <c r="D1099" s="64" t="s">
        <v>1407</v>
      </c>
    </row>
    <row r="1100" ht="14.25" customHeight="1">
      <c r="A1100" s="74"/>
      <c r="B1100" s="74"/>
      <c r="C1100" s="63">
        <v>91111.0</v>
      </c>
      <c r="D1100" s="64" t="s">
        <v>1565</v>
      </c>
    </row>
    <row r="1101" ht="14.25" customHeight="1">
      <c r="A1101" s="74"/>
      <c r="B1101" s="74"/>
      <c r="C1101" s="63">
        <v>90198.0</v>
      </c>
      <c r="D1101" s="64" t="s">
        <v>1351</v>
      </c>
    </row>
    <row r="1102" ht="14.25" customHeight="1">
      <c r="A1102" s="74"/>
      <c r="B1102" s="74"/>
      <c r="C1102" s="63">
        <v>91083.0</v>
      </c>
      <c r="D1102" s="64" t="s">
        <v>1564</v>
      </c>
    </row>
    <row r="1103" ht="14.25" customHeight="1">
      <c r="A1103" s="74"/>
      <c r="B1103" s="74"/>
      <c r="C1103" s="63">
        <v>23867.0</v>
      </c>
      <c r="D1103" s="64" t="s">
        <v>219</v>
      </c>
    </row>
    <row r="1104" ht="14.25" customHeight="1">
      <c r="A1104" s="74"/>
      <c r="B1104" s="74"/>
      <c r="C1104" s="63">
        <v>91143.0</v>
      </c>
      <c r="D1104" s="64" t="s">
        <v>1573</v>
      </c>
    </row>
    <row r="1105" ht="14.25" customHeight="1">
      <c r="A1105" s="74"/>
      <c r="B1105" s="74"/>
      <c r="C1105" s="63">
        <v>33193.0</v>
      </c>
      <c r="D1105" s="64" t="s">
        <v>633</v>
      </c>
    </row>
    <row r="1106" ht="14.25" customHeight="1">
      <c r="A1106" s="74"/>
      <c r="B1106" s="74"/>
      <c r="C1106" s="63">
        <v>68515.0</v>
      </c>
      <c r="D1106" s="64" t="s">
        <v>1289</v>
      </c>
    </row>
    <row r="1107" ht="14.25" customHeight="1">
      <c r="A1107" s="74"/>
      <c r="B1107" s="74"/>
      <c r="C1107" s="63">
        <v>91278.0</v>
      </c>
      <c r="D1107" s="64" t="s">
        <v>1583</v>
      </c>
    </row>
    <row r="1108" ht="14.25" customHeight="1">
      <c r="A1108" s="74"/>
      <c r="B1108" s="74"/>
      <c r="C1108" s="63">
        <v>66217.0</v>
      </c>
      <c r="D1108" s="64" t="s">
        <v>1863</v>
      </c>
    </row>
    <row r="1109" ht="14.25" customHeight="1">
      <c r="A1109" s="74"/>
      <c r="B1109" s="74"/>
      <c r="C1109" s="63">
        <v>66204.0</v>
      </c>
      <c r="D1109" s="64" t="s">
        <v>1261</v>
      </c>
    </row>
    <row r="1110" ht="14.25" customHeight="1">
      <c r="A1110" s="74"/>
      <c r="B1110" s="74"/>
      <c r="C1110" s="63">
        <v>30375.0</v>
      </c>
      <c r="D1110" s="64" t="s">
        <v>387</v>
      </c>
    </row>
    <row r="1111" ht="14.25" customHeight="1">
      <c r="A1111" s="74"/>
      <c r="B1111" s="74"/>
      <c r="C1111" s="63">
        <v>28699.0</v>
      </c>
      <c r="D1111" s="64" t="s">
        <v>340</v>
      </c>
    </row>
    <row r="1112" ht="14.25" customHeight="1">
      <c r="A1112" s="74"/>
      <c r="B1112" s="74"/>
      <c r="C1112" s="63">
        <v>90544.0</v>
      </c>
      <c r="D1112" s="64" t="s">
        <v>1475</v>
      </c>
    </row>
    <row r="1113" ht="14.25" customHeight="1">
      <c r="A1113" s="74"/>
      <c r="B1113" s="74"/>
      <c r="C1113" s="63">
        <v>25246.0</v>
      </c>
      <c r="D1113" s="64" t="s">
        <v>269</v>
      </c>
    </row>
    <row r="1114" ht="14.25" customHeight="1">
      <c r="A1114" s="74"/>
      <c r="B1114" s="74"/>
      <c r="C1114" s="63">
        <v>90021.0</v>
      </c>
      <c r="D1114" s="64" t="s">
        <v>1323</v>
      </c>
    </row>
    <row r="1115" ht="14.25" customHeight="1">
      <c r="A1115" s="74"/>
      <c r="B1115" s="74"/>
      <c r="C1115" s="63">
        <v>90458.0</v>
      </c>
      <c r="D1115" s="64" t="s">
        <v>1432</v>
      </c>
    </row>
    <row r="1116" ht="14.25" customHeight="1">
      <c r="A1116" s="74"/>
      <c r="B1116" s="74"/>
      <c r="C1116" s="63">
        <v>90531.0</v>
      </c>
      <c r="D1116" s="64" t="s">
        <v>1467</v>
      </c>
    </row>
    <row r="1117" ht="14.25" customHeight="1">
      <c r="A1117" s="74"/>
      <c r="B1117" s="74"/>
      <c r="C1117" s="63">
        <v>38188.0</v>
      </c>
      <c r="D1117" s="64" t="s">
        <v>898</v>
      </c>
    </row>
    <row r="1118" ht="14.25" customHeight="1">
      <c r="A1118" s="74"/>
      <c r="B1118" s="74"/>
      <c r="C1118" s="63">
        <v>23727.0</v>
      </c>
      <c r="D1118" s="64" t="s">
        <v>211</v>
      </c>
    </row>
    <row r="1119" ht="14.25" customHeight="1">
      <c r="A1119" s="74"/>
      <c r="B1119" s="74"/>
      <c r="C1119" s="63">
        <v>95147.0</v>
      </c>
      <c r="D1119" s="64" t="s">
        <v>1606</v>
      </c>
    </row>
    <row r="1120" ht="14.25" customHeight="1">
      <c r="A1120" s="74"/>
      <c r="B1120" s="74"/>
      <c r="C1120" s="63">
        <v>30880.0</v>
      </c>
      <c r="D1120" s="64" t="s">
        <v>464</v>
      </c>
    </row>
    <row r="1121" ht="14.25" customHeight="1">
      <c r="A1121" s="74"/>
      <c r="B1121" s="74"/>
      <c r="C1121" s="63">
        <v>91293.0</v>
      </c>
      <c r="D1121" s="64" t="s">
        <v>1584</v>
      </c>
    </row>
    <row r="1122" ht="14.25" customHeight="1">
      <c r="A1122" s="74"/>
      <c r="B1122" s="74"/>
      <c r="C1122" s="63">
        <v>90156.0</v>
      </c>
      <c r="D1122" s="64" t="s">
        <v>1340</v>
      </c>
    </row>
    <row r="1123" ht="14.25" customHeight="1">
      <c r="A1123" s="74"/>
      <c r="B1123" s="74"/>
      <c r="C1123" s="63">
        <v>68558.0</v>
      </c>
      <c r="D1123" s="64" t="s">
        <v>1307</v>
      </c>
    </row>
    <row r="1124" ht="14.25" customHeight="1">
      <c r="A1124" s="74"/>
      <c r="B1124" s="74"/>
      <c r="C1124" s="63">
        <v>91249.0</v>
      </c>
      <c r="D1124" s="64" t="s">
        <v>1578</v>
      </c>
    </row>
    <row r="1125" ht="14.25" customHeight="1">
      <c r="A1125" s="74"/>
      <c r="B1125" s="74"/>
      <c r="C1125" s="63">
        <v>24437.0</v>
      </c>
      <c r="D1125" s="64" t="s">
        <v>247</v>
      </c>
    </row>
    <row r="1126" ht="14.25" customHeight="1">
      <c r="A1126" s="74"/>
      <c r="B1126" s="74"/>
      <c r="C1126" s="63">
        <v>66226.0</v>
      </c>
      <c r="D1126" s="64" t="s">
        <v>1273</v>
      </c>
    </row>
    <row r="1127" ht="14.25" customHeight="1">
      <c r="A1127" s="74"/>
      <c r="B1127" s="74"/>
      <c r="C1127" s="63">
        <v>34187.0</v>
      </c>
      <c r="D1127" s="64" t="s">
        <v>1864</v>
      </c>
    </row>
    <row r="1128" ht="14.25" customHeight="1">
      <c r="A1128" s="74"/>
      <c r="B1128" s="74"/>
      <c r="C1128" s="63">
        <v>99108.0</v>
      </c>
      <c r="D1128" s="64" t="s">
        <v>1865</v>
      </c>
    </row>
    <row r="1129" ht="14.25" customHeight="1">
      <c r="A1129" s="74"/>
      <c r="B1129" s="74"/>
      <c r="C1129" s="63">
        <v>35509.0</v>
      </c>
      <c r="D1129" s="64" t="s">
        <v>735</v>
      </c>
    </row>
    <row r="1130" ht="14.25" customHeight="1">
      <c r="A1130" s="74"/>
      <c r="B1130" s="74"/>
      <c r="C1130" s="63">
        <v>34190.0</v>
      </c>
      <c r="D1130" s="64" t="s">
        <v>1866</v>
      </c>
    </row>
    <row r="1131" ht="14.25" customHeight="1">
      <c r="A1131" s="74"/>
      <c r="B1131" s="74"/>
      <c r="C1131" s="63">
        <v>90215.0</v>
      </c>
      <c r="D1131" s="64" t="s">
        <v>1355</v>
      </c>
    </row>
    <row r="1132" ht="14.25" customHeight="1">
      <c r="A1132" s="74"/>
      <c r="B1132" s="74"/>
      <c r="C1132" s="63">
        <v>37844.0</v>
      </c>
      <c r="D1132" s="64" t="s">
        <v>840</v>
      </c>
    </row>
    <row r="1133" ht="14.25" customHeight="1">
      <c r="A1133" s="74"/>
      <c r="B1133" s="74"/>
      <c r="C1133" s="63">
        <v>91230.0</v>
      </c>
      <c r="D1133" s="64" t="s">
        <v>1576</v>
      </c>
    </row>
    <row r="1134" ht="14.25" customHeight="1">
      <c r="A1134" s="74"/>
      <c r="B1134" s="74"/>
      <c r="C1134" s="63">
        <v>37835.0</v>
      </c>
      <c r="D1134" s="64" t="s">
        <v>839</v>
      </c>
    </row>
    <row r="1135" ht="14.25" customHeight="1">
      <c r="A1135" s="74"/>
      <c r="B1135" s="74"/>
      <c r="C1135" s="63">
        <v>32046.0</v>
      </c>
      <c r="D1135" s="64" t="s">
        <v>540</v>
      </c>
    </row>
    <row r="1136" ht="14.25" customHeight="1">
      <c r="A1136" s="74"/>
      <c r="B1136" s="74"/>
      <c r="C1136" s="63">
        <v>99838.0</v>
      </c>
      <c r="D1136" s="64" t="s">
        <v>1775</v>
      </c>
    </row>
    <row r="1137" ht="14.25" customHeight="1">
      <c r="A1137" s="74"/>
      <c r="B1137" s="74"/>
      <c r="C1137" s="63">
        <v>99209.0</v>
      </c>
      <c r="D1137" s="64" t="s">
        <v>1867</v>
      </c>
    </row>
    <row r="1138" ht="14.25" customHeight="1">
      <c r="A1138" s="74"/>
      <c r="B1138" s="74"/>
      <c r="C1138" s="63">
        <v>90058.0</v>
      </c>
      <c r="D1138" s="64" t="s">
        <v>1327</v>
      </c>
    </row>
    <row r="1139" ht="14.25" customHeight="1">
      <c r="A1139" s="74"/>
      <c r="B1139" s="74"/>
      <c r="C1139" s="63">
        <v>37668.0</v>
      </c>
      <c r="D1139" s="64" t="s">
        <v>828</v>
      </c>
    </row>
    <row r="1140" ht="14.25" customHeight="1">
      <c r="A1140" s="74"/>
      <c r="B1140" s="74"/>
      <c r="C1140" s="63">
        <v>38533.0</v>
      </c>
      <c r="D1140" s="64" t="s">
        <v>952</v>
      </c>
    </row>
    <row r="1141" ht="14.25" customHeight="1">
      <c r="A1141" s="74"/>
      <c r="B1141" s="74"/>
      <c r="C1141" s="63">
        <v>37561.0</v>
      </c>
      <c r="D1141" s="64" t="s">
        <v>823</v>
      </c>
    </row>
    <row r="1142" ht="14.25" customHeight="1">
      <c r="A1142" s="74"/>
      <c r="B1142" s="74"/>
      <c r="C1142" s="63">
        <v>38191.0</v>
      </c>
      <c r="D1142" s="64" t="s">
        <v>899</v>
      </c>
    </row>
    <row r="1143" ht="14.25" customHeight="1">
      <c r="A1143" s="74"/>
      <c r="B1143" s="74"/>
      <c r="C1143" s="63">
        <v>99821.0</v>
      </c>
      <c r="D1143" s="64" t="s">
        <v>1773</v>
      </c>
    </row>
    <row r="1144" ht="14.25" customHeight="1">
      <c r="A1144" s="74"/>
      <c r="B1144" s="74"/>
      <c r="C1144" s="63">
        <v>99205.0</v>
      </c>
      <c r="D1144" s="64" t="s">
        <v>1868</v>
      </c>
    </row>
    <row r="1145" ht="14.25" customHeight="1">
      <c r="A1145" s="74"/>
      <c r="B1145" s="74"/>
      <c r="C1145" s="63">
        <v>30167.0</v>
      </c>
      <c r="D1145" s="64" t="s">
        <v>364</v>
      </c>
    </row>
    <row r="1146" ht="14.25" customHeight="1">
      <c r="A1146" s="74"/>
      <c r="B1146" s="74"/>
      <c r="C1146" s="63">
        <v>99676.0</v>
      </c>
      <c r="D1146" s="64" t="s">
        <v>1765</v>
      </c>
    </row>
    <row r="1147" ht="14.25" customHeight="1">
      <c r="A1147" s="74"/>
      <c r="B1147" s="74"/>
      <c r="C1147" s="63">
        <v>99688.0</v>
      </c>
      <c r="D1147" s="64" t="s">
        <v>1766</v>
      </c>
    </row>
    <row r="1148" ht="14.25" customHeight="1">
      <c r="A1148" s="74"/>
      <c r="B1148" s="74"/>
      <c r="C1148" s="63">
        <v>60043.0</v>
      </c>
      <c r="D1148" s="64" t="s">
        <v>1016</v>
      </c>
    </row>
    <row r="1149" ht="14.25" customHeight="1">
      <c r="A1149" s="74"/>
      <c r="B1149" s="74"/>
      <c r="C1149" s="63">
        <v>68531.0</v>
      </c>
      <c r="D1149" s="64" t="s">
        <v>1294</v>
      </c>
    </row>
    <row r="1150" ht="14.25" customHeight="1">
      <c r="A1150" s="74"/>
      <c r="B1150" s="74"/>
      <c r="C1150" s="63">
        <v>60019.0</v>
      </c>
      <c r="D1150" s="64" t="s">
        <v>1004</v>
      </c>
    </row>
    <row r="1151" ht="14.25" customHeight="1">
      <c r="A1151" s="74"/>
      <c r="B1151" s="74"/>
      <c r="C1151" s="63">
        <v>60029.0</v>
      </c>
      <c r="D1151" s="64" t="s">
        <v>1010</v>
      </c>
    </row>
    <row r="1152" ht="14.25" customHeight="1">
      <c r="A1152" s="74"/>
      <c r="B1152" s="74"/>
      <c r="C1152" s="63">
        <v>34196.0</v>
      </c>
      <c r="D1152" s="64" t="s">
        <v>1869</v>
      </c>
    </row>
    <row r="1153" ht="14.25" customHeight="1">
      <c r="A1153" s="74"/>
      <c r="B1153" s="74"/>
      <c r="C1153" s="63">
        <v>62103.0</v>
      </c>
      <c r="D1153" s="64" t="s">
        <v>1103</v>
      </c>
    </row>
    <row r="1154" ht="14.25" customHeight="1">
      <c r="A1154" s="74"/>
      <c r="B1154" s="74"/>
      <c r="C1154" s="63">
        <v>91170.0</v>
      </c>
      <c r="D1154" s="64" t="s">
        <v>1575</v>
      </c>
    </row>
    <row r="1155" ht="14.25" customHeight="1">
      <c r="A1155" s="74"/>
      <c r="B1155" s="74"/>
      <c r="C1155" s="63">
        <v>95235.0</v>
      </c>
      <c r="D1155" s="64" t="s">
        <v>1658</v>
      </c>
    </row>
    <row r="1156" ht="14.25" customHeight="1">
      <c r="A1156" s="74"/>
      <c r="B1156" s="74"/>
      <c r="C1156" s="63">
        <v>20952.0</v>
      </c>
      <c r="D1156" s="64" t="s">
        <v>119</v>
      </c>
    </row>
    <row r="1157" ht="14.25" customHeight="1">
      <c r="A1157" s="74"/>
      <c r="B1157" s="74"/>
      <c r="C1157" s="63">
        <v>38264.0</v>
      </c>
      <c r="D1157" s="64" t="s">
        <v>1870</v>
      </c>
    </row>
    <row r="1158" ht="14.25" customHeight="1">
      <c r="A1158" s="74"/>
      <c r="B1158" s="74"/>
      <c r="C1158" s="63">
        <v>33328.0</v>
      </c>
      <c r="D1158" s="64" t="s">
        <v>638</v>
      </c>
    </row>
    <row r="1159" ht="14.25" customHeight="1">
      <c r="A1159" s="74"/>
      <c r="B1159" s="74"/>
      <c r="C1159" s="63">
        <v>90551.0</v>
      </c>
      <c r="D1159" s="64" t="s">
        <v>1478</v>
      </c>
    </row>
    <row r="1160" ht="14.25" customHeight="1">
      <c r="A1160" s="74"/>
      <c r="B1160" s="74"/>
      <c r="C1160" s="63">
        <v>38318.0</v>
      </c>
      <c r="D1160" s="64" t="s">
        <v>926</v>
      </c>
    </row>
    <row r="1161" ht="14.25" customHeight="1">
      <c r="A1161" s="74"/>
      <c r="B1161" s="74"/>
      <c r="C1161" s="63">
        <v>91081.0</v>
      </c>
      <c r="D1161" s="64" t="s">
        <v>1563</v>
      </c>
    </row>
    <row r="1162" ht="14.25" customHeight="1">
      <c r="A1162" s="74"/>
      <c r="B1162" s="74"/>
      <c r="C1162" s="63">
        <v>37933.0</v>
      </c>
      <c r="D1162" s="64" t="s">
        <v>850</v>
      </c>
    </row>
    <row r="1163" ht="14.25" customHeight="1">
      <c r="A1163" s="74"/>
      <c r="B1163" s="74"/>
      <c r="C1163" s="63">
        <v>37099.0</v>
      </c>
      <c r="D1163" s="64" t="s">
        <v>798</v>
      </c>
    </row>
    <row r="1164" ht="14.25" customHeight="1">
      <c r="A1164" s="74"/>
      <c r="B1164" s="74"/>
      <c r="C1164" s="63">
        <v>90660.0</v>
      </c>
      <c r="D1164" s="64" t="s">
        <v>1531</v>
      </c>
    </row>
    <row r="1165" ht="14.25" customHeight="1">
      <c r="A1165" s="74"/>
      <c r="B1165" s="74"/>
      <c r="C1165" s="63">
        <v>90613.0</v>
      </c>
      <c r="D1165" s="64" t="s">
        <v>1508</v>
      </c>
    </row>
    <row r="1166" ht="14.25" customHeight="1">
      <c r="A1166" s="74"/>
      <c r="B1166" s="74"/>
      <c r="C1166" s="63">
        <v>66227.0</v>
      </c>
      <c r="D1166" s="64" t="s">
        <v>1274</v>
      </c>
    </row>
    <row r="1167" ht="14.25" customHeight="1">
      <c r="A1167" s="74"/>
      <c r="B1167" s="74"/>
      <c r="C1167" s="63">
        <v>30260.0</v>
      </c>
      <c r="D1167" s="64" t="s">
        <v>372</v>
      </c>
    </row>
    <row r="1168" ht="14.25" customHeight="1">
      <c r="A1168" s="74"/>
      <c r="B1168" s="74"/>
      <c r="C1168" s="63">
        <v>90679.0</v>
      </c>
      <c r="D1168" s="64" t="s">
        <v>1538</v>
      </c>
    </row>
    <row r="1169" ht="14.25" customHeight="1">
      <c r="A1169" s="74"/>
      <c r="B1169" s="74"/>
      <c r="C1169" s="63">
        <v>63004.0</v>
      </c>
      <c r="D1169" s="64" t="s">
        <v>1153</v>
      </c>
    </row>
    <row r="1170" ht="14.25" customHeight="1">
      <c r="A1170" s="74"/>
      <c r="B1170" s="74"/>
      <c r="C1170" s="63">
        <v>36246.0</v>
      </c>
      <c r="D1170" s="64" t="s">
        <v>772</v>
      </c>
    </row>
    <row r="1171" ht="14.25" customHeight="1">
      <c r="A1171" s="74"/>
      <c r="B1171" s="74"/>
      <c r="C1171" s="63">
        <v>21791.0</v>
      </c>
      <c r="D1171" s="64" t="s">
        <v>138</v>
      </c>
    </row>
    <row r="1172" ht="14.25" customHeight="1">
      <c r="A1172" s="74"/>
      <c r="B1172" s="74"/>
      <c r="C1172" s="63">
        <v>90293.0</v>
      </c>
      <c r="D1172" s="64" t="s">
        <v>1376</v>
      </c>
    </row>
    <row r="1173" ht="14.25" customHeight="1">
      <c r="A1173" s="74"/>
      <c r="B1173" s="74"/>
      <c r="C1173" s="63">
        <v>26009.0</v>
      </c>
      <c r="D1173" s="64" t="s">
        <v>311</v>
      </c>
    </row>
    <row r="1174" ht="14.25" customHeight="1">
      <c r="A1174" s="74"/>
      <c r="B1174" s="74"/>
      <c r="C1174" s="63">
        <v>28680.0</v>
      </c>
      <c r="D1174" s="64" t="s">
        <v>339</v>
      </c>
    </row>
    <row r="1175" ht="14.25" customHeight="1">
      <c r="A1175" s="74"/>
      <c r="B1175" s="74"/>
      <c r="C1175" s="70">
        <v>24758.0</v>
      </c>
      <c r="D1175" s="71" t="s">
        <v>259</v>
      </c>
    </row>
  </sheetData>
  <autoFilter ref="$C$1:$D$1175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14.0"/>
    <col customWidth="1" min="3" max="3" width="16.43"/>
    <col customWidth="1" min="4" max="4" width="13.71"/>
    <col customWidth="1" min="5" max="5" width="17.29"/>
    <col customWidth="1" min="6" max="8" width="11.57"/>
    <col customWidth="1" min="9" max="9" width="16.14"/>
    <col customWidth="1" min="10" max="10" width="11.57"/>
    <col customWidth="1" min="11" max="11" width="18.43"/>
    <col customWidth="1" min="12" max="12" width="12.57"/>
    <col customWidth="1" min="13" max="13" width="4.0"/>
    <col customWidth="1" min="14" max="15" width="11.29"/>
    <col customWidth="1" min="16" max="40" width="11.57"/>
  </cols>
  <sheetData>
    <row r="1" ht="9.75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</row>
    <row r="2" ht="14.25" customHeight="1">
      <c r="A2" s="75"/>
      <c r="B2" s="76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8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</row>
    <row r="3" ht="14.25" customHeight="1">
      <c r="A3" s="75"/>
      <c r="B3" s="79"/>
      <c r="C3" s="80"/>
      <c r="D3" s="81"/>
      <c r="E3" s="81"/>
      <c r="F3" s="81"/>
      <c r="G3" s="81"/>
      <c r="H3" s="82"/>
      <c r="I3" s="80"/>
      <c r="J3" s="80"/>
      <c r="K3" s="83" t="str">
        <f>IFERROR(VLOOKUP(H3,Feuil2!A:B,2,FALSE),"")</f>
        <v/>
      </c>
      <c r="L3" s="80"/>
      <c r="M3" s="80"/>
      <c r="N3" s="80"/>
      <c r="O3" s="80"/>
      <c r="P3" s="80"/>
      <c r="Q3" s="80"/>
      <c r="R3" s="84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</row>
    <row r="4" ht="14.25" customHeight="1">
      <c r="A4" s="75"/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4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</row>
    <row r="5" ht="14.25" customHeight="1">
      <c r="A5" s="75"/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4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</row>
    <row r="6" ht="14.25" customHeight="1">
      <c r="A6" s="75"/>
      <c r="B6" s="79"/>
      <c r="C6" s="85" t="s">
        <v>1871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7"/>
      <c r="Q6" s="80"/>
      <c r="R6" s="84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</row>
    <row r="7" ht="14.25" customHeight="1">
      <c r="A7" s="75"/>
      <c r="B7" s="79"/>
      <c r="C7" s="88"/>
      <c r="D7" s="89"/>
      <c r="E7" s="89"/>
      <c r="F7" s="89"/>
      <c r="G7" s="89"/>
      <c r="H7" s="89"/>
      <c r="I7" s="89"/>
      <c r="J7" s="89"/>
      <c r="K7" s="90"/>
      <c r="L7" s="90"/>
      <c r="M7" s="90"/>
      <c r="N7" s="90"/>
      <c r="O7" s="90"/>
      <c r="P7" s="91"/>
      <c r="Q7" s="80"/>
      <c r="R7" s="84"/>
      <c r="S7" s="75"/>
      <c r="T7" s="74" t="str">
        <f>VLOOKUP(H3,Feuil2!A:X,24,FALSE)</f>
        <v>#N/A</v>
      </c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</row>
    <row r="8" ht="14.25" customHeight="1">
      <c r="A8" s="75"/>
      <c r="B8" s="79"/>
      <c r="C8" s="88"/>
      <c r="D8" s="89"/>
      <c r="E8" s="92" t="s">
        <v>1872</v>
      </c>
      <c r="F8" s="93" t="str">
        <f>IFERROR(VLOOKUP(H3,les_donnees,16,FALSE),"")</f>
        <v/>
      </c>
      <c r="G8" s="89"/>
      <c r="H8" s="89"/>
      <c r="I8" s="89"/>
      <c r="J8" s="92" t="s">
        <v>1873</v>
      </c>
      <c r="K8" s="93" t="str">
        <f>IFERROR(VLOOKUP(H3,les_donnees,13,FALSE),"")</f>
        <v/>
      </c>
      <c r="L8" s="94"/>
      <c r="M8" s="94"/>
      <c r="N8" s="94"/>
      <c r="O8" s="94"/>
      <c r="P8" s="91"/>
      <c r="Q8" s="80"/>
      <c r="R8" s="84"/>
      <c r="S8" s="75"/>
      <c r="T8" s="74" t="str">
        <f>VLOOKUP(H3,Feuil2!A:X,23,FALSE)</f>
        <v>#N/A</v>
      </c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</row>
    <row r="9" ht="14.25" customHeight="1">
      <c r="A9" s="75"/>
      <c r="B9" s="79"/>
      <c r="C9" s="88"/>
      <c r="D9" s="89"/>
      <c r="E9" s="89"/>
      <c r="F9" s="89"/>
      <c r="G9" s="89"/>
      <c r="H9" s="89"/>
      <c r="I9" s="89"/>
      <c r="J9" s="89"/>
      <c r="K9" s="90"/>
      <c r="L9" s="90"/>
      <c r="M9" s="90"/>
      <c r="N9" s="90"/>
      <c r="O9" s="90"/>
      <c r="P9" s="91"/>
      <c r="Q9" s="80"/>
      <c r="R9" s="84"/>
      <c r="S9" s="75"/>
      <c r="T9" s="74" t="str">
        <f>VLOOKUP(H3,Feuil2!A:X,22,FALSE)</f>
        <v>#N/A</v>
      </c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</row>
    <row r="10" ht="14.25" customHeight="1">
      <c r="A10" s="75"/>
      <c r="B10" s="79"/>
      <c r="C10" s="88"/>
      <c r="D10" s="92"/>
      <c r="E10" s="92" t="s">
        <v>1874</v>
      </c>
      <c r="F10" s="95" t="str">
        <f>IFERROR(F8/T7,"")</f>
        <v/>
      </c>
      <c r="G10" s="89"/>
      <c r="H10" s="89"/>
      <c r="I10" s="89"/>
      <c r="J10" s="92" t="s">
        <v>1875</v>
      </c>
      <c r="K10" s="96" t="str">
        <f>IFERROR(K8/T8,"")</f>
        <v/>
      </c>
      <c r="L10" s="97"/>
      <c r="M10" s="97"/>
      <c r="N10" s="97"/>
      <c r="O10" s="97"/>
      <c r="P10" s="91"/>
      <c r="Q10" s="80"/>
      <c r="R10" s="84"/>
      <c r="S10" s="75"/>
      <c r="T10" s="74" t="str">
        <f>VLOOKUP(H3,Feuil2!A:X,21,FALSE)</f>
        <v>#N/A</v>
      </c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</row>
    <row r="11" ht="14.25" customHeight="1">
      <c r="A11" s="75"/>
      <c r="B11" s="79"/>
      <c r="C11" s="88"/>
      <c r="D11" s="92"/>
      <c r="E11" s="92"/>
      <c r="F11" s="98"/>
      <c r="G11" s="89"/>
      <c r="H11" s="99"/>
      <c r="I11" s="89"/>
      <c r="J11" s="92"/>
      <c r="K11" s="97"/>
      <c r="L11" s="97"/>
      <c r="M11" s="97"/>
      <c r="N11" s="97"/>
      <c r="O11" s="97"/>
      <c r="P11" s="91"/>
      <c r="Q11" s="80"/>
      <c r="R11" s="84"/>
      <c r="S11" s="75"/>
      <c r="T11" s="74" t="str">
        <f>VLOOKUP(H3,Feuil2!A:X,20,FALSE)</f>
        <v>#N/A</v>
      </c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</row>
    <row r="12" ht="14.25" customHeight="1">
      <c r="A12" s="75"/>
      <c r="B12" s="79"/>
      <c r="C12" s="88"/>
      <c r="D12" s="92"/>
      <c r="E12" s="92"/>
      <c r="F12" s="98"/>
      <c r="G12" s="89"/>
      <c r="H12" s="99"/>
      <c r="I12" s="89"/>
      <c r="J12" s="92"/>
      <c r="K12" s="93"/>
      <c r="L12" s="97"/>
      <c r="M12" s="97"/>
      <c r="N12" s="97"/>
      <c r="O12" s="97"/>
      <c r="P12" s="91"/>
      <c r="Q12" s="80"/>
      <c r="R12" s="84"/>
      <c r="S12" s="75"/>
      <c r="T12" s="74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</row>
    <row r="13" ht="14.25" customHeight="1">
      <c r="A13" s="75"/>
      <c r="B13" s="79"/>
      <c r="C13" s="88"/>
      <c r="D13" s="92"/>
      <c r="E13" s="92" t="s">
        <v>1876</v>
      </c>
      <c r="F13" s="93" t="str">
        <f>IFERROR(VLOOKUP(H3,les_donnees,4,FALSE),"")</f>
        <v/>
      </c>
      <c r="G13" s="89"/>
      <c r="H13" s="99"/>
      <c r="I13" s="89"/>
      <c r="J13" s="92" t="s">
        <v>1877</v>
      </c>
      <c r="K13" s="93" t="str">
        <f>IFERROR(VLOOKUP(H3,les_donnees,7,FALSE),"")</f>
        <v/>
      </c>
      <c r="L13" s="97"/>
      <c r="M13" s="97"/>
      <c r="N13" s="97"/>
      <c r="O13" s="97"/>
      <c r="P13" s="91"/>
      <c r="Q13" s="80"/>
      <c r="R13" s="84"/>
      <c r="S13" s="75"/>
      <c r="T13" s="100" t="str">
        <f>O14/O15</f>
        <v>#DIV/0!</v>
      </c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</row>
    <row r="14" ht="14.25" customHeight="1">
      <c r="A14" s="75"/>
      <c r="B14" s="79"/>
      <c r="C14" s="88"/>
      <c r="D14" s="92"/>
      <c r="E14" s="89"/>
      <c r="F14" s="98"/>
      <c r="G14" s="89"/>
      <c r="H14" s="99"/>
      <c r="I14" s="89"/>
      <c r="J14" s="92" t="s">
        <v>1878</v>
      </c>
      <c r="K14" s="93" t="str">
        <f>IFERROR(VLOOKUP(H3,les_donnees,10,FALSE),"")</f>
        <v/>
      </c>
      <c r="L14" s="101" t="s">
        <v>1879</v>
      </c>
      <c r="M14" s="97"/>
      <c r="N14" s="97"/>
      <c r="O14" s="93">
        <f>IFERROR(K14+K13,"")</f>
        <v>0</v>
      </c>
      <c r="P14" s="91"/>
      <c r="Q14" s="80"/>
      <c r="R14" s="8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</row>
    <row r="15" ht="14.25" customHeight="1">
      <c r="A15" s="75"/>
      <c r="B15" s="79"/>
      <c r="C15" s="88"/>
      <c r="D15" s="92"/>
      <c r="E15" s="92" t="s">
        <v>1880</v>
      </c>
      <c r="F15" s="95" t="str">
        <f>IFERROR(F13/T11,"")</f>
        <v/>
      </c>
      <c r="G15" s="89"/>
      <c r="H15" s="99"/>
      <c r="I15" s="89"/>
      <c r="J15" s="92" t="s">
        <v>1881</v>
      </c>
      <c r="K15" s="96" t="str">
        <f>IFERROR(K13/T10,"")</f>
        <v/>
      </c>
      <c r="L15" s="89"/>
      <c r="M15" s="97"/>
      <c r="N15" s="92" t="s">
        <v>1882</v>
      </c>
      <c r="O15" s="96">
        <f>IFERROR(K15+K16,"")</f>
        <v>0</v>
      </c>
      <c r="P15" s="91"/>
      <c r="Q15" s="80"/>
      <c r="R15" s="8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</row>
    <row r="16" ht="14.25" customHeight="1">
      <c r="A16" s="75"/>
      <c r="B16" s="79"/>
      <c r="C16" s="88"/>
      <c r="D16" s="92"/>
      <c r="E16" s="92"/>
      <c r="F16" s="98"/>
      <c r="G16" s="89"/>
      <c r="H16" s="99"/>
      <c r="I16" s="89"/>
      <c r="J16" s="92" t="s">
        <v>1882</v>
      </c>
      <c r="K16" s="96" t="str">
        <f>IFERROR(K14/T9,"")</f>
        <v/>
      </c>
      <c r="L16" s="97"/>
      <c r="M16" s="97"/>
      <c r="N16" s="97"/>
      <c r="O16" s="97"/>
      <c r="P16" s="91"/>
      <c r="Q16" s="80"/>
      <c r="R16" s="8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</row>
    <row r="17" ht="14.25" customHeight="1">
      <c r="A17" s="75"/>
      <c r="B17" s="79"/>
      <c r="C17" s="88"/>
      <c r="D17" s="92"/>
      <c r="E17" s="92"/>
      <c r="F17" s="98"/>
      <c r="G17" s="89"/>
      <c r="H17" s="99"/>
      <c r="I17" s="89"/>
      <c r="J17" s="92"/>
      <c r="K17" s="97"/>
      <c r="L17" s="97"/>
      <c r="M17" s="97"/>
      <c r="N17" s="97"/>
      <c r="O17" s="97"/>
      <c r="P17" s="91"/>
      <c r="Q17" s="80"/>
      <c r="R17" s="8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</row>
    <row r="18" ht="14.25" customHeight="1">
      <c r="A18" s="75"/>
      <c r="B18" s="79"/>
      <c r="C18" s="88"/>
      <c r="D18" s="92"/>
      <c r="E18" s="92"/>
      <c r="F18" s="98"/>
      <c r="G18" s="89"/>
      <c r="H18" s="99"/>
      <c r="I18" s="89"/>
      <c r="J18" s="92"/>
      <c r="K18" s="97"/>
      <c r="L18" s="97"/>
      <c r="M18" s="97"/>
      <c r="N18" s="97"/>
      <c r="O18" s="97"/>
      <c r="P18" s="91"/>
      <c r="Q18" s="80"/>
      <c r="R18" s="84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</row>
    <row r="19" ht="14.25" customHeight="1">
      <c r="A19" s="75"/>
      <c r="B19" s="79"/>
      <c r="C19" s="88"/>
      <c r="D19" s="92"/>
      <c r="E19" s="92"/>
      <c r="F19" s="92"/>
      <c r="G19" s="98" t="s">
        <v>1883</v>
      </c>
      <c r="H19" s="89"/>
      <c r="I19" s="99">
        <f>IFERROR(F10+F15+K16+K15+K10,"")</f>
        <v>0</v>
      </c>
      <c r="J19" s="92"/>
      <c r="K19" s="97"/>
      <c r="L19" s="97"/>
      <c r="M19" s="97"/>
      <c r="N19" s="97"/>
      <c r="O19" s="97"/>
      <c r="P19" s="91"/>
      <c r="Q19" s="80"/>
      <c r="R19" s="84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</row>
    <row r="20" ht="14.25" customHeight="1">
      <c r="A20" s="75"/>
      <c r="B20" s="79"/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4"/>
      <c r="Q20" s="80"/>
      <c r="R20" s="8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</row>
    <row r="21" ht="14.25" customHeight="1">
      <c r="A21" s="75"/>
      <c r="B21" s="79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4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</row>
    <row r="22" ht="14.25" customHeight="1">
      <c r="A22" s="75"/>
      <c r="B22" s="79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</row>
    <row r="23" ht="14.25" customHeight="1">
      <c r="A23" s="75"/>
      <c r="B23" s="79"/>
      <c r="C23" s="105" t="s">
        <v>1884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7"/>
      <c r="Q23" s="80"/>
      <c r="R23" s="84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</row>
    <row r="24" ht="14.25" customHeight="1">
      <c r="A24" s="75"/>
      <c r="B24" s="79"/>
      <c r="C24" s="106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8"/>
      <c r="Q24" s="80"/>
      <c r="R24" s="84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</row>
    <row r="25" ht="14.25" customHeight="1">
      <c r="A25" s="75"/>
      <c r="B25" s="79"/>
      <c r="C25" s="106"/>
      <c r="D25" s="107"/>
      <c r="E25" s="107"/>
      <c r="F25" s="107"/>
      <c r="G25" s="109" t="s">
        <v>1885</v>
      </c>
      <c r="H25" s="107"/>
      <c r="I25" s="110" t="s">
        <v>37</v>
      </c>
      <c r="J25" s="107"/>
      <c r="K25" s="107"/>
      <c r="L25" s="107"/>
      <c r="M25" s="107"/>
      <c r="N25" s="107"/>
      <c r="O25" s="107"/>
      <c r="P25" s="108"/>
      <c r="Q25" s="80"/>
      <c r="R25" s="84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</row>
    <row r="26" ht="14.25" customHeight="1">
      <c r="A26" s="75"/>
      <c r="B26" s="79"/>
      <c r="C26" s="106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8"/>
      <c r="Q26" s="80"/>
      <c r="R26" s="84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</row>
    <row r="27" ht="14.25" customHeight="1">
      <c r="A27" s="75"/>
      <c r="B27" s="79"/>
      <c r="C27" s="106"/>
      <c r="D27" s="107"/>
      <c r="E27" s="107"/>
      <c r="F27" s="107"/>
      <c r="G27" s="111" t="str">
        <f>IFERROR(IF(I25="Oui","Pour emballer, de combien de m² au sol disposez vous ?",""),"")</f>
        <v>Pour emballer, de combien de m² au sol disposez vous ?</v>
      </c>
      <c r="H27" s="112"/>
      <c r="I27" s="113"/>
      <c r="J27" s="112"/>
      <c r="K27" s="114" t="str">
        <f>IF(I27="","",IF(I27&lt;20,"Votre surface est petite trop pour détenir une machine",""))</f>
        <v/>
      </c>
      <c r="L27" s="111"/>
      <c r="M27" s="107"/>
      <c r="N27" s="107"/>
      <c r="O27" s="107"/>
      <c r="P27" s="108"/>
      <c r="Q27" s="80"/>
      <c r="R27" s="84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</row>
    <row r="28" ht="14.25" customHeight="1">
      <c r="A28" s="75"/>
      <c r="B28" s="79"/>
      <c r="C28" s="106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8"/>
      <c r="Q28" s="80"/>
      <c r="R28" s="84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</row>
    <row r="29" ht="14.25" customHeight="1">
      <c r="A29" s="75"/>
      <c r="B29" s="79"/>
      <c r="C29" s="106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8"/>
      <c r="Q29" s="80"/>
      <c r="R29" s="84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</row>
    <row r="30" ht="14.25" customHeight="1">
      <c r="A30" s="75"/>
      <c r="B30" s="79"/>
      <c r="C30" s="106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8"/>
      <c r="Q30" s="80"/>
      <c r="R30" s="84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</row>
    <row r="31" ht="14.25" customHeight="1">
      <c r="A31" s="75"/>
      <c r="B31" s="79"/>
      <c r="C31" s="106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8"/>
      <c r="Q31" s="80"/>
      <c r="R31" s="84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</row>
    <row r="32" ht="14.25" customHeight="1">
      <c r="A32" s="75"/>
      <c r="B32" s="79"/>
      <c r="C32" s="106"/>
      <c r="D32" s="107"/>
      <c r="E32" s="107"/>
      <c r="F32" s="107"/>
      <c r="G32" s="112" t="s">
        <v>1886</v>
      </c>
      <c r="H32" s="107"/>
      <c r="I32" s="115"/>
      <c r="J32" s="107"/>
      <c r="K32" s="107" t="s">
        <v>1887</v>
      </c>
      <c r="L32" s="107"/>
      <c r="M32" s="107"/>
      <c r="N32" s="116" t="str">
        <f>IFERROR(I32/T7,"")</f>
        <v/>
      </c>
      <c r="O32" s="107"/>
      <c r="P32" s="108"/>
      <c r="Q32" s="80"/>
      <c r="R32" s="84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</row>
    <row r="33" ht="14.25" customHeight="1">
      <c r="A33" s="75"/>
      <c r="B33" s="79"/>
      <c r="C33" s="106"/>
      <c r="D33" s="107"/>
      <c r="E33" s="107"/>
      <c r="F33" s="107"/>
      <c r="G33" s="107"/>
      <c r="H33" s="107"/>
      <c r="I33" s="107"/>
      <c r="J33" s="107"/>
      <c r="K33" s="117" t="str">
        <f>IF(I25="Non","*Préconisation PLM dispo à partir de 2 300 barquettes","")</f>
        <v/>
      </c>
      <c r="L33" s="107"/>
      <c r="M33" s="107"/>
      <c r="N33" s="118"/>
      <c r="O33" s="107"/>
      <c r="P33" s="108"/>
      <c r="Q33" s="80"/>
      <c r="R33" s="84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</row>
    <row r="34" ht="14.25" customHeight="1">
      <c r="A34" s="75"/>
      <c r="B34" s="79"/>
      <c r="C34" s="106"/>
      <c r="D34" s="107"/>
      <c r="E34" s="107"/>
      <c r="F34" s="107"/>
      <c r="G34" s="112" t="s">
        <v>1888</v>
      </c>
      <c r="H34" s="107"/>
      <c r="I34" s="115"/>
      <c r="J34" s="107"/>
      <c r="K34" s="107" t="s">
        <v>1889</v>
      </c>
      <c r="L34" s="107"/>
      <c r="M34" s="107"/>
      <c r="N34" s="116" t="str">
        <f>IFERROR(I34/T8,"")</f>
        <v/>
      </c>
      <c r="O34" s="107"/>
      <c r="P34" s="108"/>
      <c r="Q34" s="80"/>
      <c r="R34" s="84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</row>
    <row r="35" ht="14.25" customHeight="1">
      <c r="A35" s="75"/>
      <c r="B35" s="79"/>
      <c r="C35" s="106"/>
      <c r="D35" s="107"/>
      <c r="E35" s="107"/>
      <c r="F35" s="107"/>
      <c r="G35" s="107"/>
      <c r="H35" s="107"/>
      <c r="I35" s="107"/>
      <c r="J35" s="107"/>
      <c r="K35" s="117" t="str">
        <f>IF(I25="Non","*Préconisation BVO dispo à partir de 2 800 barquettes","")</f>
        <v/>
      </c>
      <c r="L35" s="107"/>
      <c r="M35" s="107"/>
      <c r="N35" s="107"/>
      <c r="O35" s="107"/>
      <c r="P35" s="108"/>
      <c r="Q35" s="80"/>
      <c r="R35" s="84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</row>
    <row r="36" ht="14.25" customHeight="1">
      <c r="A36" s="75"/>
      <c r="B36" s="79"/>
      <c r="C36" s="106"/>
      <c r="D36" s="107"/>
      <c r="E36" s="107"/>
      <c r="F36" s="107"/>
      <c r="G36" s="112" t="s">
        <v>1890</v>
      </c>
      <c r="H36" s="107"/>
      <c r="I36" s="115"/>
      <c r="J36" s="107"/>
      <c r="K36" s="107" t="s">
        <v>1889</v>
      </c>
      <c r="L36" s="107"/>
      <c r="M36" s="107"/>
      <c r="N36" s="116" t="str">
        <f>IFERROR(I36/T11,"")</f>
        <v/>
      </c>
      <c r="O36" s="107"/>
      <c r="P36" s="108"/>
      <c r="Q36" s="80"/>
      <c r="R36" s="84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</row>
    <row r="37" ht="14.25" customHeight="1">
      <c r="A37" s="75"/>
      <c r="B37" s="79"/>
      <c r="C37" s="106"/>
      <c r="D37" s="107"/>
      <c r="E37" s="107"/>
      <c r="F37" s="107"/>
      <c r="G37" s="107"/>
      <c r="H37" s="107"/>
      <c r="I37" s="107"/>
      <c r="J37" s="107"/>
      <c r="K37" s="117" t="str">
        <f>IF(I25="Non","*Préconisation fc dispo à partir de 2 300 barquettes","")</f>
        <v/>
      </c>
      <c r="L37" s="107"/>
      <c r="M37" s="107"/>
      <c r="N37" s="107"/>
      <c r="O37" s="107"/>
      <c r="P37" s="108"/>
      <c r="Q37" s="80"/>
      <c r="R37" s="84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</row>
    <row r="38" ht="14.25" customHeight="1">
      <c r="A38" s="75"/>
      <c r="B38" s="79"/>
      <c r="C38" s="106"/>
      <c r="D38" s="107"/>
      <c r="E38" s="107"/>
      <c r="F38" s="107"/>
      <c r="G38" s="112" t="s">
        <v>1891</v>
      </c>
      <c r="H38" s="107"/>
      <c r="I38" s="115"/>
      <c r="J38" s="107"/>
      <c r="K38" s="107" t="s">
        <v>1889</v>
      </c>
      <c r="L38" s="107"/>
      <c r="M38" s="107"/>
      <c r="N38" s="116" t="str">
        <f>IFERROR(I38/T13,"")</f>
        <v/>
      </c>
      <c r="O38" s="107"/>
      <c r="P38" s="108"/>
      <c r="Q38" s="80"/>
      <c r="R38" s="84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</row>
    <row r="39" ht="14.25" customHeight="1">
      <c r="A39" s="75"/>
      <c r="B39" s="79"/>
      <c r="C39" s="106"/>
      <c r="D39" s="107"/>
      <c r="E39" s="107"/>
      <c r="F39" s="107"/>
      <c r="G39" s="107"/>
      <c r="H39" s="107"/>
      <c r="I39" s="107"/>
      <c r="J39" s="107"/>
      <c r="K39" s="117" t="str">
        <f>IF(I25="Non","*Préconisation CTT dispo à partir de 2 300 barquettes","")</f>
        <v/>
      </c>
      <c r="L39" s="107"/>
      <c r="M39" s="107"/>
      <c r="N39" s="107"/>
      <c r="O39" s="107"/>
      <c r="P39" s="108"/>
      <c r="Q39" s="80"/>
      <c r="R39" s="119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</row>
    <row r="40" ht="14.25" customHeight="1">
      <c r="A40" s="75"/>
      <c r="B40" s="79"/>
      <c r="C40" s="106"/>
      <c r="D40" s="107"/>
      <c r="E40" s="107"/>
      <c r="F40" s="107"/>
      <c r="G40" s="107"/>
      <c r="H40" s="107"/>
      <c r="I40" s="107"/>
      <c r="J40" s="107"/>
      <c r="K40" s="117"/>
      <c r="L40" s="107"/>
      <c r="M40" s="107"/>
      <c r="N40" s="107"/>
      <c r="O40" s="107"/>
      <c r="P40" s="108"/>
      <c r="Q40" s="80"/>
      <c r="R40" s="84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</row>
    <row r="41" ht="14.25" customHeight="1">
      <c r="A41" s="75"/>
      <c r="B41" s="79"/>
      <c r="C41" s="106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8"/>
      <c r="Q41" s="80"/>
      <c r="R41" s="84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</row>
    <row r="42" ht="14.25" customHeight="1">
      <c r="A42" s="75"/>
      <c r="B42" s="79"/>
      <c r="C42" s="106"/>
      <c r="D42" s="107"/>
      <c r="E42" s="107"/>
      <c r="F42" s="107"/>
      <c r="G42" s="120" t="s">
        <v>1883</v>
      </c>
      <c r="H42" s="121"/>
      <c r="I42" s="122">
        <f>IFERROR(N32+N34+N36+N38,"")</f>
        <v>0</v>
      </c>
      <c r="J42" s="107"/>
      <c r="K42" s="107"/>
      <c r="L42" s="107"/>
      <c r="M42" s="107"/>
      <c r="N42" s="107"/>
      <c r="O42" s="107"/>
      <c r="P42" s="108"/>
      <c r="Q42" s="80"/>
      <c r="R42" s="84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</row>
    <row r="43" ht="14.25" customHeight="1">
      <c r="A43" s="75"/>
      <c r="B43" s="79"/>
      <c r="C43" s="106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8"/>
      <c r="Q43" s="80"/>
      <c r="R43" s="84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</row>
    <row r="44" ht="14.25" customHeight="1">
      <c r="A44" s="75"/>
      <c r="B44" s="79"/>
      <c r="C44" s="106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8"/>
      <c r="Q44" s="80"/>
      <c r="R44" s="84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</row>
    <row r="45" ht="14.25" customHeight="1">
      <c r="A45" s="75"/>
      <c r="B45" s="79"/>
      <c r="C45" s="106"/>
      <c r="D45" s="107"/>
      <c r="E45" s="107"/>
      <c r="F45" s="107"/>
      <c r="G45" s="107"/>
      <c r="H45" s="107"/>
      <c r="I45" s="107"/>
      <c r="J45" s="107"/>
      <c r="K45" s="107" t="str">
        <f>IF(I25="Oui","*Préconisation dispo à partir de 6 400 barquettes totale","")</f>
        <v>*Préconisation dispo à partir de 6 400 barquettes totale</v>
      </c>
      <c r="L45" s="107"/>
      <c r="M45" s="107"/>
      <c r="N45" s="107"/>
      <c r="O45" s="107"/>
      <c r="P45" s="108"/>
      <c r="Q45" s="80"/>
      <c r="R45" s="84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</row>
    <row r="46" ht="14.25" customHeight="1">
      <c r="A46" s="75"/>
      <c r="B46" s="79"/>
      <c r="C46" s="123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  <c r="Q46" s="80"/>
      <c r="R46" s="84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</row>
    <row r="47" ht="14.25" customHeight="1">
      <c r="A47" s="75"/>
      <c r="B47" s="79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4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</row>
    <row r="48" ht="14.25" customHeight="1">
      <c r="A48" s="75"/>
      <c r="B48" s="79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4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</row>
    <row r="49" ht="14.25" customHeight="1">
      <c r="A49" s="75"/>
      <c r="B49" s="79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4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</row>
    <row r="50" ht="14.25" customHeight="1">
      <c r="A50" s="75"/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4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</row>
    <row r="51" ht="14.25" customHeight="1">
      <c r="A51" s="75"/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4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</row>
    <row r="52" ht="14.25" customHeight="1">
      <c r="A52" s="75"/>
      <c r="B52" s="79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4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</row>
    <row r="53" ht="14.25" customHeight="1">
      <c r="A53" s="75"/>
      <c r="B53" s="79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4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</row>
    <row r="54" ht="14.25" customHeight="1">
      <c r="A54" s="75"/>
      <c r="B54" s="79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4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</row>
    <row r="55" ht="14.25" customHeight="1">
      <c r="A55" s="75"/>
      <c r="B55" s="79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4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</row>
    <row r="56" ht="14.25" customHeight="1">
      <c r="A56" s="75"/>
      <c r="B56" s="126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</row>
    <row r="57" ht="14.25" customHeight="1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</row>
    <row r="58" ht="14.25" customHeight="1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</row>
    <row r="59" ht="14.25" customHeight="1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</row>
    <row r="60" ht="14.25" customHeight="1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</row>
    <row r="61" ht="14.25" customHeight="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</row>
    <row r="62" ht="14.25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</row>
    <row r="63" ht="14.2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</row>
    <row r="64" ht="14.25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</row>
    <row r="65" ht="14.25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</row>
    <row r="66" ht="14.25" customHeight="1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</row>
    <row r="67" ht="14.25" customHeight="1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</row>
    <row r="68" ht="14.25" customHeight="1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</row>
    <row r="69" ht="14.25" customHeight="1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</row>
    <row r="70" ht="14.25" customHeight="1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</row>
    <row r="71" ht="14.25" customHeight="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</row>
    <row r="72" ht="14.2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</row>
    <row r="73" ht="14.25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</row>
    <row r="74" ht="14.25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</row>
    <row r="75" ht="14.25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</row>
    <row r="76" ht="14.25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</row>
    <row r="77" ht="14.25" customHeight="1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</row>
    <row r="78" ht="14.25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</row>
    <row r="79" ht="14.25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</row>
    <row r="80" ht="14.25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</row>
    <row r="81" ht="14.25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</row>
    <row r="82" ht="14.2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</row>
    <row r="83" ht="14.25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</row>
    <row r="84" ht="14.25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</row>
    <row r="85" ht="14.25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</row>
    <row r="86" ht="14.25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</row>
    <row r="87" ht="14.25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</row>
    <row r="88" ht="14.25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</row>
    <row r="89" ht="14.25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</row>
    <row r="90" ht="14.25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</row>
    <row r="91" ht="14.2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</row>
    <row r="92" ht="14.25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</row>
    <row r="93" ht="14.25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</row>
    <row r="94" ht="14.25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</row>
    <row r="95" ht="14.25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</row>
    <row r="96" ht="14.25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</row>
    <row r="97" ht="14.25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</row>
    <row r="98" ht="14.25" customHeight="1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</row>
    <row r="99" ht="14.25" customHeight="1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</row>
    <row r="100" ht="14.25" customHeight="1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</row>
    <row r="101" ht="14.25" customHeight="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</row>
    <row r="102" ht="14.25" customHeight="1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</row>
    <row r="103" ht="14.25" customHeight="1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</row>
    <row r="104" ht="14.25" customHeight="1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</row>
    <row r="105" ht="14.25" customHeight="1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</row>
    <row r="106" ht="14.25" customHeight="1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</row>
    <row r="107" ht="14.25" customHeight="1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</row>
    <row r="108" ht="14.25" customHeight="1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</row>
    <row r="109" ht="14.25" customHeight="1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</row>
    <row r="110" ht="14.25" customHeight="1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</row>
    <row r="111" ht="14.25" customHeight="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</row>
    <row r="112" ht="14.25" customHeight="1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</row>
    <row r="113" ht="14.25" customHeight="1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</row>
    <row r="114" ht="14.25" customHeight="1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</row>
    <row r="115" ht="14.25" customHeight="1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</row>
    <row r="116" ht="14.25" customHeight="1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</row>
    <row r="117" ht="14.25" customHeight="1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</row>
    <row r="118" ht="14.25" customHeight="1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</row>
    <row r="119" ht="14.25" customHeight="1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</row>
    <row r="120" ht="14.2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</row>
    <row r="121" ht="14.25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</row>
    <row r="122" ht="14.25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</row>
    <row r="123" ht="14.25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</row>
    <row r="124" ht="14.25" customHeight="1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</row>
    <row r="125" ht="14.25" customHeight="1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</row>
    <row r="126" ht="14.25" customHeight="1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</row>
    <row r="127" ht="14.25" customHeight="1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</row>
    <row r="128" ht="14.25" customHeight="1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</row>
    <row r="129" ht="14.25" customHeight="1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</row>
    <row r="130" ht="14.25" customHeight="1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</row>
    <row r="131" ht="14.25" customHeight="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</row>
    <row r="132" ht="14.25" customHeight="1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</row>
    <row r="133" ht="14.25" customHeight="1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</row>
    <row r="134" ht="14.25" customHeight="1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</row>
    <row r="135" ht="14.25" customHeight="1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</row>
    <row r="136" ht="14.25" customHeight="1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</row>
    <row r="137" ht="14.25" customHeight="1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</row>
    <row r="138" ht="14.25" customHeight="1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</row>
    <row r="139" ht="14.25" customHeight="1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</row>
    <row r="140" ht="14.25" customHeight="1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</row>
    <row r="141" ht="14.25" customHeight="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</row>
    <row r="142" ht="14.25" customHeight="1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</row>
    <row r="143" ht="14.25" customHeight="1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</row>
    <row r="144" ht="14.25" customHeight="1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</row>
    <row r="145" ht="14.25" customHeight="1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</row>
    <row r="146" ht="14.25" customHeight="1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</row>
    <row r="147" ht="14.25" customHeight="1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</row>
    <row r="148" ht="14.25" customHeight="1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</row>
    <row r="149" ht="14.25" customHeight="1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</row>
    <row r="150" ht="14.25" customHeight="1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</row>
    <row r="151" ht="14.25" customHeight="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</row>
    <row r="152" ht="14.25" customHeight="1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</row>
    <row r="153" ht="14.25" customHeight="1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</row>
    <row r="154" ht="14.25" customHeight="1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</row>
    <row r="155" ht="14.25" customHeight="1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</row>
    <row r="156" ht="14.25" customHeight="1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</row>
    <row r="157" ht="14.25" customHeight="1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</row>
    <row r="158" ht="14.25" customHeight="1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</row>
    <row r="159" ht="14.25" customHeight="1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</row>
    <row r="160" ht="14.25" customHeight="1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</row>
    <row r="161" ht="14.25" customHeight="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</row>
    <row r="162" ht="14.25" customHeight="1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</row>
    <row r="163" ht="14.25" customHeight="1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</row>
    <row r="164" ht="14.25" customHeight="1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</row>
    <row r="165" ht="14.25" customHeight="1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</row>
    <row r="166" ht="14.25" customHeight="1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</row>
    <row r="167" ht="14.25" customHeight="1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</row>
    <row r="168" ht="14.25" customHeight="1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</row>
    <row r="169" ht="14.25" customHeight="1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</row>
    <row r="170" ht="14.25" customHeight="1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</row>
    <row r="171" ht="14.25" customHeight="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</row>
    <row r="172" ht="14.25" customHeight="1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</row>
    <row r="173" ht="14.25" customHeight="1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</row>
    <row r="174" ht="14.25" customHeight="1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</row>
    <row r="175" ht="14.25" customHeight="1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</row>
    <row r="176" ht="14.25" customHeight="1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</row>
    <row r="177" ht="14.25" customHeight="1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</row>
    <row r="178" ht="14.25" customHeight="1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</row>
    <row r="179" ht="14.25" customHeight="1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</row>
    <row r="180" ht="14.25" customHeight="1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</row>
    <row r="181" ht="14.25" customHeight="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</row>
    <row r="182" ht="14.25" customHeight="1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</row>
    <row r="183" ht="14.25" customHeight="1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</row>
    <row r="184" ht="14.25" customHeight="1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</row>
    <row r="185" ht="14.25" customHeight="1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</row>
    <row r="186" ht="14.25" customHeight="1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</row>
    <row r="187" ht="14.25" customHeight="1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</row>
    <row r="188" ht="14.25" customHeight="1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</row>
    <row r="189" ht="14.25" customHeight="1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</row>
    <row r="190" ht="14.25" customHeight="1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</row>
    <row r="191" ht="14.25" customHeight="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</row>
    <row r="192" ht="14.25" customHeight="1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</row>
    <row r="193" ht="14.25" customHeight="1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</row>
    <row r="194" ht="14.25" customHeight="1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</row>
    <row r="195" ht="14.25" customHeight="1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</row>
    <row r="196" ht="14.25" customHeight="1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</row>
    <row r="197" ht="14.25" customHeight="1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</row>
    <row r="198" ht="14.25" customHeight="1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</row>
    <row r="199" ht="14.25" customHeight="1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</row>
    <row r="200" ht="14.25" customHeight="1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</row>
    <row r="201" ht="14.25" customHeight="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</row>
    <row r="202" ht="14.25" customHeight="1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</row>
    <row r="203" ht="14.25" customHeight="1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</row>
    <row r="204" ht="14.25" customHeight="1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</row>
    <row r="205" ht="14.25" customHeight="1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</row>
    <row r="206" ht="14.25" customHeight="1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</row>
    <row r="207" ht="14.25" customHeight="1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</row>
    <row r="208" ht="14.25" customHeight="1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</row>
    <row r="209" ht="14.25" customHeight="1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</row>
    <row r="210" ht="14.25" customHeight="1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</row>
    <row r="211" ht="14.25" customHeight="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</row>
    <row r="212" ht="14.25" customHeight="1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</row>
    <row r="213" ht="14.25" customHeight="1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</row>
    <row r="214" ht="14.25" customHeight="1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</row>
    <row r="215" ht="14.25" customHeight="1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</row>
    <row r="216" ht="14.25" customHeight="1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</row>
    <row r="217" ht="14.25" customHeight="1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</row>
    <row r="218" ht="14.25" customHeight="1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</row>
    <row r="219" ht="14.25" customHeight="1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</row>
    <row r="220" ht="14.25" customHeight="1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</row>
    <row r="221" ht="14.25" customHeight="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</row>
    <row r="222" ht="14.25" customHeight="1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</row>
    <row r="223" ht="14.25" customHeight="1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</row>
    <row r="224" ht="14.25" customHeight="1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</row>
    <row r="225" ht="14.25" customHeight="1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</row>
    <row r="226" ht="14.25" customHeight="1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</row>
    <row r="227" ht="14.25" customHeight="1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</row>
    <row r="228" ht="14.25" customHeight="1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</row>
    <row r="229" ht="14.25" customHeight="1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</row>
    <row r="230" ht="14.25" customHeight="1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</row>
    <row r="231" ht="14.25" customHeight="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</row>
    <row r="232" ht="14.25" customHeight="1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</row>
    <row r="233" ht="14.25" customHeight="1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</row>
    <row r="234" ht="14.25" customHeight="1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</row>
    <row r="235" ht="14.25" customHeight="1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</row>
    <row r="236" ht="14.25" customHeight="1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</row>
    <row r="237" ht="14.25" customHeight="1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</row>
    <row r="238" ht="14.25" customHeigh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</row>
    <row r="239" ht="14.25" customHeight="1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</row>
    <row r="240" ht="14.25" customHeight="1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</row>
    <row r="241" ht="14.25" customHeight="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</row>
    <row r="242" ht="14.25" customHeight="1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</row>
    <row r="243" ht="14.25" customHeight="1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</row>
    <row r="244" ht="14.25" customHeight="1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</row>
    <row r="245" ht="14.25" customHeight="1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</row>
    <row r="246" ht="14.25" customHeight="1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</row>
    <row r="247" ht="14.25" customHeight="1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</row>
    <row r="248" ht="14.25" customHeight="1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</row>
    <row r="249" ht="14.25" customHeight="1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</row>
    <row r="250" ht="14.25" customHeight="1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</row>
    <row r="251" ht="14.25" customHeight="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</row>
    <row r="252" ht="14.25" customHeight="1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</row>
    <row r="253" ht="14.25" customHeight="1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</row>
    <row r="254" ht="14.25" customHeight="1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</row>
    <row r="255" ht="14.25" customHeight="1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</row>
    <row r="256" ht="14.25" customHeight="1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</row>
    <row r="257" ht="14.25" customHeight="1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</row>
    <row r="258" ht="14.25" customHeight="1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</row>
    <row r="259" ht="14.25" customHeight="1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</row>
    <row r="260" ht="14.25" customHeight="1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</row>
    <row r="261" ht="14.25" customHeight="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</row>
    <row r="262" ht="14.25" customHeight="1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</row>
    <row r="263" ht="14.2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</row>
    <row r="264" ht="14.2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</row>
    <row r="265" ht="14.2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</row>
    <row r="266" ht="14.2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</row>
    <row r="267" ht="14.2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</row>
    <row r="268" ht="14.2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</row>
    <row r="269" ht="14.2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</row>
    <row r="270" ht="14.2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</row>
    <row r="271" ht="14.2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</row>
    <row r="272" ht="14.2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</row>
    <row r="273" ht="14.2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</row>
    <row r="274" ht="14.2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</row>
    <row r="275" ht="14.2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</row>
    <row r="276" ht="14.2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</row>
    <row r="277" ht="14.2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</row>
    <row r="278" ht="14.2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</row>
    <row r="279" ht="14.2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</row>
    <row r="280" ht="14.2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</row>
    <row r="281" ht="14.2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</row>
    <row r="282" ht="14.2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</row>
    <row r="283" ht="14.2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</row>
    <row r="284" ht="14.2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</row>
    <row r="285" ht="14.2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</row>
    <row r="286" ht="14.2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</row>
    <row r="287" ht="14.2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</row>
    <row r="288" ht="14.2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</row>
    <row r="289" ht="14.2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</row>
    <row r="290" ht="14.2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</row>
    <row r="291" ht="14.2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</row>
    <row r="292" ht="14.2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</row>
    <row r="293" ht="14.2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</row>
    <row r="294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</row>
    <row r="295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</row>
    <row r="29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</row>
    <row r="297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</row>
    <row r="298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</row>
    <row r="299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</row>
    <row r="300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</row>
    <row r="301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</row>
    <row r="302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</row>
    <row r="303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</row>
    <row r="304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5"/>
      <c r="AN304" s="75"/>
    </row>
    <row r="305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</row>
    <row r="30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</row>
    <row r="307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</row>
    <row r="308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</row>
    <row r="309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</row>
    <row r="310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</row>
    <row r="311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5"/>
      <c r="AN311" s="75"/>
    </row>
    <row r="312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</row>
    <row r="313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</row>
    <row r="314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</row>
    <row r="315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5"/>
      <c r="AN315" s="75"/>
    </row>
    <row r="31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</row>
    <row r="317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5"/>
      <c r="AN317" s="75"/>
    </row>
    <row r="318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</row>
    <row r="319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</row>
    <row r="320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</row>
    <row r="321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</row>
    <row r="322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</row>
    <row r="323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</row>
    <row r="324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</row>
    <row r="325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</row>
    <row r="3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  <c r="AK326" s="75"/>
      <c r="AL326" s="75"/>
      <c r="AM326" s="75"/>
      <c r="AN326" s="75"/>
    </row>
    <row r="327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</row>
    <row r="328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</row>
    <row r="329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</row>
    <row r="330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</row>
    <row r="331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</row>
    <row r="332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5"/>
      <c r="AM332" s="75"/>
      <c r="AN332" s="75"/>
    </row>
    <row r="333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</row>
    <row r="334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</row>
    <row r="335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</row>
    <row r="33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</row>
    <row r="337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</row>
    <row r="338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</row>
    <row r="339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</row>
    <row r="340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</row>
    <row r="341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</row>
    <row r="342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</row>
    <row r="343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</row>
    <row r="344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5"/>
      <c r="AM344" s="75"/>
      <c r="AN344" s="75"/>
    </row>
    <row r="345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</row>
    <row r="34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</row>
    <row r="347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</row>
    <row r="348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</row>
    <row r="349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5"/>
      <c r="AM349" s="75"/>
      <c r="AN349" s="75"/>
    </row>
    <row r="350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</row>
    <row r="351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5"/>
      <c r="AM351" s="75"/>
      <c r="AN351" s="75"/>
    </row>
    <row r="352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  <c r="AE352" s="75"/>
      <c r="AF352" s="75"/>
      <c r="AG352" s="75"/>
      <c r="AH352" s="75"/>
      <c r="AI352" s="75"/>
      <c r="AJ352" s="75"/>
      <c r="AK352" s="75"/>
      <c r="AL352" s="75"/>
      <c r="AM352" s="75"/>
      <c r="AN352" s="75"/>
    </row>
    <row r="353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5"/>
      <c r="AM353" s="75"/>
      <c r="AN353" s="75"/>
    </row>
    <row r="354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</row>
    <row r="355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</row>
    <row r="35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</row>
    <row r="357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</row>
    <row r="358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</row>
    <row r="359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</row>
    <row r="360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</row>
    <row r="361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</row>
    <row r="362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5"/>
      <c r="AM362" s="75"/>
      <c r="AN362" s="75"/>
    </row>
    <row r="363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</row>
    <row r="364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5"/>
      <c r="AM364" s="75"/>
      <c r="AN364" s="75"/>
    </row>
    <row r="365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</row>
    <row r="36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  <c r="AD366" s="75"/>
      <c r="AE366" s="75"/>
      <c r="AF366" s="75"/>
      <c r="AG366" s="75"/>
      <c r="AH366" s="75"/>
      <c r="AI366" s="75"/>
      <c r="AJ366" s="75"/>
      <c r="AK366" s="75"/>
      <c r="AL366" s="75"/>
      <c r="AM366" s="75"/>
      <c r="AN366" s="75"/>
    </row>
    <row r="367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  <c r="AD367" s="75"/>
      <c r="AE367" s="75"/>
      <c r="AF367" s="75"/>
      <c r="AG367" s="75"/>
      <c r="AH367" s="75"/>
      <c r="AI367" s="75"/>
      <c r="AJ367" s="75"/>
      <c r="AK367" s="75"/>
      <c r="AL367" s="75"/>
      <c r="AM367" s="75"/>
      <c r="AN367" s="75"/>
    </row>
    <row r="368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</row>
    <row r="369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</row>
    <row r="370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</row>
    <row r="371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</row>
    <row r="372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</row>
    <row r="373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</row>
    <row r="374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</row>
    <row r="375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</row>
    <row r="37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</row>
    <row r="377" ht="14.25" customHeight="1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</row>
    <row r="378" ht="14.25" customHeight="1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</row>
    <row r="379" ht="14.25" customHeight="1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</row>
    <row r="380" ht="14.25" customHeight="1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</row>
    <row r="381" ht="14.25" customHeight="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</row>
    <row r="382" ht="14.25" customHeight="1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</row>
    <row r="383" ht="14.25" customHeight="1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</row>
    <row r="384" ht="14.25" customHeight="1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</row>
    <row r="385" ht="14.25" customHeight="1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</row>
    <row r="386" ht="14.25" customHeight="1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</row>
    <row r="387" ht="14.25" customHeight="1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</row>
    <row r="388" ht="14.25" customHeight="1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</row>
    <row r="389" ht="14.25" customHeight="1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</row>
    <row r="390" ht="14.25" customHeight="1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</row>
    <row r="391" ht="14.25" customHeight="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</row>
    <row r="392" ht="14.25" customHeight="1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</row>
    <row r="393" ht="14.25" customHeight="1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</row>
    <row r="394" ht="14.25" customHeight="1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</row>
    <row r="395" ht="14.25" customHeight="1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</row>
    <row r="396" ht="14.25" customHeight="1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</row>
    <row r="397" ht="14.25" customHeight="1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</row>
    <row r="398" ht="14.25" customHeight="1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</row>
    <row r="399" ht="14.25" customHeight="1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</row>
    <row r="400" ht="14.25" customHeight="1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</row>
    <row r="401" ht="14.25" customHeight="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</row>
    <row r="402" ht="14.25" customHeight="1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</row>
    <row r="403" ht="14.25" customHeight="1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</row>
    <row r="404" ht="14.25" customHeight="1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</row>
    <row r="405" ht="14.25" customHeight="1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</row>
    <row r="406" ht="14.25" customHeight="1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</row>
    <row r="407" ht="14.25" customHeight="1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</row>
    <row r="408" ht="14.25" customHeight="1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</row>
    <row r="409" ht="14.25" customHeight="1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</row>
    <row r="410" ht="14.25" customHeight="1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</row>
    <row r="411" ht="14.25" customHeight="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</row>
    <row r="412" ht="14.25" customHeight="1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</row>
    <row r="413" ht="14.25" customHeight="1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  <c r="AC413" s="75"/>
      <c r="AD413" s="75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</row>
    <row r="414" ht="14.25" customHeight="1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</row>
    <row r="415" ht="14.25" customHeight="1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</row>
    <row r="416" ht="14.25" customHeight="1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</row>
    <row r="417" ht="14.25" customHeight="1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  <c r="AC417" s="75"/>
      <c r="AD417" s="75"/>
      <c r="AE417" s="75"/>
      <c r="AF417" s="75"/>
      <c r="AG417" s="75"/>
      <c r="AH417" s="75"/>
      <c r="AI417" s="75"/>
      <c r="AJ417" s="75"/>
      <c r="AK417" s="75"/>
      <c r="AL417" s="75"/>
      <c r="AM417" s="75"/>
      <c r="AN417" s="75"/>
    </row>
    <row r="418" ht="14.25" customHeight="1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</row>
    <row r="419" ht="14.25" customHeight="1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</row>
    <row r="420" ht="14.25" customHeight="1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</row>
    <row r="421" ht="14.25" customHeight="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</row>
    <row r="422" ht="14.25" customHeight="1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</row>
    <row r="423" ht="14.25" customHeight="1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</row>
    <row r="424" ht="14.25" customHeight="1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</row>
    <row r="425" ht="14.25" customHeight="1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</row>
    <row r="426" ht="14.25" customHeight="1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</row>
    <row r="427" ht="14.25" customHeight="1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</row>
    <row r="428" ht="14.25" customHeight="1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</row>
    <row r="429" ht="14.25" customHeight="1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</row>
    <row r="430" ht="14.25" customHeight="1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</row>
    <row r="431" ht="14.25" customHeight="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</row>
    <row r="432" ht="14.25" customHeight="1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</row>
    <row r="433" ht="14.25" customHeight="1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</row>
    <row r="434" ht="14.25" customHeight="1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</row>
    <row r="435" ht="14.25" customHeight="1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</row>
    <row r="436" ht="14.25" customHeight="1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</row>
    <row r="437" ht="14.25" customHeight="1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</row>
    <row r="438" ht="14.25" customHeight="1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</row>
    <row r="439" ht="14.25" customHeight="1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</row>
    <row r="440" ht="14.25" customHeight="1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</row>
    <row r="441" ht="14.25" customHeight="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</row>
    <row r="442" ht="14.25" customHeight="1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</row>
    <row r="443" ht="14.25" customHeight="1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</row>
    <row r="444" ht="14.25" customHeight="1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</row>
    <row r="445" ht="14.25" customHeight="1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</row>
    <row r="446" ht="14.25" customHeight="1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</row>
    <row r="447" ht="14.25" customHeight="1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</row>
    <row r="448" ht="14.25" customHeight="1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</row>
    <row r="449" ht="14.25" customHeight="1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</row>
    <row r="450" ht="14.25" customHeight="1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</row>
    <row r="451" ht="14.25" customHeight="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</row>
    <row r="452" ht="14.25" customHeight="1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</row>
    <row r="453" ht="14.25" customHeight="1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</row>
    <row r="454" ht="14.25" customHeight="1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</row>
    <row r="455" ht="14.25" customHeight="1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</row>
    <row r="456" ht="14.25" customHeight="1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</row>
    <row r="457" ht="14.25" customHeight="1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</row>
    <row r="458" ht="14.25" customHeight="1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  <c r="AC458" s="75"/>
      <c r="AD458" s="75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</row>
    <row r="459" ht="14.25" customHeight="1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</row>
    <row r="460" ht="14.25" customHeight="1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</row>
    <row r="461" ht="14.25" customHeight="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</row>
    <row r="462" ht="14.25" customHeight="1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</row>
    <row r="463" ht="14.25" customHeight="1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</row>
    <row r="464" ht="14.25" customHeight="1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</row>
    <row r="465" ht="14.25" customHeight="1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</row>
    <row r="466" ht="14.25" customHeight="1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</row>
    <row r="467" ht="14.25" customHeight="1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</row>
    <row r="468" ht="14.25" customHeight="1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</row>
    <row r="469" ht="14.25" customHeight="1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</row>
    <row r="470" ht="14.25" customHeight="1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</row>
    <row r="471" ht="14.25" customHeight="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</row>
    <row r="472" ht="14.25" customHeight="1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</row>
    <row r="473" ht="14.25" customHeight="1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</row>
    <row r="474" ht="14.25" customHeight="1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</row>
    <row r="475" ht="14.25" customHeight="1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</row>
    <row r="476" ht="14.25" customHeight="1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</row>
    <row r="477" ht="14.25" customHeight="1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</row>
    <row r="478" ht="14.25" customHeight="1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</row>
    <row r="479" ht="14.25" customHeight="1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</row>
    <row r="480" ht="14.25" customHeight="1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</row>
    <row r="481" ht="14.25" customHeight="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</row>
    <row r="482" ht="14.25" customHeight="1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</row>
    <row r="483" ht="14.25" customHeight="1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</row>
    <row r="484" ht="14.25" customHeight="1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</row>
    <row r="485" ht="14.25" customHeight="1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</row>
    <row r="486" ht="14.25" customHeight="1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</row>
    <row r="487" ht="14.25" customHeight="1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</row>
    <row r="488" ht="14.25" customHeight="1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</row>
    <row r="489" ht="14.25" customHeight="1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</row>
    <row r="490" ht="14.25" customHeight="1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</row>
    <row r="491" ht="14.25" customHeight="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</row>
    <row r="492" ht="14.25" customHeight="1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</row>
    <row r="493" ht="14.25" customHeight="1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</row>
    <row r="494" ht="14.25" customHeight="1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</row>
    <row r="495" ht="14.25" customHeight="1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</row>
    <row r="496" ht="14.25" customHeight="1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</row>
    <row r="497" ht="14.25" customHeight="1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</row>
    <row r="498" ht="14.25" customHeight="1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</row>
    <row r="499" ht="14.25" customHeight="1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</row>
    <row r="500" ht="14.25" customHeight="1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</row>
    <row r="501" ht="14.25" customHeight="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  <c r="AD501" s="75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</row>
    <row r="502" ht="14.25" customHeight="1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</row>
    <row r="503" ht="14.25" customHeight="1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  <c r="AC503" s="75"/>
      <c r="AD503" s="75"/>
      <c r="AE503" s="75"/>
      <c r="AF503" s="75"/>
      <c r="AG503" s="75"/>
      <c r="AH503" s="75"/>
      <c r="AI503" s="75"/>
      <c r="AJ503" s="75"/>
      <c r="AK503" s="75"/>
      <c r="AL503" s="75"/>
      <c r="AM503" s="75"/>
      <c r="AN503" s="75"/>
    </row>
    <row r="504" ht="14.25" customHeight="1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  <c r="AC504" s="75"/>
      <c r="AD504" s="75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</row>
    <row r="505" ht="14.25" customHeight="1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  <c r="AC505" s="75"/>
      <c r="AD505" s="75"/>
      <c r="AE505" s="75"/>
      <c r="AF505" s="75"/>
      <c r="AG505" s="75"/>
      <c r="AH505" s="75"/>
      <c r="AI505" s="75"/>
      <c r="AJ505" s="75"/>
      <c r="AK505" s="75"/>
      <c r="AL505" s="75"/>
      <c r="AM505" s="75"/>
      <c r="AN505" s="75"/>
    </row>
    <row r="506" ht="14.25" customHeight="1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  <c r="AC506" s="75"/>
      <c r="AD506" s="75"/>
      <c r="AE506" s="75"/>
      <c r="AF506" s="75"/>
      <c r="AG506" s="75"/>
      <c r="AH506" s="75"/>
      <c r="AI506" s="75"/>
      <c r="AJ506" s="75"/>
      <c r="AK506" s="75"/>
      <c r="AL506" s="75"/>
      <c r="AM506" s="75"/>
      <c r="AN506" s="75"/>
    </row>
    <row r="507" ht="14.25" customHeight="1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  <c r="AC507" s="75"/>
      <c r="AD507" s="75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</row>
    <row r="508" ht="14.25" customHeight="1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  <c r="AC508" s="75"/>
      <c r="AD508" s="75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</row>
    <row r="509" ht="14.25" customHeight="1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  <c r="AC509" s="75"/>
      <c r="AD509" s="75"/>
      <c r="AE509" s="75"/>
      <c r="AF509" s="75"/>
      <c r="AG509" s="75"/>
      <c r="AH509" s="75"/>
      <c r="AI509" s="75"/>
      <c r="AJ509" s="75"/>
      <c r="AK509" s="75"/>
      <c r="AL509" s="75"/>
      <c r="AM509" s="75"/>
      <c r="AN509" s="75"/>
    </row>
    <row r="510" ht="14.25" customHeight="1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5"/>
      <c r="AD510" s="75"/>
      <c r="AE510" s="75"/>
      <c r="AF510" s="75"/>
      <c r="AG510" s="75"/>
      <c r="AH510" s="75"/>
      <c r="AI510" s="75"/>
      <c r="AJ510" s="75"/>
      <c r="AK510" s="75"/>
      <c r="AL510" s="75"/>
      <c r="AM510" s="75"/>
      <c r="AN510" s="75"/>
    </row>
    <row r="511" ht="14.25" customHeight="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  <c r="AC511" s="75"/>
      <c r="AD511" s="75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</row>
    <row r="512" ht="14.25" customHeight="1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  <c r="AC512" s="75"/>
      <c r="AD512" s="75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</row>
    <row r="513" ht="14.25" customHeight="1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  <c r="AC513" s="75"/>
      <c r="AD513" s="75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</row>
    <row r="514" ht="14.25" customHeight="1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  <c r="AC514" s="75"/>
      <c r="AD514" s="75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</row>
    <row r="515" ht="14.25" customHeight="1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  <c r="AC515" s="75"/>
      <c r="AD515" s="75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</row>
    <row r="516" ht="14.25" customHeight="1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  <c r="AC516" s="75"/>
      <c r="AD516" s="75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</row>
    <row r="517" ht="14.25" customHeight="1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  <c r="AC517" s="75"/>
      <c r="AD517" s="75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</row>
    <row r="518" ht="14.25" customHeight="1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  <c r="AC518" s="75"/>
      <c r="AD518" s="75"/>
      <c r="AE518" s="75"/>
      <c r="AF518" s="75"/>
      <c r="AG518" s="75"/>
      <c r="AH518" s="75"/>
      <c r="AI518" s="75"/>
      <c r="AJ518" s="75"/>
      <c r="AK518" s="75"/>
      <c r="AL518" s="75"/>
      <c r="AM518" s="75"/>
      <c r="AN518" s="75"/>
    </row>
    <row r="519" ht="14.25" customHeight="1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  <c r="AC519" s="75"/>
      <c r="AD519" s="75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</row>
    <row r="520" ht="14.25" customHeight="1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  <c r="AC520" s="75"/>
      <c r="AD520" s="75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</row>
    <row r="521" ht="14.25" customHeight="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  <c r="AC521" s="75"/>
      <c r="AD521" s="75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</row>
    <row r="522" ht="14.25" customHeight="1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  <c r="AC522" s="75"/>
      <c r="AD522" s="75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</row>
    <row r="523" ht="14.25" customHeight="1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  <c r="AC523" s="75"/>
      <c r="AD523" s="75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</row>
    <row r="524" ht="14.25" customHeight="1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  <c r="AC524" s="75"/>
      <c r="AD524" s="75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</row>
    <row r="525" ht="14.25" customHeight="1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  <c r="AC525" s="75"/>
      <c r="AD525" s="75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</row>
    <row r="526" ht="14.25" customHeight="1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  <c r="AC526" s="75"/>
      <c r="AD526" s="75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</row>
    <row r="527" ht="14.25" customHeight="1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  <c r="AC527" s="75"/>
      <c r="AD527" s="75"/>
      <c r="AE527" s="75"/>
      <c r="AF527" s="75"/>
      <c r="AG527" s="75"/>
      <c r="AH527" s="75"/>
      <c r="AI527" s="75"/>
      <c r="AJ527" s="75"/>
      <c r="AK527" s="75"/>
      <c r="AL527" s="75"/>
      <c r="AM527" s="75"/>
      <c r="AN527" s="75"/>
    </row>
    <row r="528" ht="14.25" customHeight="1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</row>
    <row r="529" ht="14.25" customHeight="1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</row>
    <row r="530" ht="14.25" customHeight="1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</row>
    <row r="531" ht="14.25" customHeight="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</row>
    <row r="532" ht="14.25" customHeight="1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</row>
    <row r="533" ht="14.25" customHeight="1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  <c r="AC533" s="75"/>
      <c r="AD533" s="75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</row>
    <row r="534" ht="14.25" customHeight="1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  <c r="AC534" s="75"/>
      <c r="AD534" s="75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</row>
    <row r="535" ht="14.25" customHeight="1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  <c r="AC535" s="75"/>
      <c r="AD535" s="75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</row>
    <row r="536" ht="14.25" customHeight="1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  <c r="AC536" s="75"/>
      <c r="AD536" s="75"/>
      <c r="AE536" s="75"/>
      <c r="AF536" s="75"/>
      <c r="AG536" s="75"/>
      <c r="AH536" s="75"/>
      <c r="AI536" s="75"/>
      <c r="AJ536" s="75"/>
      <c r="AK536" s="75"/>
      <c r="AL536" s="75"/>
      <c r="AM536" s="75"/>
      <c r="AN536" s="75"/>
    </row>
    <row r="537" ht="14.25" customHeight="1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  <c r="AC537" s="75"/>
      <c r="AD537" s="75"/>
      <c r="AE537" s="75"/>
      <c r="AF537" s="75"/>
      <c r="AG537" s="75"/>
      <c r="AH537" s="75"/>
      <c r="AI537" s="75"/>
      <c r="AJ537" s="75"/>
      <c r="AK537" s="75"/>
      <c r="AL537" s="75"/>
      <c r="AM537" s="75"/>
      <c r="AN537" s="75"/>
    </row>
    <row r="538" ht="14.25" customHeight="1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  <c r="AC538" s="75"/>
      <c r="AD538" s="75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</row>
    <row r="539" ht="14.25" customHeight="1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  <c r="AC539" s="75"/>
      <c r="AD539" s="75"/>
      <c r="AE539" s="75"/>
      <c r="AF539" s="75"/>
      <c r="AG539" s="75"/>
      <c r="AH539" s="75"/>
      <c r="AI539" s="75"/>
      <c r="AJ539" s="75"/>
      <c r="AK539" s="75"/>
      <c r="AL539" s="75"/>
      <c r="AM539" s="75"/>
      <c r="AN539" s="75"/>
    </row>
    <row r="540" ht="14.25" customHeight="1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  <c r="AC540" s="75"/>
      <c r="AD540" s="75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</row>
    <row r="541" ht="14.25" customHeight="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  <c r="AC541" s="75"/>
      <c r="AD541" s="75"/>
      <c r="AE541" s="75"/>
      <c r="AF541" s="75"/>
      <c r="AG541" s="75"/>
      <c r="AH541" s="75"/>
      <c r="AI541" s="75"/>
      <c r="AJ541" s="75"/>
      <c r="AK541" s="75"/>
      <c r="AL541" s="75"/>
      <c r="AM541" s="75"/>
      <c r="AN541" s="75"/>
    </row>
    <row r="542" ht="14.25" customHeight="1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  <c r="AC542" s="75"/>
      <c r="AD542" s="75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</row>
    <row r="543" ht="14.25" customHeight="1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  <c r="AC543" s="75"/>
      <c r="AD543" s="75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</row>
    <row r="544" ht="14.25" customHeight="1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  <c r="AC544" s="75"/>
      <c r="AD544" s="75"/>
      <c r="AE544" s="75"/>
      <c r="AF544" s="75"/>
      <c r="AG544" s="75"/>
      <c r="AH544" s="75"/>
      <c r="AI544" s="75"/>
      <c r="AJ544" s="75"/>
      <c r="AK544" s="75"/>
      <c r="AL544" s="75"/>
      <c r="AM544" s="75"/>
      <c r="AN544" s="75"/>
    </row>
    <row r="545" ht="14.25" customHeight="1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  <c r="AC545" s="75"/>
      <c r="AD545" s="75"/>
      <c r="AE545" s="75"/>
      <c r="AF545" s="75"/>
      <c r="AG545" s="75"/>
      <c r="AH545" s="75"/>
      <c r="AI545" s="75"/>
      <c r="AJ545" s="75"/>
      <c r="AK545" s="75"/>
      <c r="AL545" s="75"/>
      <c r="AM545" s="75"/>
      <c r="AN545" s="75"/>
    </row>
    <row r="546" ht="14.25" customHeight="1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  <c r="AC546" s="75"/>
      <c r="AD546" s="75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</row>
    <row r="547" ht="14.25" customHeight="1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  <c r="AC547" s="75"/>
      <c r="AD547" s="75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</row>
    <row r="548" ht="14.25" customHeight="1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  <c r="AC548" s="75"/>
      <c r="AD548" s="75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</row>
    <row r="549" ht="14.25" customHeight="1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  <c r="AC549" s="75"/>
      <c r="AD549" s="75"/>
      <c r="AE549" s="75"/>
      <c r="AF549" s="75"/>
      <c r="AG549" s="75"/>
      <c r="AH549" s="75"/>
      <c r="AI549" s="75"/>
      <c r="AJ549" s="75"/>
      <c r="AK549" s="75"/>
      <c r="AL549" s="75"/>
      <c r="AM549" s="75"/>
      <c r="AN549" s="75"/>
    </row>
    <row r="550" ht="14.25" customHeight="1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</row>
    <row r="551" ht="14.25" customHeight="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</row>
    <row r="552" ht="14.25" customHeight="1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</row>
    <row r="553" ht="14.25" customHeight="1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  <c r="AC553" s="75"/>
      <c r="AD553" s="75"/>
      <c r="AE553" s="75"/>
      <c r="AF553" s="75"/>
      <c r="AG553" s="75"/>
      <c r="AH553" s="75"/>
      <c r="AI553" s="75"/>
      <c r="AJ553" s="75"/>
      <c r="AK553" s="75"/>
      <c r="AL553" s="75"/>
      <c r="AM553" s="75"/>
      <c r="AN553" s="75"/>
    </row>
    <row r="554" ht="14.25" customHeight="1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  <c r="AC554" s="75"/>
      <c r="AD554" s="75"/>
      <c r="AE554" s="75"/>
      <c r="AF554" s="75"/>
      <c r="AG554" s="75"/>
      <c r="AH554" s="75"/>
      <c r="AI554" s="75"/>
      <c r="AJ554" s="75"/>
      <c r="AK554" s="75"/>
      <c r="AL554" s="75"/>
      <c r="AM554" s="75"/>
      <c r="AN554" s="75"/>
    </row>
    <row r="555" ht="14.25" customHeight="1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5"/>
    </row>
    <row r="556" ht="14.25" customHeight="1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5"/>
    </row>
    <row r="557" ht="14.25" customHeight="1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5"/>
    </row>
    <row r="558" ht="14.25" customHeight="1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5"/>
    </row>
    <row r="559" ht="14.25" customHeight="1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5"/>
    </row>
    <row r="560" ht="14.25" customHeight="1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  <c r="AC560" s="75"/>
      <c r="AD560" s="75"/>
      <c r="AE560" s="75"/>
      <c r="AF560" s="75"/>
      <c r="AG560" s="75"/>
      <c r="AH560" s="75"/>
      <c r="AI560" s="75"/>
      <c r="AJ560" s="75"/>
      <c r="AK560" s="75"/>
      <c r="AL560" s="75"/>
      <c r="AM560" s="75"/>
      <c r="AN560" s="75"/>
    </row>
    <row r="561" ht="14.25" customHeight="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  <c r="AC561" s="75"/>
      <c r="AD561" s="75"/>
      <c r="AE561" s="75"/>
      <c r="AF561" s="75"/>
      <c r="AG561" s="75"/>
      <c r="AH561" s="75"/>
      <c r="AI561" s="75"/>
      <c r="AJ561" s="75"/>
      <c r="AK561" s="75"/>
      <c r="AL561" s="75"/>
      <c r="AM561" s="75"/>
      <c r="AN561" s="75"/>
    </row>
    <row r="562" ht="14.25" customHeight="1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5"/>
    </row>
    <row r="563" ht="14.25" customHeight="1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</row>
    <row r="564" ht="14.25" customHeight="1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5"/>
    </row>
    <row r="565" ht="14.25" customHeight="1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  <c r="AC565" s="75"/>
      <c r="AD565" s="75"/>
      <c r="AE565" s="75"/>
      <c r="AF565" s="75"/>
      <c r="AG565" s="75"/>
      <c r="AH565" s="75"/>
      <c r="AI565" s="75"/>
      <c r="AJ565" s="75"/>
      <c r="AK565" s="75"/>
      <c r="AL565" s="75"/>
      <c r="AM565" s="75"/>
      <c r="AN565" s="75"/>
    </row>
    <row r="566" ht="14.25" customHeight="1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5"/>
    </row>
    <row r="567" ht="14.25" customHeight="1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5"/>
    </row>
    <row r="568" ht="14.25" customHeight="1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5"/>
    </row>
    <row r="569" ht="14.25" customHeight="1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5"/>
    </row>
    <row r="570" ht="14.25" customHeight="1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  <c r="AC570" s="75"/>
      <c r="AD570" s="75"/>
      <c r="AE570" s="75"/>
      <c r="AF570" s="75"/>
      <c r="AG570" s="75"/>
      <c r="AH570" s="75"/>
      <c r="AI570" s="75"/>
      <c r="AJ570" s="75"/>
      <c r="AK570" s="75"/>
      <c r="AL570" s="75"/>
      <c r="AM570" s="75"/>
      <c r="AN570" s="75"/>
    </row>
    <row r="571" ht="14.25" customHeight="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  <c r="AC571" s="75"/>
      <c r="AD571" s="75"/>
      <c r="AE571" s="75"/>
      <c r="AF571" s="75"/>
      <c r="AG571" s="75"/>
      <c r="AH571" s="75"/>
      <c r="AI571" s="75"/>
      <c r="AJ571" s="75"/>
      <c r="AK571" s="75"/>
      <c r="AL571" s="75"/>
      <c r="AM571" s="75"/>
      <c r="AN571" s="75"/>
    </row>
    <row r="572" ht="14.25" customHeight="1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5"/>
    </row>
    <row r="573" ht="14.25" customHeight="1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  <c r="AC573" s="75"/>
      <c r="AD573" s="75"/>
      <c r="AE573" s="75"/>
      <c r="AF573" s="75"/>
      <c r="AG573" s="75"/>
      <c r="AH573" s="75"/>
      <c r="AI573" s="75"/>
      <c r="AJ573" s="75"/>
      <c r="AK573" s="75"/>
      <c r="AL573" s="75"/>
      <c r="AM573" s="75"/>
      <c r="AN573" s="75"/>
    </row>
    <row r="574" ht="14.25" customHeight="1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  <c r="AC574" s="75"/>
      <c r="AD574" s="75"/>
      <c r="AE574" s="75"/>
      <c r="AF574" s="75"/>
      <c r="AG574" s="75"/>
      <c r="AH574" s="75"/>
      <c r="AI574" s="75"/>
      <c r="AJ574" s="75"/>
      <c r="AK574" s="75"/>
      <c r="AL574" s="75"/>
      <c r="AM574" s="75"/>
      <c r="AN574" s="75"/>
    </row>
    <row r="575" ht="14.25" customHeight="1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  <c r="AC575" s="75"/>
      <c r="AD575" s="75"/>
      <c r="AE575" s="75"/>
      <c r="AF575" s="75"/>
      <c r="AG575" s="75"/>
      <c r="AH575" s="75"/>
      <c r="AI575" s="75"/>
      <c r="AJ575" s="75"/>
      <c r="AK575" s="75"/>
      <c r="AL575" s="75"/>
      <c r="AM575" s="75"/>
      <c r="AN575" s="75"/>
    </row>
    <row r="576" ht="14.25" customHeight="1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  <c r="AC576" s="75"/>
      <c r="AD576" s="75"/>
      <c r="AE576" s="75"/>
      <c r="AF576" s="75"/>
      <c r="AG576" s="75"/>
      <c r="AH576" s="75"/>
      <c r="AI576" s="75"/>
      <c r="AJ576" s="75"/>
      <c r="AK576" s="75"/>
      <c r="AL576" s="75"/>
      <c r="AM576" s="75"/>
      <c r="AN576" s="75"/>
    </row>
    <row r="577" ht="14.25" customHeight="1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5"/>
    </row>
    <row r="578" ht="14.25" customHeight="1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5"/>
    </row>
    <row r="579" ht="14.25" customHeight="1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  <c r="AC579" s="75"/>
      <c r="AD579" s="75"/>
      <c r="AE579" s="75"/>
      <c r="AF579" s="75"/>
      <c r="AG579" s="75"/>
      <c r="AH579" s="75"/>
      <c r="AI579" s="75"/>
      <c r="AJ579" s="75"/>
      <c r="AK579" s="75"/>
      <c r="AL579" s="75"/>
      <c r="AM579" s="75"/>
      <c r="AN579" s="75"/>
    </row>
    <row r="580" ht="14.25" customHeight="1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5"/>
    </row>
    <row r="581" ht="14.25" customHeight="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5"/>
    </row>
    <row r="582" ht="14.25" customHeight="1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  <c r="AC582" s="75"/>
      <c r="AD582" s="75"/>
      <c r="AE582" s="75"/>
      <c r="AF582" s="75"/>
      <c r="AG582" s="75"/>
      <c r="AH582" s="75"/>
      <c r="AI582" s="75"/>
      <c r="AJ582" s="75"/>
      <c r="AK582" s="75"/>
      <c r="AL582" s="75"/>
      <c r="AM582" s="75"/>
      <c r="AN582" s="75"/>
    </row>
    <row r="583" ht="14.25" customHeight="1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  <c r="AC583" s="75"/>
      <c r="AD583" s="75"/>
      <c r="AE583" s="75"/>
      <c r="AF583" s="75"/>
      <c r="AG583" s="75"/>
      <c r="AH583" s="75"/>
      <c r="AI583" s="75"/>
      <c r="AJ583" s="75"/>
      <c r="AK583" s="75"/>
      <c r="AL583" s="75"/>
      <c r="AM583" s="75"/>
      <c r="AN583" s="75"/>
    </row>
    <row r="584" ht="14.25" customHeight="1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</row>
    <row r="585" ht="14.25" customHeight="1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5"/>
    </row>
    <row r="586" ht="14.25" customHeight="1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  <c r="AC586" s="75"/>
      <c r="AD586" s="75"/>
      <c r="AE586" s="75"/>
      <c r="AF586" s="75"/>
      <c r="AG586" s="75"/>
      <c r="AH586" s="75"/>
      <c r="AI586" s="75"/>
      <c r="AJ586" s="75"/>
      <c r="AK586" s="75"/>
      <c r="AL586" s="75"/>
      <c r="AM586" s="75"/>
      <c r="AN586" s="75"/>
    </row>
    <row r="587" ht="14.25" customHeight="1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  <c r="AC587" s="75"/>
      <c r="AD587" s="75"/>
      <c r="AE587" s="75"/>
      <c r="AF587" s="75"/>
      <c r="AG587" s="75"/>
      <c r="AH587" s="75"/>
      <c r="AI587" s="75"/>
      <c r="AJ587" s="75"/>
      <c r="AK587" s="75"/>
      <c r="AL587" s="75"/>
      <c r="AM587" s="75"/>
      <c r="AN587" s="75"/>
    </row>
    <row r="588" ht="14.25" customHeight="1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  <c r="AC588" s="75"/>
      <c r="AD588" s="75"/>
      <c r="AE588" s="75"/>
      <c r="AF588" s="75"/>
      <c r="AG588" s="75"/>
      <c r="AH588" s="75"/>
      <c r="AI588" s="75"/>
      <c r="AJ588" s="75"/>
      <c r="AK588" s="75"/>
      <c r="AL588" s="75"/>
      <c r="AM588" s="75"/>
      <c r="AN588" s="75"/>
    </row>
    <row r="589" ht="14.25" customHeight="1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</row>
    <row r="590" ht="14.25" customHeight="1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</row>
    <row r="591" ht="14.25" customHeight="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  <c r="AC591" s="75"/>
      <c r="AD591" s="75"/>
      <c r="AE591" s="75"/>
      <c r="AF591" s="75"/>
      <c r="AG591" s="75"/>
      <c r="AH591" s="75"/>
      <c r="AI591" s="75"/>
      <c r="AJ591" s="75"/>
      <c r="AK591" s="75"/>
      <c r="AL591" s="75"/>
      <c r="AM591" s="75"/>
      <c r="AN591" s="75"/>
    </row>
    <row r="592" ht="14.25" customHeight="1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</row>
    <row r="593" ht="14.25" customHeight="1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</row>
    <row r="594" ht="14.25" customHeight="1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</row>
    <row r="595" ht="14.25" customHeight="1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5"/>
      <c r="AL595" s="75"/>
      <c r="AM595" s="75"/>
      <c r="AN595" s="75"/>
    </row>
    <row r="596" ht="14.25" customHeight="1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5"/>
      <c r="AL596" s="75"/>
      <c r="AM596" s="75"/>
      <c r="AN596" s="75"/>
    </row>
    <row r="597" ht="14.25" customHeight="1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5"/>
      <c r="AL597" s="75"/>
      <c r="AM597" s="75"/>
      <c r="AN597" s="75"/>
    </row>
    <row r="598" ht="14.25" customHeight="1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  <c r="AC598" s="75"/>
      <c r="AD598" s="75"/>
      <c r="AE598" s="75"/>
      <c r="AF598" s="75"/>
      <c r="AG598" s="75"/>
      <c r="AH598" s="75"/>
      <c r="AI598" s="75"/>
      <c r="AJ598" s="75"/>
      <c r="AK598" s="75"/>
      <c r="AL598" s="75"/>
      <c r="AM598" s="75"/>
      <c r="AN598" s="75"/>
    </row>
    <row r="599" ht="14.25" customHeight="1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5"/>
      <c r="AL599" s="75"/>
      <c r="AM599" s="75"/>
      <c r="AN599" s="75"/>
    </row>
    <row r="600" ht="14.25" customHeight="1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  <c r="AC600" s="75"/>
      <c r="AD600" s="75"/>
      <c r="AE600" s="75"/>
      <c r="AF600" s="75"/>
      <c r="AG600" s="75"/>
      <c r="AH600" s="75"/>
      <c r="AI600" s="75"/>
      <c r="AJ600" s="75"/>
      <c r="AK600" s="75"/>
      <c r="AL600" s="75"/>
      <c r="AM600" s="75"/>
      <c r="AN600" s="75"/>
    </row>
    <row r="601" ht="14.25" customHeight="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5"/>
      <c r="AL601" s="75"/>
      <c r="AM601" s="75"/>
      <c r="AN601" s="75"/>
    </row>
    <row r="602" ht="14.25" customHeight="1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5"/>
      <c r="AL602" s="75"/>
      <c r="AM602" s="75"/>
      <c r="AN602" s="75"/>
    </row>
    <row r="603" ht="14.25" customHeight="1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  <c r="AC603" s="75"/>
      <c r="AD603" s="75"/>
      <c r="AE603" s="75"/>
      <c r="AF603" s="75"/>
      <c r="AG603" s="75"/>
      <c r="AH603" s="75"/>
      <c r="AI603" s="75"/>
      <c r="AJ603" s="75"/>
      <c r="AK603" s="75"/>
      <c r="AL603" s="75"/>
      <c r="AM603" s="75"/>
      <c r="AN603" s="75"/>
    </row>
    <row r="604" ht="14.25" customHeight="1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5"/>
      <c r="AL604" s="75"/>
      <c r="AM604" s="75"/>
      <c r="AN604" s="75"/>
    </row>
    <row r="605" ht="14.25" customHeight="1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5"/>
      <c r="AL605" s="75"/>
      <c r="AM605" s="75"/>
      <c r="AN605" s="75"/>
    </row>
    <row r="606" ht="14.25" customHeight="1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  <c r="AC606" s="75"/>
      <c r="AD606" s="75"/>
      <c r="AE606" s="75"/>
      <c r="AF606" s="75"/>
      <c r="AG606" s="75"/>
      <c r="AH606" s="75"/>
      <c r="AI606" s="75"/>
      <c r="AJ606" s="75"/>
      <c r="AK606" s="75"/>
      <c r="AL606" s="75"/>
      <c r="AM606" s="75"/>
      <c r="AN606" s="75"/>
    </row>
    <row r="607" ht="14.25" customHeight="1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  <c r="AC607" s="75"/>
      <c r="AD607" s="75"/>
      <c r="AE607" s="75"/>
      <c r="AF607" s="75"/>
      <c r="AG607" s="75"/>
      <c r="AH607" s="75"/>
      <c r="AI607" s="75"/>
      <c r="AJ607" s="75"/>
      <c r="AK607" s="75"/>
      <c r="AL607" s="75"/>
      <c r="AM607" s="75"/>
      <c r="AN607" s="75"/>
    </row>
    <row r="608" ht="14.25" customHeight="1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  <c r="AC608" s="75"/>
      <c r="AD608" s="75"/>
      <c r="AE608" s="75"/>
      <c r="AF608" s="75"/>
      <c r="AG608" s="75"/>
      <c r="AH608" s="75"/>
      <c r="AI608" s="75"/>
      <c r="AJ608" s="75"/>
      <c r="AK608" s="75"/>
      <c r="AL608" s="75"/>
      <c r="AM608" s="75"/>
      <c r="AN608" s="75"/>
    </row>
    <row r="609" ht="14.25" customHeight="1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5"/>
      <c r="AL609" s="75"/>
      <c r="AM609" s="75"/>
      <c r="AN609" s="75"/>
    </row>
    <row r="610" ht="14.25" customHeight="1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5"/>
      <c r="AL610" s="75"/>
      <c r="AM610" s="75"/>
      <c r="AN610" s="75"/>
    </row>
    <row r="611" ht="14.25" customHeight="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  <c r="AC611" s="75"/>
      <c r="AD611" s="75"/>
      <c r="AE611" s="75"/>
      <c r="AF611" s="75"/>
      <c r="AG611" s="75"/>
      <c r="AH611" s="75"/>
      <c r="AI611" s="75"/>
      <c r="AJ611" s="75"/>
      <c r="AK611" s="75"/>
      <c r="AL611" s="75"/>
      <c r="AM611" s="75"/>
      <c r="AN611" s="75"/>
    </row>
    <row r="612" ht="14.25" customHeight="1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  <c r="AC612" s="75"/>
      <c r="AD612" s="75"/>
      <c r="AE612" s="75"/>
      <c r="AF612" s="75"/>
      <c r="AG612" s="75"/>
      <c r="AH612" s="75"/>
      <c r="AI612" s="75"/>
      <c r="AJ612" s="75"/>
      <c r="AK612" s="75"/>
      <c r="AL612" s="75"/>
      <c r="AM612" s="75"/>
      <c r="AN612" s="75"/>
    </row>
    <row r="613" ht="14.25" customHeight="1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5"/>
      <c r="AL613" s="75"/>
      <c r="AM613" s="75"/>
      <c r="AN613" s="75"/>
    </row>
    <row r="614" ht="14.25" customHeight="1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5"/>
      <c r="AL614" s="75"/>
      <c r="AM614" s="75"/>
      <c r="AN614" s="75"/>
    </row>
    <row r="615" ht="14.25" customHeight="1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  <c r="AC615" s="75"/>
      <c r="AD615" s="75"/>
      <c r="AE615" s="75"/>
      <c r="AF615" s="75"/>
      <c r="AG615" s="75"/>
      <c r="AH615" s="75"/>
      <c r="AI615" s="75"/>
      <c r="AJ615" s="75"/>
      <c r="AK615" s="75"/>
      <c r="AL615" s="75"/>
      <c r="AM615" s="75"/>
      <c r="AN615" s="75"/>
    </row>
    <row r="616" ht="14.25" customHeight="1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5"/>
      <c r="AL616" s="75"/>
      <c r="AM616" s="75"/>
      <c r="AN616" s="75"/>
    </row>
    <row r="617" ht="14.25" customHeight="1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5"/>
      <c r="AL617" s="75"/>
      <c r="AM617" s="75"/>
      <c r="AN617" s="75"/>
    </row>
    <row r="618" ht="14.25" customHeight="1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5"/>
      <c r="AL618" s="75"/>
      <c r="AM618" s="75"/>
      <c r="AN618" s="75"/>
    </row>
    <row r="619" ht="14.25" customHeight="1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5"/>
      <c r="AL619" s="75"/>
      <c r="AM619" s="75"/>
      <c r="AN619" s="75"/>
    </row>
    <row r="620" ht="14.25" customHeight="1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  <c r="AC620" s="75"/>
      <c r="AD620" s="75"/>
      <c r="AE620" s="75"/>
      <c r="AF620" s="75"/>
      <c r="AG620" s="75"/>
      <c r="AH620" s="75"/>
      <c r="AI620" s="75"/>
      <c r="AJ620" s="75"/>
      <c r="AK620" s="75"/>
      <c r="AL620" s="75"/>
      <c r="AM620" s="75"/>
      <c r="AN620" s="75"/>
    </row>
    <row r="621" ht="14.25" customHeight="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5"/>
      <c r="AL621" s="75"/>
      <c r="AM621" s="75"/>
      <c r="AN621" s="75"/>
    </row>
    <row r="622" ht="14.25" customHeight="1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  <c r="AC622" s="75"/>
      <c r="AD622" s="75"/>
      <c r="AE622" s="75"/>
      <c r="AF622" s="75"/>
      <c r="AG622" s="75"/>
      <c r="AH622" s="75"/>
      <c r="AI622" s="75"/>
      <c r="AJ622" s="75"/>
      <c r="AK622" s="75"/>
      <c r="AL622" s="75"/>
      <c r="AM622" s="75"/>
      <c r="AN622" s="75"/>
    </row>
    <row r="623" ht="14.25" customHeight="1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5"/>
      <c r="AL623" s="75"/>
      <c r="AM623" s="75"/>
      <c r="AN623" s="75"/>
    </row>
    <row r="624" ht="14.25" customHeight="1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5"/>
      <c r="AL624" s="75"/>
      <c r="AM624" s="75"/>
      <c r="AN624" s="75"/>
    </row>
    <row r="625" ht="14.25" customHeight="1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  <c r="AC625" s="75"/>
      <c r="AD625" s="75"/>
      <c r="AE625" s="75"/>
      <c r="AF625" s="75"/>
      <c r="AG625" s="75"/>
      <c r="AH625" s="75"/>
      <c r="AI625" s="75"/>
      <c r="AJ625" s="75"/>
      <c r="AK625" s="75"/>
      <c r="AL625" s="75"/>
      <c r="AM625" s="75"/>
      <c r="AN625" s="75"/>
    </row>
    <row r="626" ht="14.25" customHeight="1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5"/>
      <c r="AL626" s="75"/>
      <c r="AM626" s="75"/>
      <c r="AN626" s="75"/>
    </row>
    <row r="627" ht="14.25" customHeight="1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  <c r="AC627" s="75"/>
      <c r="AD627" s="75"/>
      <c r="AE627" s="75"/>
      <c r="AF627" s="75"/>
      <c r="AG627" s="75"/>
      <c r="AH627" s="75"/>
      <c r="AI627" s="75"/>
      <c r="AJ627" s="75"/>
      <c r="AK627" s="75"/>
      <c r="AL627" s="75"/>
      <c r="AM627" s="75"/>
      <c r="AN627" s="75"/>
    </row>
    <row r="628" ht="14.25" customHeight="1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  <c r="AC628" s="75"/>
      <c r="AD628" s="75"/>
      <c r="AE628" s="75"/>
      <c r="AF628" s="75"/>
      <c r="AG628" s="75"/>
      <c r="AH628" s="75"/>
      <c r="AI628" s="75"/>
      <c r="AJ628" s="75"/>
      <c r="AK628" s="75"/>
      <c r="AL628" s="75"/>
      <c r="AM628" s="75"/>
      <c r="AN628" s="75"/>
    </row>
    <row r="629" ht="14.25" customHeight="1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5"/>
      <c r="AL629" s="75"/>
      <c r="AM629" s="75"/>
      <c r="AN629" s="75"/>
    </row>
    <row r="630" ht="14.25" customHeight="1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  <c r="AC630" s="75"/>
      <c r="AD630" s="75"/>
      <c r="AE630" s="75"/>
      <c r="AF630" s="75"/>
      <c r="AG630" s="75"/>
      <c r="AH630" s="75"/>
      <c r="AI630" s="75"/>
      <c r="AJ630" s="75"/>
      <c r="AK630" s="75"/>
      <c r="AL630" s="75"/>
      <c r="AM630" s="75"/>
      <c r="AN630" s="75"/>
    </row>
    <row r="631" ht="14.25" customHeight="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  <c r="AC631" s="75"/>
      <c r="AD631" s="75"/>
      <c r="AE631" s="75"/>
      <c r="AF631" s="75"/>
      <c r="AG631" s="75"/>
      <c r="AH631" s="75"/>
      <c r="AI631" s="75"/>
      <c r="AJ631" s="75"/>
      <c r="AK631" s="75"/>
      <c r="AL631" s="75"/>
      <c r="AM631" s="75"/>
      <c r="AN631" s="75"/>
    </row>
    <row r="632" ht="14.25" customHeight="1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  <c r="AC632" s="75"/>
      <c r="AD632" s="75"/>
      <c r="AE632" s="75"/>
      <c r="AF632" s="75"/>
      <c r="AG632" s="75"/>
      <c r="AH632" s="75"/>
      <c r="AI632" s="75"/>
      <c r="AJ632" s="75"/>
      <c r="AK632" s="75"/>
      <c r="AL632" s="75"/>
      <c r="AM632" s="75"/>
      <c r="AN632" s="75"/>
    </row>
    <row r="633" ht="14.25" customHeight="1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  <c r="AC633" s="75"/>
      <c r="AD633" s="75"/>
      <c r="AE633" s="75"/>
      <c r="AF633" s="75"/>
      <c r="AG633" s="75"/>
      <c r="AH633" s="75"/>
      <c r="AI633" s="75"/>
      <c r="AJ633" s="75"/>
      <c r="AK633" s="75"/>
      <c r="AL633" s="75"/>
      <c r="AM633" s="75"/>
      <c r="AN633" s="75"/>
    </row>
    <row r="634" ht="14.25" customHeight="1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  <c r="AC634" s="75"/>
      <c r="AD634" s="75"/>
      <c r="AE634" s="75"/>
      <c r="AF634" s="75"/>
      <c r="AG634" s="75"/>
      <c r="AH634" s="75"/>
      <c r="AI634" s="75"/>
      <c r="AJ634" s="75"/>
      <c r="AK634" s="75"/>
      <c r="AL634" s="75"/>
      <c r="AM634" s="75"/>
      <c r="AN634" s="75"/>
    </row>
    <row r="635" ht="14.25" customHeight="1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  <c r="AC635" s="75"/>
      <c r="AD635" s="75"/>
      <c r="AE635" s="75"/>
      <c r="AF635" s="75"/>
      <c r="AG635" s="75"/>
      <c r="AH635" s="75"/>
      <c r="AI635" s="75"/>
      <c r="AJ635" s="75"/>
      <c r="AK635" s="75"/>
      <c r="AL635" s="75"/>
      <c r="AM635" s="75"/>
      <c r="AN635" s="75"/>
    </row>
    <row r="636" ht="14.25" customHeight="1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  <c r="AC636" s="75"/>
      <c r="AD636" s="75"/>
      <c r="AE636" s="75"/>
      <c r="AF636" s="75"/>
      <c r="AG636" s="75"/>
      <c r="AH636" s="75"/>
      <c r="AI636" s="75"/>
      <c r="AJ636" s="75"/>
      <c r="AK636" s="75"/>
      <c r="AL636" s="75"/>
      <c r="AM636" s="75"/>
      <c r="AN636" s="75"/>
    </row>
    <row r="637" ht="14.25" customHeight="1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  <c r="AC637" s="75"/>
      <c r="AD637" s="75"/>
      <c r="AE637" s="75"/>
      <c r="AF637" s="75"/>
      <c r="AG637" s="75"/>
      <c r="AH637" s="75"/>
      <c r="AI637" s="75"/>
      <c r="AJ637" s="75"/>
      <c r="AK637" s="75"/>
      <c r="AL637" s="75"/>
      <c r="AM637" s="75"/>
      <c r="AN637" s="75"/>
    </row>
    <row r="638" ht="14.25" customHeight="1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  <c r="AC638" s="75"/>
      <c r="AD638" s="75"/>
      <c r="AE638" s="75"/>
      <c r="AF638" s="75"/>
      <c r="AG638" s="75"/>
      <c r="AH638" s="75"/>
      <c r="AI638" s="75"/>
      <c r="AJ638" s="75"/>
      <c r="AK638" s="75"/>
      <c r="AL638" s="75"/>
      <c r="AM638" s="75"/>
      <c r="AN638" s="75"/>
    </row>
    <row r="639" ht="14.25" customHeight="1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  <c r="AC639" s="75"/>
      <c r="AD639" s="75"/>
      <c r="AE639" s="75"/>
      <c r="AF639" s="75"/>
      <c r="AG639" s="75"/>
      <c r="AH639" s="75"/>
      <c r="AI639" s="75"/>
      <c r="AJ639" s="75"/>
      <c r="AK639" s="75"/>
      <c r="AL639" s="75"/>
      <c r="AM639" s="75"/>
      <c r="AN639" s="75"/>
    </row>
    <row r="640" ht="14.25" customHeight="1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  <c r="AC640" s="75"/>
      <c r="AD640" s="75"/>
      <c r="AE640" s="75"/>
      <c r="AF640" s="75"/>
      <c r="AG640" s="75"/>
      <c r="AH640" s="75"/>
      <c r="AI640" s="75"/>
      <c r="AJ640" s="75"/>
      <c r="AK640" s="75"/>
      <c r="AL640" s="75"/>
      <c r="AM640" s="75"/>
      <c r="AN640" s="75"/>
    </row>
    <row r="641" ht="14.25" customHeight="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  <c r="AC641" s="75"/>
      <c r="AD641" s="75"/>
      <c r="AE641" s="75"/>
      <c r="AF641" s="75"/>
      <c r="AG641" s="75"/>
      <c r="AH641" s="75"/>
      <c r="AI641" s="75"/>
      <c r="AJ641" s="75"/>
      <c r="AK641" s="75"/>
      <c r="AL641" s="75"/>
      <c r="AM641" s="75"/>
      <c r="AN641" s="75"/>
    </row>
    <row r="642" ht="14.25" customHeight="1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  <c r="AC642" s="75"/>
      <c r="AD642" s="75"/>
      <c r="AE642" s="75"/>
      <c r="AF642" s="75"/>
      <c r="AG642" s="75"/>
      <c r="AH642" s="75"/>
      <c r="AI642" s="75"/>
      <c r="AJ642" s="75"/>
      <c r="AK642" s="75"/>
      <c r="AL642" s="75"/>
      <c r="AM642" s="75"/>
      <c r="AN642" s="75"/>
    </row>
    <row r="643" ht="14.25" customHeight="1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  <c r="AC643" s="75"/>
      <c r="AD643" s="75"/>
      <c r="AE643" s="75"/>
      <c r="AF643" s="75"/>
      <c r="AG643" s="75"/>
      <c r="AH643" s="75"/>
      <c r="AI643" s="75"/>
      <c r="AJ643" s="75"/>
      <c r="AK643" s="75"/>
      <c r="AL643" s="75"/>
      <c r="AM643" s="75"/>
      <c r="AN643" s="75"/>
    </row>
    <row r="644" ht="14.25" customHeight="1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  <c r="AC644" s="75"/>
      <c r="AD644" s="75"/>
      <c r="AE644" s="75"/>
      <c r="AF644" s="75"/>
      <c r="AG644" s="75"/>
      <c r="AH644" s="75"/>
      <c r="AI644" s="75"/>
      <c r="AJ644" s="75"/>
      <c r="AK644" s="75"/>
      <c r="AL644" s="75"/>
      <c r="AM644" s="75"/>
      <c r="AN644" s="75"/>
    </row>
    <row r="645" ht="14.25" customHeight="1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  <c r="AC645" s="75"/>
      <c r="AD645" s="75"/>
      <c r="AE645" s="75"/>
      <c r="AF645" s="75"/>
      <c r="AG645" s="75"/>
      <c r="AH645" s="75"/>
      <c r="AI645" s="75"/>
      <c r="AJ645" s="75"/>
      <c r="AK645" s="75"/>
      <c r="AL645" s="75"/>
      <c r="AM645" s="75"/>
      <c r="AN645" s="75"/>
    </row>
    <row r="646" ht="14.25" customHeight="1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  <c r="AC646" s="75"/>
      <c r="AD646" s="75"/>
      <c r="AE646" s="75"/>
      <c r="AF646" s="75"/>
      <c r="AG646" s="75"/>
      <c r="AH646" s="75"/>
      <c r="AI646" s="75"/>
      <c r="AJ646" s="75"/>
      <c r="AK646" s="75"/>
      <c r="AL646" s="75"/>
      <c r="AM646" s="75"/>
      <c r="AN646" s="75"/>
    </row>
    <row r="647" ht="14.25" customHeight="1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  <c r="AC647" s="75"/>
      <c r="AD647" s="75"/>
      <c r="AE647" s="75"/>
      <c r="AF647" s="75"/>
      <c r="AG647" s="75"/>
      <c r="AH647" s="75"/>
      <c r="AI647" s="75"/>
      <c r="AJ647" s="75"/>
      <c r="AK647" s="75"/>
      <c r="AL647" s="75"/>
      <c r="AM647" s="75"/>
      <c r="AN647" s="75"/>
    </row>
    <row r="648" ht="14.25" customHeight="1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  <c r="AC648" s="75"/>
      <c r="AD648" s="75"/>
      <c r="AE648" s="75"/>
      <c r="AF648" s="75"/>
      <c r="AG648" s="75"/>
      <c r="AH648" s="75"/>
      <c r="AI648" s="75"/>
      <c r="AJ648" s="75"/>
      <c r="AK648" s="75"/>
      <c r="AL648" s="75"/>
      <c r="AM648" s="75"/>
      <c r="AN648" s="75"/>
    </row>
    <row r="649" ht="14.25" customHeight="1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  <c r="AC649" s="75"/>
      <c r="AD649" s="75"/>
      <c r="AE649" s="75"/>
      <c r="AF649" s="75"/>
      <c r="AG649" s="75"/>
      <c r="AH649" s="75"/>
      <c r="AI649" s="75"/>
      <c r="AJ649" s="75"/>
      <c r="AK649" s="75"/>
      <c r="AL649" s="75"/>
      <c r="AM649" s="75"/>
      <c r="AN649" s="75"/>
    </row>
    <row r="650" ht="14.25" customHeight="1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  <c r="AC650" s="75"/>
      <c r="AD650" s="75"/>
      <c r="AE650" s="75"/>
      <c r="AF650" s="75"/>
      <c r="AG650" s="75"/>
      <c r="AH650" s="75"/>
      <c r="AI650" s="75"/>
      <c r="AJ650" s="75"/>
      <c r="AK650" s="75"/>
      <c r="AL650" s="75"/>
      <c r="AM650" s="75"/>
      <c r="AN650" s="75"/>
    </row>
    <row r="651" ht="14.25" customHeight="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  <c r="AC651" s="75"/>
      <c r="AD651" s="75"/>
      <c r="AE651" s="75"/>
      <c r="AF651" s="75"/>
      <c r="AG651" s="75"/>
      <c r="AH651" s="75"/>
      <c r="AI651" s="75"/>
      <c r="AJ651" s="75"/>
      <c r="AK651" s="75"/>
      <c r="AL651" s="75"/>
      <c r="AM651" s="75"/>
      <c r="AN651" s="75"/>
    </row>
    <row r="652" ht="14.25" customHeight="1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  <c r="AC652" s="75"/>
      <c r="AD652" s="75"/>
      <c r="AE652" s="75"/>
      <c r="AF652" s="75"/>
      <c r="AG652" s="75"/>
      <c r="AH652" s="75"/>
      <c r="AI652" s="75"/>
      <c r="AJ652" s="75"/>
      <c r="AK652" s="75"/>
      <c r="AL652" s="75"/>
      <c r="AM652" s="75"/>
      <c r="AN652" s="75"/>
    </row>
    <row r="653" ht="14.25" customHeight="1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  <c r="AC653" s="75"/>
      <c r="AD653" s="75"/>
      <c r="AE653" s="75"/>
      <c r="AF653" s="75"/>
      <c r="AG653" s="75"/>
      <c r="AH653" s="75"/>
      <c r="AI653" s="75"/>
      <c r="AJ653" s="75"/>
      <c r="AK653" s="75"/>
      <c r="AL653" s="75"/>
      <c r="AM653" s="75"/>
      <c r="AN653" s="75"/>
    </row>
    <row r="654" ht="14.25" customHeight="1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  <c r="AC654" s="75"/>
      <c r="AD654" s="75"/>
      <c r="AE654" s="75"/>
      <c r="AF654" s="75"/>
      <c r="AG654" s="75"/>
      <c r="AH654" s="75"/>
      <c r="AI654" s="75"/>
      <c r="AJ654" s="75"/>
      <c r="AK654" s="75"/>
      <c r="AL654" s="75"/>
      <c r="AM654" s="75"/>
      <c r="AN654" s="75"/>
    </row>
    <row r="655" ht="14.25" customHeight="1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  <c r="AC655" s="75"/>
      <c r="AD655" s="75"/>
      <c r="AE655" s="75"/>
      <c r="AF655" s="75"/>
      <c r="AG655" s="75"/>
      <c r="AH655" s="75"/>
      <c r="AI655" s="75"/>
      <c r="AJ655" s="75"/>
      <c r="AK655" s="75"/>
      <c r="AL655" s="75"/>
      <c r="AM655" s="75"/>
      <c r="AN655" s="75"/>
    </row>
    <row r="656" ht="14.25" customHeight="1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  <c r="AC656" s="75"/>
      <c r="AD656" s="75"/>
      <c r="AE656" s="75"/>
      <c r="AF656" s="75"/>
      <c r="AG656" s="75"/>
      <c r="AH656" s="75"/>
      <c r="AI656" s="75"/>
      <c r="AJ656" s="75"/>
      <c r="AK656" s="75"/>
      <c r="AL656" s="75"/>
      <c r="AM656" s="75"/>
      <c r="AN656" s="75"/>
    </row>
    <row r="657" ht="14.25" customHeight="1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  <c r="AC657" s="75"/>
      <c r="AD657" s="75"/>
      <c r="AE657" s="75"/>
      <c r="AF657" s="75"/>
      <c r="AG657" s="75"/>
      <c r="AH657" s="75"/>
      <c r="AI657" s="75"/>
      <c r="AJ657" s="75"/>
      <c r="AK657" s="75"/>
      <c r="AL657" s="75"/>
      <c r="AM657" s="75"/>
      <c r="AN657" s="75"/>
    </row>
    <row r="658" ht="14.25" customHeight="1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  <c r="AC658" s="75"/>
      <c r="AD658" s="75"/>
      <c r="AE658" s="75"/>
      <c r="AF658" s="75"/>
      <c r="AG658" s="75"/>
      <c r="AH658" s="75"/>
      <c r="AI658" s="75"/>
      <c r="AJ658" s="75"/>
      <c r="AK658" s="75"/>
      <c r="AL658" s="75"/>
      <c r="AM658" s="75"/>
      <c r="AN658" s="75"/>
    </row>
    <row r="659" ht="14.25" customHeight="1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  <c r="AC659" s="75"/>
      <c r="AD659" s="75"/>
      <c r="AE659" s="75"/>
      <c r="AF659" s="75"/>
      <c r="AG659" s="75"/>
      <c r="AH659" s="75"/>
      <c r="AI659" s="75"/>
      <c r="AJ659" s="75"/>
      <c r="AK659" s="75"/>
      <c r="AL659" s="75"/>
      <c r="AM659" s="75"/>
      <c r="AN659" s="75"/>
    </row>
    <row r="660" ht="14.25" customHeight="1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  <c r="AC660" s="75"/>
      <c r="AD660" s="75"/>
      <c r="AE660" s="75"/>
      <c r="AF660" s="75"/>
      <c r="AG660" s="75"/>
      <c r="AH660" s="75"/>
      <c r="AI660" s="75"/>
      <c r="AJ660" s="75"/>
      <c r="AK660" s="75"/>
      <c r="AL660" s="75"/>
      <c r="AM660" s="75"/>
      <c r="AN660" s="75"/>
    </row>
    <row r="661" ht="14.25" customHeight="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  <c r="AC661" s="75"/>
      <c r="AD661" s="75"/>
      <c r="AE661" s="75"/>
      <c r="AF661" s="75"/>
      <c r="AG661" s="75"/>
      <c r="AH661" s="75"/>
      <c r="AI661" s="75"/>
      <c r="AJ661" s="75"/>
      <c r="AK661" s="75"/>
      <c r="AL661" s="75"/>
      <c r="AM661" s="75"/>
      <c r="AN661" s="75"/>
    </row>
    <row r="662" ht="14.25" customHeight="1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  <c r="AC662" s="75"/>
      <c r="AD662" s="75"/>
      <c r="AE662" s="75"/>
      <c r="AF662" s="75"/>
      <c r="AG662" s="75"/>
      <c r="AH662" s="75"/>
      <c r="AI662" s="75"/>
      <c r="AJ662" s="75"/>
      <c r="AK662" s="75"/>
      <c r="AL662" s="75"/>
      <c r="AM662" s="75"/>
      <c r="AN662" s="75"/>
    </row>
    <row r="663" ht="14.25" customHeight="1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  <c r="AC663" s="75"/>
      <c r="AD663" s="75"/>
      <c r="AE663" s="75"/>
      <c r="AF663" s="75"/>
      <c r="AG663" s="75"/>
      <c r="AH663" s="75"/>
      <c r="AI663" s="75"/>
      <c r="AJ663" s="75"/>
      <c r="AK663" s="75"/>
      <c r="AL663" s="75"/>
      <c r="AM663" s="75"/>
      <c r="AN663" s="75"/>
    </row>
    <row r="664" ht="14.25" customHeight="1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  <c r="AC664" s="75"/>
      <c r="AD664" s="75"/>
      <c r="AE664" s="75"/>
      <c r="AF664" s="75"/>
      <c r="AG664" s="75"/>
      <c r="AH664" s="75"/>
      <c r="AI664" s="75"/>
      <c r="AJ664" s="75"/>
      <c r="AK664" s="75"/>
      <c r="AL664" s="75"/>
      <c r="AM664" s="75"/>
      <c r="AN664" s="75"/>
    </row>
    <row r="665" ht="14.25" customHeight="1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  <c r="AC665" s="75"/>
      <c r="AD665" s="75"/>
      <c r="AE665" s="75"/>
      <c r="AF665" s="75"/>
      <c r="AG665" s="75"/>
      <c r="AH665" s="75"/>
      <c r="AI665" s="75"/>
      <c r="AJ665" s="75"/>
      <c r="AK665" s="75"/>
      <c r="AL665" s="75"/>
      <c r="AM665" s="75"/>
      <c r="AN665" s="75"/>
    </row>
    <row r="666" ht="14.25" customHeight="1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  <c r="AC666" s="75"/>
      <c r="AD666" s="75"/>
      <c r="AE666" s="75"/>
      <c r="AF666" s="75"/>
      <c r="AG666" s="75"/>
      <c r="AH666" s="75"/>
      <c r="AI666" s="75"/>
      <c r="AJ666" s="75"/>
      <c r="AK666" s="75"/>
      <c r="AL666" s="75"/>
      <c r="AM666" s="75"/>
      <c r="AN666" s="75"/>
    </row>
    <row r="667" ht="14.25" customHeight="1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</row>
    <row r="668" ht="14.25" customHeight="1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  <c r="AC668" s="75"/>
      <c r="AD668" s="75"/>
      <c r="AE668" s="75"/>
      <c r="AF668" s="75"/>
      <c r="AG668" s="75"/>
      <c r="AH668" s="75"/>
      <c r="AI668" s="75"/>
      <c r="AJ668" s="75"/>
      <c r="AK668" s="75"/>
      <c r="AL668" s="75"/>
      <c r="AM668" s="75"/>
      <c r="AN668" s="75"/>
    </row>
    <row r="669" ht="14.25" customHeight="1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  <c r="AC669" s="75"/>
      <c r="AD669" s="75"/>
      <c r="AE669" s="75"/>
      <c r="AF669" s="75"/>
      <c r="AG669" s="75"/>
      <c r="AH669" s="75"/>
      <c r="AI669" s="75"/>
      <c r="AJ669" s="75"/>
      <c r="AK669" s="75"/>
      <c r="AL669" s="75"/>
      <c r="AM669" s="75"/>
      <c r="AN669" s="75"/>
    </row>
    <row r="670" ht="14.25" customHeight="1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  <c r="AC670" s="75"/>
      <c r="AD670" s="75"/>
      <c r="AE670" s="75"/>
      <c r="AF670" s="75"/>
      <c r="AG670" s="75"/>
      <c r="AH670" s="75"/>
      <c r="AI670" s="75"/>
      <c r="AJ670" s="75"/>
      <c r="AK670" s="75"/>
      <c r="AL670" s="75"/>
      <c r="AM670" s="75"/>
      <c r="AN670" s="75"/>
    </row>
    <row r="671" ht="14.25" customHeight="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  <c r="AC671" s="75"/>
      <c r="AD671" s="75"/>
      <c r="AE671" s="75"/>
      <c r="AF671" s="75"/>
      <c r="AG671" s="75"/>
      <c r="AH671" s="75"/>
      <c r="AI671" s="75"/>
      <c r="AJ671" s="75"/>
      <c r="AK671" s="75"/>
      <c r="AL671" s="75"/>
      <c r="AM671" s="75"/>
      <c r="AN671" s="75"/>
    </row>
    <row r="672" ht="14.25" customHeight="1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  <c r="AC672" s="75"/>
      <c r="AD672" s="75"/>
      <c r="AE672" s="75"/>
      <c r="AF672" s="75"/>
      <c r="AG672" s="75"/>
      <c r="AH672" s="75"/>
      <c r="AI672" s="75"/>
      <c r="AJ672" s="75"/>
      <c r="AK672" s="75"/>
      <c r="AL672" s="75"/>
      <c r="AM672" s="75"/>
      <c r="AN672" s="75"/>
    </row>
    <row r="673" ht="14.25" customHeight="1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  <c r="AC673" s="75"/>
      <c r="AD673" s="75"/>
      <c r="AE673" s="75"/>
      <c r="AF673" s="75"/>
      <c r="AG673" s="75"/>
      <c r="AH673" s="75"/>
      <c r="AI673" s="75"/>
      <c r="AJ673" s="75"/>
      <c r="AK673" s="75"/>
      <c r="AL673" s="75"/>
      <c r="AM673" s="75"/>
      <c r="AN673" s="75"/>
    </row>
    <row r="674" ht="14.25" customHeight="1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  <c r="AC674" s="75"/>
      <c r="AD674" s="75"/>
      <c r="AE674" s="75"/>
      <c r="AF674" s="75"/>
      <c r="AG674" s="75"/>
      <c r="AH674" s="75"/>
      <c r="AI674" s="75"/>
      <c r="AJ674" s="75"/>
      <c r="AK674" s="75"/>
      <c r="AL674" s="75"/>
      <c r="AM674" s="75"/>
      <c r="AN674" s="75"/>
    </row>
    <row r="675" ht="14.25" customHeight="1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  <c r="AC675" s="75"/>
      <c r="AD675" s="75"/>
      <c r="AE675" s="75"/>
      <c r="AF675" s="75"/>
      <c r="AG675" s="75"/>
      <c r="AH675" s="75"/>
      <c r="AI675" s="75"/>
      <c r="AJ675" s="75"/>
      <c r="AK675" s="75"/>
      <c r="AL675" s="75"/>
      <c r="AM675" s="75"/>
      <c r="AN675" s="75"/>
    </row>
    <row r="676" ht="14.25" customHeight="1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  <c r="AC676" s="75"/>
      <c r="AD676" s="75"/>
      <c r="AE676" s="75"/>
      <c r="AF676" s="75"/>
      <c r="AG676" s="75"/>
      <c r="AH676" s="75"/>
      <c r="AI676" s="75"/>
      <c r="AJ676" s="75"/>
      <c r="AK676" s="75"/>
      <c r="AL676" s="75"/>
      <c r="AM676" s="75"/>
      <c r="AN676" s="75"/>
    </row>
    <row r="677" ht="14.25" customHeight="1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  <c r="AC677" s="75"/>
      <c r="AD677" s="75"/>
      <c r="AE677" s="75"/>
      <c r="AF677" s="75"/>
      <c r="AG677" s="75"/>
      <c r="AH677" s="75"/>
      <c r="AI677" s="75"/>
      <c r="AJ677" s="75"/>
      <c r="AK677" s="75"/>
      <c r="AL677" s="75"/>
      <c r="AM677" s="75"/>
      <c r="AN677" s="75"/>
    </row>
    <row r="678" ht="14.25" customHeight="1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  <c r="AC678" s="75"/>
      <c r="AD678" s="75"/>
      <c r="AE678" s="75"/>
      <c r="AF678" s="75"/>
      <c r="AG678" s="75"/>
      <c r="AH678" s="75"/>
      <c r="AI678" s="75"/>
      <c r="AJ678" s="75"/>
      <c r="AK678" s="75"/>
      <c r="AL678" s="75"/>
      <c r="AM678" s="75"/>
      <c r="AN678" s="75"/>
    </row>
    <row r="679" ht="14.25" customHeight="1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  <c r="AC679" s="75"/>
      <c r="AD679" s="75"/>
      <c r="AE679" s="75"/>
      <c r="AF679" s="75"/>
      <c r="AG679" s="75"/>
      <c r="AH679" s="75"/>
      <c r="AI679" s="75"/>
      <c r="AJ679" s="75"/>
      <c r="AK679" s="75"/>
      <c r="AL679" s="75"/>
      <c r="AM679" s="75"/>
      <c r="AN679" s="75"/>
    </row>
    <row r="680" ht="14.25" customHeight="1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  <c r="AC680" s="75"/>
      <c r="AD680" s="75"/>
      <c r="AE680" s="75"/>
      <c r="AF680" s="75"/>
      <c r="AG680" s="75"/>
      <c r="AH680" s="75"/>
      <c r="AI680" s="75"/>
      <c r="AJ680" s="75"/>
      <c r="AK680" s="75"/>
      <c r="AL680" s="75"/>
      <c r="AM680" s="75"/>
      <c r="AN680" s="75"/>
    </row>
    <row r="681" ht="14.25" customHeight="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  <c r="AC681" s="75"/>
      <c r="AD681" s="75"/>
      <c r="AE681" s="75"/>
      <c r="AF681" s="75"/>
      <c r="AG681" s="75"/>
      <c r="AH681" s="75"/>
      <c r="AI681" s="75"/>
      <c r="AJ681" s="75"/>
      <c r="AK681" s="75"/>
      <c r="AL681" s="75"/>
      <c r="AM681" s="75"/>
      <c r="AN681" s="75"/>
    </row>
    <row r="682" ht="14.25" customHeight="1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  <c r="AC682" s="75"/>
      <c r="AD682" s="75"/>
      <c r="AE682" s="75"/>
      <c r="AF682" s="75"/>
      <c r="AG682" s="75"/>
      <c r="AH682" s="75"/>
      <c r="AI682" s="75"/>
      <c r="AJ682" s="75"/>
      <c r="AK682" s="75"/>
      <c r="AL682" s="75"/>
      <c r="AM682" s="75"/>
      <c r="AN682" s="75"/>
    </row>
    <row r="683" ht="14.25" customHeight="1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  <c r="AC683" s="75"/>
      <c r="AD683" s="75"/>
      <c r="AE683" s="75"/>
      <c r="AF683" s="75"/>
      <c r="AG683" s="75"/>
      <c r="AH683" s="75"/>
      <c r="AI683" s="75"/>
      <c r="AJ683" s="75"/>
      <c r="AK683" s="75"/>
      <c r="AL683" s="75"/>
      <c r="AM683" s="75"/>
      <c r="AN683" s="75"/>
    </row>
    <row r="684" ht="14.25" customHeight="1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  <c r="AC684" s="75"/>
      <c r="AD684" s="75"/>
      <c r="AE684" s="75"/>
      <c r="AF684" s="75"/>
      <c r="AG684" s="75"/>
      <c r="AH684" s="75"/>
      <c r="AI684" s="75"/>
      <c r="AJ684" s="75"/>
      <c r="AK684" s="75"/>
      <c r="AL684" s="75"/>
      <c r="AM684" s="75"/>
      <c r="AN684" s="75"/>
    </row>
    <row r="685" ht="14.25" customHeight="1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  <c r="AC685" s="75"/>
      <c r="AD685" s="75"/>
      <c r="AE685" s="75"/>
      <c r="AF685" s="75"/>
      <c r="AG685" s="75"/>
      <c r="AH685" s="75"/>
      <c r="AI685" s="75"/>
      <c r="AJ685" s="75"/>
      <c r="AK685" s="75"/>
      <c r="AL685" s="75"/>
      <c r="AM685" s="75"/>
      <c r="AN685" s="75"/>
    </row>
    <row r="686" ht="14.25" customHeight="1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  <c r="AC686" s="75"/>
      <c r="AD686" s="75"/>
      <c r="AE686" s="75"/>
      <c r="AF686" s="75"/>
      <c r="AG686" s="75"/>
      <c r="AH686" s="75"/>
      <c r="AI686" s="75"/>
      <c r="AJ686" s="75"/>
      <c r="AK686" s="75"/>
      <c r="AL686" s="75"/>
      <c r="AM686" s="75"/>
      <c r="AN686" s="75"/>
    </row>
    <row r="687" ht="14.25" customHeight="1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  <c r="AC687" s="75"/>
      <c r="AD687" s="75"/>
      <c r="AE687" s="75"/>
      <c r="AF687" s="75"/>
      <c r="AG687" s="75"/>
      <c r="AH687" s="75"/>
      <c r="AI687" s="75"/>
      <c r="AJ687" s="75"/>
      <c r="AK687" s="75"/>
      <c r="AL687" s="75"/>
      <c r="AM687" s="75"/>
      <c r="AN687" s="75"/>
    </row>
    <row r="688" ht="14.25" customHeight="1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  <c r="AC688" s="75"/>
      <c r="AD688" s="75"/>
      <c r="AE688" s="75"/>
      <c r="AF688" s="75"/>
      <c r="AG688" s="75"/>
      <c r="AH688" s="75"/>
      <c r="AI688" s="75"/>
      <c r="AJ688" s="75"/>
      <c r="AK688" s="75"/>
      <c r="AL688" s="75"/>
      <c r="AM688" s="75"/>
      <c r="AN688" s="75"/>
    </row>
    <row r="689" ht="14.25" customHeight="1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  <c r="AC689" s="75"/>
      <c r="AD689" s="75"/>
      <c r="AE689" s="75"/>
      <c r="AF689" s="75"/>
      <c r="AG689" s="75"/>
      <c r="AH689" s="75"/>
      <c r="AI689" s="75"/>
      <c r="AJ689" s="75"/>
      <c r="AK689" s="75"/>
      <c r="AL689" s="75"/>
      <c r="AM689" s="75"/>
      <c r="AN689" s="75"/>
    </row>
    <row r="690" ht="14.25" customHeight="1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  <c r="AC690" s="75"/>
      <c r="AD690" s="75"/>
      <c r="AE690" s="75"/>
      <c r="AF690" s="75"/>
      <c r="AG690" s="75"/>
      <c r="AH690" s="75"/>
      <c r="AI690" s="75"/>
      <c r="AJ690" s="75"/>
      <c r="AK690" s="75"/>
      <c r="AL690" s="75"/>
      <c r="AM690" s="75"/>
      <c r="AN690" s="75"/>
    </row>
    <row r="691" ht="14.25" customHeight="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  <c r="AC691" s="75"/>
      <c r="AD691" s="75"/>
      <c r="AE691" s="75"/>
      <c r="AF691" s="75"/>
      <c r="AG691" s="75"/>
      <c r="AH691" s="75"/>
      <c r="AI691" s="75"/>
      <c r="AJ691" s="75"/>
      <c r="AK691" s="75"/>
      <c r="AL691" s="75"/>
      <c r="AM691" s="75"/>
      <c r="AN691" s="75"/>
    </row>
    <row r="692" ht="14.25" customHeight="1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  <c r="AC692" s="75"/>
      <c r="AD692" s="75"/>
      <c r="AE692" s="75"/>
      <c r="AF692" s="75"/>
      <c r="AG692" s="75"/>
      <c r="AH692" s="75"/>
      <c r="AI692" s="75"/>
      <c r="AJ692" s="75"/>
      <c r="AK692" s="75"/>
      <c r="AL692" s="75"/>
      <c r="AM692" s="75"/>
      <c r="AN692" s="75"/>
    </row>
    <row r="693" ht="14.25" customHeight="1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  <c r="AC693" s="75"/>
      <c r="AD693" s="75"/>
      <c r="AE693" s="75"/>
      <c r="AF693" s="75"/>
      <c r="AG693" s="75"/>
      <c r="AH693" s="75"/>
      <c r="AI693" s="75"/>
      <c r="AJ693" s="75"/>
      <c r="AK693" s="75"/>
      <c r="AL693" s="75"/>
      <c r="AM693" s="75"/>
      <c r="AN693" s="75"/>
    </row>
    <row r="694" ht="14.25" customHeight="1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  <c r="AC694" s="75"/>
      <c r="AD694" s="75"/>
      <c r="AE694" s="75"/>
      <c r="AF694" s="75"/>
      <c r="AG694" s="75"/>
      <c r="AH694" s="75"/>
      <c r="AI694" s="75"/>
      <c r="AJ694" s="75"/>
      <c r="AK694" s="75"/>
      <c r="AL694" s="75"/>
      <c r="AM694" s="75"/>
      <c r="AN694" s="75"/>
    </row>
    <row r="695" ht="14.25" customHeight="1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  <c r="AC695" s="75"/>
      <c r="AD695" s="75"/>
      <c r="AE695" s="75"/>
      <c r="AF695" s="75"/>
      <c r="AG695" s="75"/>
      <c r="AH695" s="75"/>
      <c r="AI695" s="75"/>
      <c r="AJ695" s="75"/>
      <c r="AK695" s="75"/>
      <c r="AL695" s="75"/>
      <c r="AM695" s="75"/>
      <c r="AN695" s="75"/>
    </row>
    <row r="696" ht="14.25" customHeight="1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  <c r="AC696" s="75"/>
      <c r="AD696" s="75"/>
      <c r="AE696" s="75"/>
      <c r="AF696" s="75"/>
      <c r="AG696" s="75"/>
      <c r="AH696" s="75"/>
      <c r="AI696" s="75"/>
      <c r="AJ696" s="75"/>
      <c r="AK696" s="75"/>
      <c r="AL696" s="75"/>
      <c r="AM696" s="75"/>
      <c r="AN696" s="75"/>
    </row>
    <row r="697" ht="14.25" customHeight="1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  <c r="AC697" s="75"/>
      <c r="AD697" s="75"/>
      <c r="AE697" s="75"/>
      <c r="AF697" s="75"/>
      <c r="AG697" s="75"/>
      <c r="AH697" s="75"/>
      <c r="AI697" s="75"/>
      <c r="AJ697" s="75"/>
      <c r="AK697" s="75"/>
      <c r="AL697" s="75"/>
      <c r="AM697" s="75"/>
      <c r="AN697" s="75"/>
    </row>
    <row r="698" ht="14.25" customHeight="1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  <c r="AC698" s="75"/>
      <c r="AD698" s="75"/>
      <c r="AE698" s="75"/>
      <c r="AF698" s="75"/>
      <c r="AG698" s="75"/>
      <c r="AH698" s="75"/>
      <c r="AI698" s="75"/>
      <c r="AJ698" s="75"/>
      <c r="AK698" s="75"/>
      <c r="AL698" s="75"/>
      <c r="AM698" s="75"/>
      <c r="AN698" s="75"/>
    </row>
    <row r="699" ht="14.25" customHeight="1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  <c r="AC699" s="75"/>
      <c r="AD699" s="75"/>
      <c r="AE699" s="75"/>
      <c r="AF699" s="75"/>
      <c r="AG699" s="75"/>
      <c r="AH699" s="75"/>
      <c r="AI699" s="75"/>
      <c r="AJ699" s="75"/>
      <c r="AK699" s="75"/>
      <c r="AL699" s="75"/>
      <c r="AM699" s="75"/>
      <c r="AN699" s="75"/>
    </row>
    <row r="700" ht="14.25" customHeight="1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  <c r="AC700" s="75"/>
      <c r="AD700" s="75"/>
      <c r="AE700" s="75"/>
      <c r="AF700" s="75"/>
      <c r="AG700" s="75"/>
      <c r="AH700" s="75"/>
      <c r="AI700" s="75"/>
      <c r="AJ700" s="75"/>
      <c r="AK700" s="75"/>
      <c r="AL700" s="75"/>
      <c r="AM700" s="75"/>
      <c r="AN700" s="75"/>
    </row>
    <row r="701" ht="14.25" customHeight="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  <c r="AC701" s="75"/>
      <c r="AD701" s="75"/>
      <c r="AE701" s="75"/>
      <c r="AF701" s="75"/>
      <c r="AG701" s="75"/>
      <c r="AH701" s="75"/>
      <c r="AI701" s="75"/>
      <c r="AJ701" s="75"/>
      <c r="AK701" s="75"/>
      <c r="AL701" s="75"/>
      <c r="AM701" s="75"/>
      <c r="AN701" s="75"/>
    </row>
    <row r="702" ht="14.25" customHeight="1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  <c r="AC702" s="75"/>
      <c r="AD702" s="75"/>
      <c r="AE702" s="75"/>
      <c r="AF702" s="75"/>
      <c r="AG702" s="75"/>
      <c r="AH702" s="75"/>
      <c r="AI702" s="75"/>
      <c r="AJ702" s="75"/>
      <c r="AK702" s="75"/>
      <c r="AL702" s="75"/>
      <c r="AM702" s="75"/>
      <c r="AN702" s="75"/>
    </row>
    <row r="703" ht="14.25" customHeight="1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  <c r="AC703" s="75"/>
      <c r="AD703" s="75"/>
      <c r="AE703" s="75"/>
      <c r="AF703" s="75"/>
      <c r="AG703" s="75"/>
      <c r="AH703" s="75"/>
      <c r="AI703" s="75"/>
      <c r="AJ703" s="75"/>
      <c r="AK703" s="75"/>
      <c r="AL703" s="75"/>
      <c r="AM703" s="75"/>
      <c r="AN703" s="75"/>
    </row>
    <row r="704" ht="14.25" customHeight="1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  <c r="AC704" s="75"/>
      <c r="AD704" s="75"/>
      <c r="AE704" s="75"/>
      <c r="AF704" s="75"/>
      <c r="AG704" s="75"/>
      <c r="AH704" s="75"/>
      <c r="AI704" s="75"/>
      <c r="AJ704" s="75"/>
      <c r="AK704" s="75"/>
      <c r="AL704" s="75"/>
      <c r="AM704" s="75"/>
      <c r="AN704" s="75"/>
    </row>
    <row r="705" ht="14.25" customHeight="1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  <c r="AC705" s="75"/>
      <c r="AD705" s="75"/>
      <c r="AE705" s="75"/>
      <c r="AF705" s="75"/>
      <c r="AG705" s="75"/>
      <c r="AH705" s="75"/>
      <c r="AI705" s="75"/>
      <c r="AJ705" s="75"/>
      <c r="AK705" s="75"/>
      <c r="AL705" s="75"/>
      <c r="AM705" s="75"/>
      <c r="AN705" s="75"/>
    </row>
    <row r="706" ht="14.25" customHeight="1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  <c r="AC706" s="75"/>
      <c r="AD706" s="75"/>
      <c r="AE706" s="75"/>
      <c r="AF706" s="75"/>
      <c r="AG706" s="75"/>
      <c r="AH706" s="75"/>
      <c r="AI706" s="75"/>
      <c r="AJ706" s="75"/>
      <c r="AK706" s="75"/>
      <c r="AL706" s="75"/>
      <c r="AM706" s="75"/>
      <c r="AN706" s="75"/>
    </row>
    <row r="707" ht="14.25" customHeight="1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  <c r="AC707" s="75"/>
      <c r="AD707" s="75"/>
      <c r="AE707" s="75"/>
      <c r="AF707" s="75"/>
      <c r="AG707" s="75"/>
      <c r="AH707" s="75"/>
      <c r="AI707" s="75"/>
      <c r="AJ707" s="75"/>
      <c r="AK707" s="75"/>
      <c r="AL707" s="75"/>
      <c r="AM707" s="75"/>
      <c r="AN707" s="75"/>
    </row>
    <row r="708" ht="14.25" customHeight="1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  <c r="AC708" s="75"/>
      <c r="AD708" s="75"/>
      <c r="AE708" s="75"/>
      <c r="AF708" s="75"/>
      <c r="AG708" s="75"/>
      <c r="AH708" s="75"/>
      <c r="AI708" s="75"/>
      <c r="AJ708" s="75"/>
      <c r="AK708" s="75"/>
      <c r="AL708" s="75"/>
      <c r="AM708" s="75"/>
      <c r="AN708" s="75"/>
    </row>
    <row r="709" ht="14.25" customHeight="1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  <c r="AC709" s="75"/>
      <c r="AD709" s="75"/>
      <c r="AE709" s="75"/>
      <c r="AF709" s="75"/>
      <c r="AG709" s="75"/>
      <c r="AH709" s="75"/>
      <c r="AI709" s="75"/>
      <c r="AJ709" s="75"/>
      <c r="AK709" s="75"/>
      <c r="AL709" s="75"/>
      <c r="AM709" s="75"/>
      <c r="AN709" s="75"/>
    </row>
    <row r="710" ht="14.25" customHeight="1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  <c r="AC710" s="75"/>
      <c r="AD710" s="75"/>
      <c r="AE710" s="75"/>
      <c r="AF710" s="75"/>
      <c r="AG710" s="75"/>
      <c r="AH710" s="75"/>
      <c r="AI710" s="75"/>
      <c r="AJ710" s="75"/>
      <c r="AK710" s="75"/>
      <c r="AL710" s="75"/>
      <c r="AM710" s="75"/>
      <c r="AN710" s="75"/>
    </row>
    <row r="711" ht="14.25" customHeight="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  <c r="AC711" s="75"/>
      <c r="AD711" s="75"/>
      <c r="AE711" s="75"/>
      <c r="AF711" s="75"/>
      <c r="AG711" s="75"/>
      <c r="AH711" s="75"/>
      <c r="AI711" s="75"/>
      <c r="AJ711" s="75"/>
      <c r="AK711" s="75"/>
      <c r="AL711" s="75"/>
      <c r="AM711" s="75"/>
      <c r="AN711" s="75"/>
    </row>
    <row r="712" ht="14.25" customHeight="1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  <c r="AC712" s="75"/>
      <c r="AD712" s="75"/>
      <c r="AE712" s="75"/>
      <c r="AF712" s="75"/>
      <c r="AG712" s="75"/>
      <c r="AH712" s="75"/>
      <c r="AI712" s="75"/>
      <c r="AJ712" s="75"/>
      <c r="AK712" s="75"/>
      <c r="AL712" s="75"/>
      <c r="AM712" s="75"/>
      <c r="AN712" s="75"/>
    </row>
    <row r="713" ht="14.25" customHeight="1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  <c r="AC713" s="75"/>
      <c r="AD713" s="75"/>
      <c r="AE713" s="75"/>
      <c r="AF713" s="75"/>
      <c r="AG713" s="75"/>
      <c r="AH713" s="75"/>
      <c r="AI713" s="75"/>
      <c r="AJ713" s="75"/>
      <c r="AK713" s="75"/>
      <c r="AL713" s="75"/>
      <c r="AM713" s="75"/>
      <c r="AN713" s="75"/>
    </row>
    <row r="714" ht="14.25" customHeight="1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  <c r="AC714" s="75"/>
      <c r="AD714" s="75"/>
      <c r="AE714" s="75"/>
      <c r="AF714" s="75"/>
      <c r="AG714" s="75"/>
      <c r="AH714" s="75"/>
      <c r="AI714" s="75"/>
      <c r="AJ714" s="75"/>
      <c r="AK714" s="75"/>
      <c r="AL714" s="75"/>
      <c r="AM714" s="75"/>
      <c r="AN714" s="75"/>
    </row>
    <row r="715" ht="14.25" customHeight="1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  <c r="AC715" s="75"/>
      <c r="AD715" s="75"/>
      <c r="AE715" s="75"/>
      <c r="AF715" s="75"/>
      <c r="AG715" s="75"/>
      <c r="AH715" s="75"/>
      <c r="AI715" s="75"/>
      <c r="AJ715" s="75"/>
      <c r="AK715" s="75"/>
      <c r="AL715" s="75"/>
      <c r="AM715" s="75"/>
      <c r="AN715" s="75"/>
    </row>
    <row r="716" ht="14.25" customHeight="1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  <c r="AC716" s="75"/>
      <c r="AD716" s="75"/>
      <c r="AE716" s="75"/>
      <c r="AF716" s="75"/>
      <c r="AG716" s="75"/>
      <c r="AH716" s="75"/>
      <c r="AI716" s="75"/>
      <c r="AJ716" s="75"/>
      <c r="AK716" s="75"/>
      <c r="AL716" s="75"/>
      <c r="AM716" s="75"/>
      <c r="AN716" s="75"/>
    </row>
    <row r="717" ht="14.25" customHeight="1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  <c r="AC717" s="75"/>
      <c r="AD717" s="75"/>
      <c r="AE717" s="75"/>
      <c r="AF717" s="75"/>
      <c r="AG717" s="75"/>
      <c r="AH717" s="75"/>
      <c r="AI717" s="75"/>
      <c r="AJ717" s="75"/>
      <c r="AK717" s="75"/>
      <c r="AL717" s="75"/>
      <c r="AM717" s="75"/>
      <c r="AN717" s="75"/>
    </row>
    <row r="718" ht="14.25" customHeight="1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  <c r="AC718" s="75"/>
      <c r="AD718" s="75"/>
      <c r="AE718" s="75"/>
      <c r="AF718" s="75"/>
      <c r="AG718" s="75"/>
      <c r="AH718" s="75"/>
      <c r="AI718" s="75"/>
      <c r="AJ718" s="75"/>
      <c r="AK718" s="75"/>
      <c r="AL718" s="75"/>
      <c r="AM718" s="75"/>
      <c r="AN718" s="75"/>
    </row>
    <row r="719" ht="14.25" customHeight="1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  <c r="AC719" s="75"/>
      <c r="AD719" s="75"/>
      <c r="AE719" s="75"/>
      <c r="AF719" s="75"/>
      <c r="AG719" s="75"/>
      <c r="AH719" s="75"/>
      <c r="AI719" s="75"/>
      <c r="AJ719" s="75"/>
      <c r="AK719" s="75"/>
      <c r="AL719" s="75"/>
      <c r="AM719" s="75"/>
      <c r="AN719" s="75"/>
    </row>
    <row r="720" ht="14.25" customHeight="1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  <c r="AC720" s="75"/>
      <c r="AD720" s="75"/>
      <c r="AE720" s="75"/>
      <c r="AF720" s="75"/>
      <c r="AG720" s="75"/>
      <c r="AH720" s="75"/>
      <c r="AI720" s="75"/>
      <c r="AJ720" s="75"/>
      <c r="AK720" s="75"/>
      <c r="AL720" s="75"/>
      <c r="AM720" s="75"/>
      <c r="AN720" s="75"/>
    </row>
    <row r="721" ht="14.25" customHeight="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  <c r="AC721" s="75"/>
      <c r="AD721" s="75"/>
      <c r="AE721" s="75"/>
      <c r="AF721" s="75"/>
      <c r="AG721" s="75"/>
      <c r="AH721" s="75"/>
      <c r="AI721" s="75"/>
      <c r="AJ721" s="75"/>
      <c r="AK721" s="75"/>
      <c r="AL721" s="75"/>
      <c r="AM721" s="75"/>
      <c r="AN721" s="75"/>
    </row>
    <row r="722" ht="14.25" customHeight="1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  <c r="AC722" s="75"/>
      <c r="AD722" s="75"/>
      <c r="AE722" s="75"/>
      <c r="AF722" s="75"/>
      <c r="AG722" s="75"/>
      <c r="AH722" s="75"/>
      <c r="AI722" s="75"/>
      <c r="AJ722" s="75"/>
      <c r="AK722" s="75"/>
      <c r="AL722" s="75"/>
      <c r="AM722" s="75"/>
      <c r="AN722" s="75"/>
    </row>
    <row r="723" ht="14.25" customHeight="1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  <c r="AC723" s="75"/>
      <c r="AD723" s="75"/>
      <c r="AE723" s="75"/>
      <c r="AF723" s="75"/>
      <c r="AG723" s="75"/>
      <c r="AH723" s="75"/>
      <c r="AI723" s="75"/>
      <c r="AJ723" s="75"/>
      <c r="AK723" s="75"/>
      <c r="AL723" s="75"/>
      <c r="AM723" s="75"/>
      <c r="AN723" s="75"/>
    </row>
    <row r="724" ht="14.25" customHeight="1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  <c r="AC724" s="75"/>
      <c r="AD724" s="75"/>
      <c r="AE724" s="75"/>
      <c r="AF724" s="75"/>
      <c r="AG724" s="75"/>
      <c r="AH724" s="75"/>
      <c r="AI724" s="75"/>
      <c r="AJ724" s="75"/>
      <c r="AK724" s="75"/>
      <c r="AL724" s="75"/>
      <c r="AM724" s="75"/>
      <c r="AN724" s="75"/>
    </row>
    <row r="725" ht="14.25" customHeight="1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  <c r="AC725" s="75"/>
      <c r="AD725" s="75"/>
      <c r="AE725" s="75"/>
      <c r="AF725" s="75"/>
      <c r="AG725" s="75"/>
      <c r="AH725" s="75"/>
      <c r="AI725" s="75"/>
      <c r="AJ725" s="75"/>
      <c r="AK725" s="75"/>
      <c r="AL725" s="75"/>
      <c r="AM725" s="75"/>
      <c r="AN725" s="75"/>
    </row>
    <row r="726" ht="14.25" customHeight="1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  <c r="AC726" s="75"/>
      <c r="AD726" s="75"/>
      <c r="AE726" s="75"/>
      <c r="AF726" s="75"/>
      <c r="AG726" s="75"/>
      <c r="AH726" s="75"/>
      <c r="AI726" s="75"/>
      <c r="AJ726" s="75"/>
      <c r="AK726" s="75"/>
      <c r="AL726" s="75"/>
      <c r="AM726" s="75"/>
      <c r="AN726" s="75"/>
    </row>
    <row r="727" ht="14.25" customHeight="1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  <c r="AC727" s="75"/>
      <c r="AD727" s="75"/>
      <c r="AE727" s="75"/>
      <c r="AF727" s="75"/>
      <c r="AG727" s="75"/>
      <c r="AH727" s="75"/>
      <c r="AI727" s="75"/>
      <c r="AJ727" s="75"/>
      <c r="AK727" s="75"/>
      <c r="AL727" s="75"/>
      <c r="AM727" s="75"/>
      <c r="AN727" s="75"/>
    </row>
    <row r="728" ht="14.25" customHeight="1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  <c r="AC728" s="75"/>
      <c r="AD728" s="75"/>
      <c r="AE728" s="75"/>
      <c r="AF728" s="75"/>
      <c r="AG728" s="75"/>
      <c r="AH728" s="75"/>
      <c r="AI728" s="75"/>
      <c r="AJ728" s="75"/>
      <c r="AK728" s="75"/>
      <c r="AL728" s="75"/>
      <c r="AM728" s="75"/>
      <c r="AN728" s="75"/>
    </row>
    <row r="729" ht="14.25" customHeight="1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  <c r="AC729" s="75"/>
      <c r="AD729" s="75"/>
      <c r="AE729" s="75"/>
      <c r="AF729" s="75"/>
      <c r="AG729" s="75"/>
      <c r="AH729" s="75"/>
      <c r="AI729" s="75"/>
      <c r="AJ729" s="75"/>
      <c r="AK729" s="75"/>
      <c r="AL729" s="75"/>
      <c r="AM729" s="75"/>
      <c r="AN729" s="75"/>
    </row>
    <row r="730" ht="14.25" customHeight="1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  <c r="AC730" s="75"/>
      <c r="AD730" s="75"/>
      <c r="AE730" s="75"/>
      <c r="AF730" s="75"/>
      <c r="AG730" s="75"/>
      <c r="AH730" s="75"/>
      <c r="AI730" s="75"/>
      <c r="AJ730" s="75"/>
      <c r="AK730" s="75"/>
      <c r="AL730" s="75"/>
      <c r="AM730" s="75"/>
      <c r="AN730" s="75"/>
    </row>
    <row r="731" ht="14.25" customHeight="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  <c r="AC731" s="75"/>
      <c r="AD731" s="75"/>
      <c r="AE731" s="75"/>
      <c r="AF731" s="75"/>
      <c r="AG731" s="75"/>
      <c r="AH731" s="75"/>
      <c r="AI731" s="75"/>
      <c r="AJ731" s="75"/>
      <c r="AK731" s="75"/>
      <c r="AL731" s="75"/>
      <c r="AM731" s="75"/>
      <c r="AN731" s="75"/>
    </row>
    <row r="732" ht="14.25" customHeight="1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  <c r="AC732" s="75"/>
      <c r="AD732" s="75"/>
      <c r="AE732" s="75"/>
      <c r="AF732" s="75"/>
      <c r="AG732" s="75"/>
      <c r="AH732" s="75"/>
      <c r="AI732" s="75"/>
      <c r="AJ732" s="75"/>
      <c r="AK732" s="75"/>
      <c r="AL732" s="75"/>
      <c r="AM732" s="75"/>
      <c r="AN732" s="75"/>
    </row>
    <row r="733" ht="14.25" customHeight="1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  <c r="AC733" s="75"/>
      <c r="AD733" s="75"/>
      <c r="AE733" s="75"/>
      <c r="AF733" s="75"/>
      <c r="AG733" s="75"/>
      <c r="AH733" s="75"/>
      <c r="AI733" s="75"/>
      <c r="AJ733" s="75"/>
      <c r="AK733" s="75"/>
      <c r="AL733" s="75"/>
      <c r="AM733" s="75"/>
      <c r="AN733" s="75"/>
    </row>
    <row r="734" ht="14.25" customHeight="1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  <c r="AC734" s="75"/>
      <c r="AD734" s="75"/>
      <c r="AE734" s="75"/>
      <c r="AF734" s="75"/>
      <c r="AG734" s="75"/>
      <c r="AH734" s="75"/>
      <c r="AI734" s="75"/>
      <c r="AJ734" s="75"/>
      <c r="AK734" s="75"/>
      <c r="AL734" s="75"/>
      <c r="AM734" s="75"/>
      <c r="AN734" s="75"/>
    </row>
    <row r="735" ht="14.25" customHeight="1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  <c r="AC735" s="75"/>
      <c r="AD735" s="75"/>
      <c r="AE735" s="75"/>
      <c r="AF735" s="75"/>
      <c r="AG735" s="75"/>
      <c r="AH735" s="75"/>
      <c r="AI735" s="75"/>
      <c r="AJ735" s="75"/>
      <c r="AK735" s="75"/>
      <c r="AL735" s="75"/>
      <c r="AM735" s="75"/>
      <c r="AN735" s="75"/>
    </row>
    <row r="736" ht="14.25" customHeight="1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  <c r="AC736" s="75"/>
      <c r="AD736" s="75"/>
      <c r="AE736" s="75"/>
      <c r="AF736" s="75"/>
      <c r="AG736" s="75"/>
      <c r="AH736" s="75"/>
      <c r="AI736" s="75"/>
      <c r="AJ736" s="75"/>
      <c r="AK736" s="75"/>
      <c r="AL736" s="75"/>
      <c r="AM736" s="75"/>
      <c r="AN736" s="75"/>
    </row>
    <row r="737" ht="14.25" customHeight="1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  <c r="AC737" s="75"/>
      <c r="AD737" s="75"/>
      <c r="AE737" s="75"/>
      <c r="AF737" s="75"/>
      <c r="AG737" s="75"/>
      <c r="AH737" s="75"/>
      <c r="AI737" s="75"/>
      <c r="AJ737" s="75"/>
      <c r="AK737" s="75"/>
      <c r="AL737" s="75"/>
      <c r="AM737" s="75"/>
      <c r="AN737" s="75"/>
    </row>
    <row r="738" ht="14.25" customHeight="1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  <c r="AC738" s="75"/>
      <c r="AD738" s="75"/>
      <c r="AE738" s="75"/>
      <c r="AF738" s="75"/>
      <c r="AG738" s="75"/>
      <c r="AH738" s="75"/>
      <c r="AI738" s="75"/>
      <c r="AJ738" s="75"/>
      <c r="AK738" s="75"/>
      <c r="AL738" s="75"/>
      <c r="AM738" s="75"/>
      <c r="AN738" s="75"/>
    </row>
    <row r="739" ht="14.25" customHeight="1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  <c r="AC739" s="75"/>
      <c r="AD739" s="75"/>
      <c r="AE739" s="75"/>
      <c r="AF739" s="75"/>
      <c r="AG739" s="75"/>
      <c r="AH739" s="75"/>
      <c r="AI739" s="75"/>
      <c r="AJ739" s="75"/>
      <c r="AK739" s="75"/>
      <c r="AL739" s="75"/>
      <c r="AM739" s="75"/>
      <c r="AN739" s="75"/>
    </row>
    <row r="740" ht="14.25" customHeight="1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  <c r="AC740" s="75"/>
      <c r="AD740" s="75"/>
      <c r="AE740" s="75"/>
      <c r="AF740" s="75"/>
      <c r="AG740" s="75"/>
      <c r="AH740" s="75"/>
      <c r="AI740" s="75"/>
      <c r="AJ740" s="75"/>
      <c r="AK740" s="75"/>
      <c r="AL740" s="75"/>
      <c r="AM740" s="75"/>
      <c r="AN740" s="75"/>
    </row>
    <row r="741" ht="14.25" customHeight="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  <c r="AC741" s="75"/>
      <c r="AD741" s="75"/>
      <c r="AE741" s="75"/>
      <c r="AF741" s="75"/>
      <c r="AG741" s="75"/>
      <c r="AH741" s="75"/>
      <c r="AI741" s="75"/>
      <c r="AJ741" s="75"/>
      <c r="AK741" s="75"/>
      <c r="AL741" s="75"/>
      <c r="AM741" s="75"/>
      <c r="AN741" s="75"/>
    </row>
    <row r="742" ht="14.25" customHeight="1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  <c r="AC742" s="75"/>
      <c r="AD742" s="75"/>
      <c r="AE742" s="75"/>
      <c r="AF742" s="75"/>
      <c r="AG742" s="75"/>
      <c r="AH742" s="75"/>
      <c r="AI742" s="75"/>
      <c r="AJ742" s="75"/>
      <c r="AK742" s="75"/>
      <c r="AL742" s="75"/>
      <c r="AM742" s="75"/>
      <c r="AN742" s="75"/>
    </row>
    <row r="743" ht="14.25" customHeight="1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  <c r="AC743" s="75"/>
      <c r="AD743" s="75"/>
      <c r="AE743" s="75"/>
      <c r="AF743" s="75"/>
      <c r="AG743" s="75"/>
      <c r="AH743" s="75"/>
      <c r="AI743" s="75"/>
      <c r="AJ743" s="75"/>
      <c r="AK743" s="75"/>
      <c r="AL743" s="75"/>
      <c r="AM743" s="75"/>
      <c r="AN743" s="75"/>
    </row>
    <row r="744" ht="14.25" customHeight="1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  <c r="AC744" s="75"/>
      <c r="AD744" s="75"/>
      <c r="AE744" s="75"/>
      <c r="AF744" s="75"/>
      <c r="AG744" s="75"/>
      <c r="AH744" s="75"/>
      <c r="AI744" s="75"/>
      <c r="AJ744" s="75"/>
      <c r="AK744" s="75"/>
      <c r="AL744" s="75"/>
      <c r="AM744" s="75"/>
      <c r="AN744" s="75"/>
    </row>
    <row r="745" ht="14.25" customHeight="1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  <c r="AC745" s="75"/>
      <c r="AD745" s="75"/>
      <c r="AE745" s="75"/>
      <c r="AF745" s="75"/>
      <c r="AG745" s="75"/>
      <c r="AH745" s="75"/>
      <c r="AI745" s="75"/>
      <c r="AJ745" s="75"/>
      <c r="AK745" s="75"/>
      <c r="AL745" s="75"/>
      <c r="AM745" s="75"/>
      <c r="AN745" s="75"/>
    </row>
    <row r="746" ht="14.25" customHeight="1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  <c r="AC746" s="75"/>
      <c r="AD746" s="75"/>
      <c r="AE746" s="75"/>
      <c r="AF746" s="75"/>
      <c r="AG746" s="75"/>
      <c r="AH746" s="75"/>
      <c r="AI746" s="75"/>
      <c r="AJ746" s="75"/>
      <c r="AK746" s="75"/>
      <c r="AL746" s="75"/>
      <c r="AM746" s="75"/>
      <c r="AN746" s="75"/>
    </row>
    <row r="747" ht="14.25" customHeight="1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  <c r="AC747" s="75"/>
      <c r="AD747" s="75"/>
      <c r="AE747" s="75"/>
      <c r="AF747" s="75"/>
      <c r="AG747" s="75"/>
      <c r="AH747" s="75"/>
      <c r="AI747" s="75"/>
      <c r="AJ747" s="75"/>
      <c r="AK747" s="75"/>
      <c r="AL747" s="75"/>
      <c r="AM747" s="75"/>
      <c r="AN747" s="75"/>
    </row>
    <row r="748" ht="14.25" customHeight="1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  <c r="AC748" s="75"/>
      <c r="AD748" s="75"/>
      <c r="AE748" s="75"/>
      <c r="AF748" s="75"/>
      <c r="AG748" s="75"/>
      <c r="AH748" s="75"/>
      <c r="AI748" s="75"/>
      <c r="AJ748" s="75"/>
      <c r="AK748" s="75"/>
      <c r="AL748" s="75"/>
      <c r="AM748" s="75"/>
      <c r="AN748" s="75"/>
    </row>
    <row r="749" ht="14.25" customHeight="1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</row>
    <row r="750" ht="14.25" customHeight="1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  <c r="AC750" s="75"/>
      <c r="AD750" s="75"/>
      <c r="AE750" s="75"/>
      <c r="AF750" s="75"/>
      <c r="AG750" s="75"/>
      <c r="AH750" s="75"/>
      <c r="AI750" s="75"/>
      <c r="AJ750" s="75"/>
      <c r="AK750" s="75"/>
      <c r="AL750" s="75"/>
      <c r="AM750" s="75"/>
      <c r="AN750" s="75"/>
    </row>
    <row r="751" ht="14.25" customHeight="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  <c r="AC751" s="75"/>
      <c r="AD751" s="75"/>
      <c r="AE751" s="75"/>
      <c r="AF751" s="75"/>
      <c r="AG751" s="75"/>
      <c r="AH751" s="75"/>
      <c r="AI751" s="75"/>
      <c r="AJ751" s="75"/>
      <c r="AK751" s="75"/>
      <c r="AL751" s="75"/>
      <c r="AM751" s="75"/>
      <c r="AN751" s="75"/>
    </row>
    <row r="752" ht="14.25" customHeight="1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  <c r="AC752" s="75"/>
      <c r="AD752" s="75"/>
      <c r="AE752" s="75"/>
      <c r="AF752" s="75"/>
      <c r="AG752" s="75"/>
      <c r="AH752" s="75"/>
      <c r="AI752" s="75"/>
      <c r="AJ752" s="75"/>
      <c r="AK752" s="75"/>
      <c r="AL752" s="75"/>
      <c r="AM752" s="75"/>
      <c r="AN752" s="75"/>
    </row>
    <row r="753" ht="14.25" customHeight="1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  <c r="AC753" s="75"/>
      <c r="AD753" s="75"/>
      <c r="AE753" s="75"/>
      <c r="AF753" s="75"/>
      <c r="AG753" s="75"/>
      <c r="AH753" s="75"/>
      <c r="AI753" s="75"/>
      <c r="AJ753" s="75"/>
      <c r="AK753" s="75"/>
      <c r="AL753" s="75"/>
      <c r="AM753" s="75"/>
      <c r="AN753" s="75"/>
    </row>
    <row r="754" ht="14.25" customHeight="1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  <c r="AC754" s="75"/>
      <c r="AD754" s="75"/>
      <c r="AE754" s="75"/>
      <c r="AF754" s="75"/>
      <c r="AG754" s="75"/>
      <c r="AH754" s="75"/>
      <c r="AI754" s="75"/>
      <c r="AJ754" s="75"/>
      <c r="AK754" s="75"/>
      <c r="AL754" s="75"/>
      <c r="AM754" s="75"/>
      <c r="AN754" s="75"/>
    </row>
    <row r="755" ht="14.25" customHeight="1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  <c r="AC755" s="75"/>
      <c r="AD755" s="75"/>
      <c r="AE755" s="75"/>
      <c r="AF755" s="75"/>
      <c r="AG755" s="75"/>
      <c r="AH755" s="75"/>
      <c r="AI755" s="75"/>
      <c r="AJ755" s="75"/>
      <c r="AK755" s="75"/>
      <c r="AL755" s="75"/>
      <c r="AM755" s="75"/>
      <c r="AN755" s="75"/>
    </row>
    <row r="756" ht="14.25" customHeight="1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  <c r="AC756" s="75"/>
      <c r="AD756" s="75"/>
      <c r="AE756" s="75"/>
      <c r="AF756" s="75"/>
      <c r="AG756" s="75"/>
      <c r="AH756" s="75"/>
      <c r="AI756" s="75"/>
      <c r="AJ756" s="75"/>
      <c r="AK756" s="75"/>
      <c r="AL756" s="75"/>
      <c r="AM756" s="75"/>
      <c r="AN756" s="75"/>
    </row>
    <row r="757" ht="14.25" customHeight="1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</row>
    <row r="758" ht="14.25" customHeight="1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  <c r="AC758" s="75"/>
      <c r="AD758" s="75"/>
      <c r="AE758" s="75"/>
      <c r="AF758" s="75"/>
      <c r="AG758" s="75"/>
      <c r="AH758" s="75"/>
      <c r="AI758" s="75"/>
      <c r="AJ758" s="75"/>
      <c r="AK758" s="75"/>
      <c r="AL758" s="75"/>
      <c r="AM758" s="75"/>
      <c r="AN758" s="75"/>
    </row>
    <row r="759" ht="14.25" customHeight="1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  <c r="AC759" s="75"/>
      <c r="AD759" s="75"/>
      <c r="AE759" s="75"/>
      <c r="AF759" s="75"/>
      <c r="AG759" s="75"/>
      <c r="AH759" s="75"/>
      <c r="AI759" s="75"/>
      <c r="AJ759" s="75"/>
      <c r="AK759" s="75"/>
      <c r="AL759" s="75"/>
      <c r="AM759" s="75"/>
      <c r="AN759" s="75"/>
    </row>
    <row r="760" ht="14.25" customHeight="1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</row>
    <row r="761" ht="14.25" customHeight="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  <c r="AC761" s="75"/>
      <c r="AD761" s="75"/>
      <c r="AE761" s="75"/>
      <c r="AF761" s="75"/>
      <c r="AG761" s="75"/>
      <c r="AH761" s="75"/>
      <c r="AI761" s="75"/>
      <c r="AJ761" s="75"/>
      <c r="AK761" s="75"/>
      <c r="AL761" s="75"/>
      <c r="AM761" s="75"/>
      <c r="AN761" s="75"/>
    </row>
    <row r="762" ht="14.25" customHeight="1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  <c r="AC762" s="75"/>
      <c r="AD762" s="75"/>
      <c r="AE762" s="75"/>
      <c r="AF762" s="75"/>
      <c r="AG762" s="75"/>
      <c r="AH762" s="75"/>
      <c r="AI762" s="75"/>
      <c r="AJ762" s="75"/>
      <c r="AK762" s="75"/>
      <c r="AL762" s="75"/>
      <c r="AM762" s="75"/>
      <c r="AN762" s="75"/>
    </row>
    <row r="763" ht="14.25" customHeight="1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  <c r="AC763" s="75"/>
      <c r="AD763" s="75"/>
      <c r="AE763" s="75"/>
      <c r="AF763" s="75"/>
      <c r="AG763" s="75"/>
      <c r="AH763" s="75"/>
      <c r="AI763" s="75"/>
      <c r="AJ763" s="75"/>
      <c r="AK763" s="75"/>
      <c r="AL763" s="75"/>
      <c r="AM763" s="75"/>
      <c r="AN763" s="75"/>
    </row>
    <row r="764" ht="14.25" customHeight="1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  <c r="AC764" s="75"/>
      <c r="AD764" s="75"/>
      <c r="AE764" s="75"/>
      <c r="AF764" s="75"/>
      <c r="AG764" s="75"/>
      <c r="AH764" s="75"/>
      <c r="AI764" s="75"/>
      <c r="AJ764" s="75"/>
      <c r="AK764" s="75"/>
      <c r="AL764" s="75"/>
      <c r="AM764" s="75"/>
      <c r="AN764" s="75"/>
    </row>
    <row r="765" ht="14.25" customHeight="1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  <c r="AC765" s="75"/>
      <c r="AD765" s="75"/>
      <c r="AE765" s="75"/>
      <c r="AF765" s="75"/>
      <c r="AG765" s="75"/>
      <c r="AH765" s="75"/>
      <c r="AI765" s="75"/>
      <c r="AJ765" s="75"/>
      <c r="AK765" s="75"/>
      <c r="AL765" s="75"/>
      <c r="AM765" s="75"/>
      <c r="AN765" s="75"/>
    </row>
    <row r="766" ht="14.25" customHeight="1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  <c r="AC766" s="75"/>
      <c r="AD766" s="75"/>
      <c r="AE766" s="75"/>
      <c r="AF766" s="75"/>
      <c r="AG766" s="75"/>
      <c r="AH766" s="75"/>
      <c r="AI766" s="75"/>
      <c r="AJ766" s="75"/>
      <c r="AK766" s="75"/>
      <c r="AL766" s="75"/>
      <c r="AM766" s="75"/>
      <c r="AN766" s="75"/>
    </row>
    <row r="767" ht="14.25" customHeight="1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  <c r="AC767" s="75"/>
      <c r="AD767" s="75"/>
      <c r="AE767" s="75"/>
      <c r="AF767" s="75"/>
      <c r="AG767" s="75"/>
      <c r="AH767" s="75"/>
      <c r="AI767" s="75"/>
      <c r="AJ767" s="75"/>
      <c r="AK767" s="75"/>
      <c r="AL767" s="75"/>
      <c r="AM767" s="75"/>
      <c r="AN767" s="75"/>
    </row>
    <row r="768" ht="14.25" customHeight="1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  <c r="AC768" s="75"/>
      <c r="AD768" s="75"/>
      <c r="AE768" s="75"/>
      <c r="AF768" s="75"/>
      <c r="AG768" s="75"/>
      <c r="AH768" s="75"/>
      <c r="AI768" s="75"/>
      <c r="AJ768" s="75"/>
      <c r="AK768" s="75"/>
      <c r="AL768" s="75"/>
      <c r="AM768" s="75"/>
      <c r="AN768" s="75"/>
    </row>
    <row r="769" ht="14.25" customHeight="1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  <c r="AC769" s="75"/>
      <c r="AD769" s="75"/>
      <c r="AE769" s="75"/>
      <c r="AF769" s="75"/>
      <c r="AG769" s="75"/>
      <c r="AH769" s="75"/>
      <c r="AI769" s="75"/>
      <c r="AJ769" s="75"/>
      <c r="AK769" s="75"/>
      <c r="AL769" s="75"/>
      <c r="AM769" s="75"/>
      <c r="AN769" s="75"/>
    </row>
    <row r="770" ht="14.25" customHeight="1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  <c r="AC770" s="75"/>
      <c r="AD770" s="75"/>
      <c r="AE770" s="75"/>
      <c r="AF770" s="75"/>
      <c r="AG770" s="75"/>
      <c r="AH770" s="75"/>
      <c r="AI770" s="75"/>
      <c r="AJ770" s="75"/>
      <c r="AK770" s="75"/>
      <c r="AL770" s="75"/>
      <c r="AM770" s="75"/>
      <c r="AN770" s="75"/>
    </row>
    <row r="771" ht="14.25" customHeight="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  <c r="AC771" s="75"/>
      <c r="AD771" s="75"/>
      <c r="AE771" s="75"/>
      <c r="AF771" s="75"/>
      <c r="AG771" s="75"/>
      <c r="AH771" s="75"/>
      <c r="AI771" s="75"/>
      <c r="AJ771" s="75"/>
      <c r="AK771" s="75"/>
      <c r="AL771" s="75"/>
      <c r="AM771" s="75"/>
      <c r="AN771" s="75"/>
    </row>
    <row r="772" ht="14.25" customHeight="1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  <c r="AC772" s="75"/>
      <c r="AD772" s="75"/>
      <c r="AE772" s="75"/>
      <c r="AF772" s="75"/>
      <c r="AG772" s="75"/>
      <c r="AH772" s="75"/>
      <c r="AI772" s="75"/>
      <c r="AJ772" s="75"/>
      <c r="AK772" s="75"/>
      <c r="AL772" s="75"/>
      <c r="AM772" s="75"/>
      <c r="AN772" s="75"/>
    </row>
    <row r="773" ht="14.25" customHeight="1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  <c r="AC773" s="75"/>
      <c r="AD773" s="75"/>
      <c r="AE773" s="75"/>
      <c r="AF773" s="75"/>
      <c r="AG773" s="75"/>
      <c r="AH773" s="75"/>
      <c r="AI773" s="75"/>
      <c r="AJ773" s="75"/>
      <c r="AK773" s="75"/>
      <c r="AL773" s="75"/>
      <c r="AM773" s="75"/>
      <c r="AN773" s="75"/>
    </row>
    <row r="774" ht="14.25" customHeight="1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  <c r="AC774" s="75"/>
      <c r="AD774" s="75"/>
      <c r="AE774" s="75"/>
      <c r="AF774" s="75"/>
      <c r="AG774" s="75"/>
      <c r="AH774" s="75"/>
      <c r="AI774" s="75"/>
      <c r="AJ774" s="75"/>
      <c r="AK774" s="75"/>
      <c r="AL774" s="75"/>
      <c r="AM774" s="75"/>
      <c r="AN774" s="75"/>
    </row>
    <row r="775" ht="14.25" customHeight="1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  <c r="AC775" s="75"/>
      <c r="AD775" s="75"/>
      <c r="AE775" s="75"/>
      <c r="AF775" s="75"/>
      <c r="AG775" s="75"/>
      <c r="AH775" s="75"/>
      <c r="AI775" s="75"/>
      <c r="AJ775" s="75"/>
      <c r="AK775" s="75"/>
      <c r="AL775" s="75"/>
      <c r="AM775" s="75"/>
      <c r="AN775" s="75"/>
    </row>
    <row r="776" ht="14.25" customHeight="1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  <c r="AC776" s="75"/>
      <c r="AD776" s="75"/>
      <c r="AE776" s="75"/>
      <c r="AF776" s="75"/>
      <c r="AG776" s="75"/>
      <c r="AH776" s="75"/>
      <c r="AI776" s="75"/>
      <c r="AJ776" s="75"/>
      <c r="AK776" s="75"/>
      <c r="AL776" s="75"/>
      <c r="AM776" s="75"/>
      <c r="AN776" s="75"/>
    </row>
    <row r="777" ht="14.25" customHeight="1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  <c r="AC777" s="75"/>
      <c r="AD777" s="75"/>
      <c r="AE777" s="75"/>
      <c r="AF777" s="75"/>
      <c r="AG777" s="75"/>
      <c r="AH777" s="75"/>
      <c r="AI777" s="75"/>
      <c r="AJ777" s="75"/>
      <c r="AK777" s="75"/>
      <c r="AL777" s="75"/>
      <c r="AM777" s="75"/>
      <c r="AN777" s="75"/>
    </row>
    <row r="778" ht="14.25" customHeight="1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  <c r="AC778" s="75"/>
      <c r="AD778" s="75"/>
      <c r="AE778" s="75"/>
      <c r="AF778" s="75"/>
      <c r="AG778" s="75"/>
      <c r="AH778" s="75"/>
      <c r="AI778" s="75"/>
      <c r="AJ778" s="75"/>
      <c r="AK778" s="75"/>
      <c r="AL778" s="75"/>
      <c r="AM778" s="75"/>
      <c r="AN778" s="75"/>
    </row>
    <row r="779" ht="14.25" customHeight="1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  <c r="AC779" s="75"/>
      <c r="AD779" s="75"/>
      <c r="AE779" s="75"/>
      <c r="AF779" s="75"/>
      <c r="AG779" s="75"/>
      <c r="AH779" s="75"/>
      <c r="AI779" s="75"/>
      <c r="AJ779" s="75"/>
      <c r="AK779" s="75"/>
      <c r="AL779" s="75"/>
      <c r="AM779" s="75"/>
      <c r="AN779" s="75"/>
    </row>
    <row r="780" ht="14.25" customHeight="1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  <c r="AC780" s="75"/>
      <c r="AD780" s="75"/>
      <c r="AE780" s="75"/>
      <c r="AF780" s="75"/>
      <c r="AG780" s="75"/>
      <c r="AH780" s="75"/>
      <c r="AI780" s="75"/>
      <c r="AJ780" s="75"/>
      <c r="AK780" s="75"/>
      <c r="AL780" s="75"/>
      <c r="AM780" s="75"/>
      <c r="AN780" s="75"/>
    </row>
    <row r="781" ht="14.25" customHeight="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  <c r="AC781" s="75"/>
      <c r="AD781" s="75"/>
      <c r="AE781" s="75"/>
      <c r="AF781" s="75"/>
      <c r="AG781" s="75"/>
      <c r="AH781" s="75"/>
      <c r="AI781" s="75"/>
      <c r="AJ781" s="75"/>
      <c r="AK781" s="75"/>
      <c r="AL781" s="75"/>
      <c r="AM781" s="75"/>
      <c r="AN781" s="75"/>
    </row>
    <row r="782" ht="14.25" customHeight="1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  <c r="AC782" s="75"/>
      <c r="AD782" s="75"/>
      <c r="AE782" s="75"/>
      <c r="AF782" s="75"/>
      <c r="AG782" s="75"/>
      <c r="AH782" s="75"/>
      <c r="AI782" s="75"/>
      <c r="AJ782" s="75"/>
      <c r="AK782" s="75"/>
      <c r="AL782" s="75"/>
      <c r="AM782" s="75"/>
      <c r="AN782" s="75"/>
    </row>
    <row r="783" ht="14.25" customHeight="1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  <c r="AC783" s="75"/>
      <c r="AD783" s="75"/>
      <c r="AE783" s="75"/>
      <c r="AF783" s="75"/>
      <c r="AG783" s="75"/>
      <c r="AH783" s="75"/>
      <c r="AI783" s="75"/>
      <c r="AJ783" s="75"/>
      <c r="AK783" s="75"/>
      <c r="AL783" s="75"/>
      <c r="AM783" s="75"/>
      <c r="AN783" s="75"/>
    </row>
    <row r="784" ht="14.25" customHeight="1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</row>
    <row r="785" ht="14.25" customHeight="1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  <c r="AC785" s="75"/>
      <c r="AD785" s="75"/>
      <c r="AE785" s="75"/>
      <c r="AF785" s="75"/>
      <c r="AG785" s="75"/>
      <c r="AH785" s="75"/>
      <c r="AI785" s="75"/>
      <c r="AJ785" s="75"/>
      <c r="AK785" s="75"/>
      <c r="AL785" s="75"/>
      <c r="AM785" s="75"/>
      <c r="AN785" s="75"/>
    </row>
    <row r="786" ht="14.25" customHeight="1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  <c r="AC786" s="75"/>
      <c r="AD786" s="75"/>
      <c r="AE786" s="75"/>
      <c r="AF786" s="75"/>
      <c r="AG786" s="75"/>
      <c r="AH786" s="75"/>
      <c r="AI786" s="75"/>
      <c r="AJ786" s="75"/>
      <c r="AK786" s="75"/>
      <c r="AL786" s="75"/>
      <c r="AM786" s="75"/>
      <c r="AN786" s="75"/>
    </row>
    <row r="787" ht="14.25" customHeight="1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  <c r="AC787" s="75"/>
      <c r="AD787" s="75"/>
      <c r="AE787" s="75"/>
      <c r="AF787" s="75"/>
      <c r="AG787" s="75"/>
      <c r="AH787" s="75"/>
      <c r="AI787" s="75"/>
      <c r="AJ787" s="75"/>
      <c r="AK787" s="75"/>
      <c r="AL787" s="75"/>
      <c r="AM787" s="75"/>
      <c r="AN787" s="75"/>
    </row>
    <row r="788" ht="14.25" customHeight="1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  <c r="AC788" s="75"/>
      <c r="AD788" s="75"/>
      <c r="AE788" s="75"/>
      <c r="AF788" s="75"/>
      <c r="AG788" s="75"/>
      <c r="AH788" s="75"/>
      <c r="AI788" s="75"/>
      <c r="AJ788" s="75"/>
      <c r="AK788" s="75"/>
      <c r="AL788" s="75"/>
      <c r="AM788" s="75"/>
      <c r="AN788" s="75"/>
    </row>
    <row r="789" ht="14.25" customHeight="1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  <c r="AC789" s="75"/>
      <c r="AD789" s="75"/>
      <c r="AE789" s="75"/>
      <c r="AF789" s="75"/>
      <c r="AG789" s="75"/>
      <c r="AH789" s="75"/>
      <c r="AI789" s="75"/>
      <c r="AJ789" s="75"/>
      <c r="AK789" s="75"/>
      <c r="AL789" s="75"/>
      <c r="AM789" s="75"/>
      <c r="AN789" s="75"/>
    </row>
    <row r="790" ht="14.25" customHeight="1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  <c r="AC790" s="75"/>
      <c r="AD790" s="75"/>
      <c r="AE790" s="75"/>
      <c r="AF790" s="75"/>
      <c r="AG790" s="75"/>
      <c r="AH790" s="75"/>
      <c r="AI790" s="75"/>
      <c r="AJ790" s="75"/>
      <c r="AK790" s="75"/>
      <c r="AL790" s="75"/>
      <c r="AM790" s="75"/>
      <c r="AN790" s="75"/>
    </row>
    <row r="791" ht="14.25" customHeight="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  <c r="AC791" s="75"/>
      <c r="AD791" s="75"/>
      <c r="AE791" s="75"/>
      <c r="AF791" s="75"/>
      <c r="AG791" s="75"/>
      <c r="AH791" s="75"/>
      <c r="AI791" s="75"/>
      <c r="AJ791" s="75"/>
      <c r="AK791" s="75"/>
      <c r="AL791" s="75"/>
      <c r="AM791" s="75"/>
      <c r="AN791" s="75"/>
    </row>
    <row r="792" ht="14.25" customHeight="1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  <c r="AC792" s="75"/>
      <c r="AD792" s="75"/>
      <c r="AE792" s="75"/>
      <c r="AF792" s="75"/>
      <c r="AG792" s="75"/>
      <c r="AH792" s="75"/>
      <c r="AI792" s="75"/>
      <c r="AJ792" s="75"/>
      <c r="AK792" s="75"/>
      <c r="AL792" s="75"/>
      <c r="AM792" s="75"/>
      <c r="AN792" s="75"/>
    </row>
    <row r="793" ht="14.25" customHeight="1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  <c r="AC793" s="75"/>
      <c r="AD793" s="75"/>
      <c r="AE793" s="75"/>
      <c r="AF793" s="75"/>
      <c r="AG793" s="75"/>
      <c r="AH793" s="75"/>
      <c r="AI793" s="75"/>
      <c r="AJ793" s="75"/>
      <c r="AK793" s="75"/>
      <c r="AL793" s="75"/>
      <c r="AM793" s="75"/>
      <c r="AN793" s="75"/>
    </row>
    <row r="794" ht="14.25" customHeight="1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  <c r="AC794" s="75"/>
      <c r="AD794" s="75"/>
      <c r="AE794" s="75"/>
      <c r="AF794" s="75"/>
      <c r="AG794" s="75"/>
      <c r="AH794" s="75"/>
      <c r="AI794" s="75"/>
      <c r="AJ794" s="75"/>
      <c r="AK794" s="75"/>
      <c r="AL794" s="75"/>
      <c r="AM794" s="75"/>
      <c r="AN794" s="75"/>
    </row>
    <row r="795" ht="14.25" customHeight="1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  <c r="AC795" s="75"/>
      <c r="AD795" s="75"/>
      <c r="AE795" s="75"/>
      <c r="AF795" s="75"/>
      <c r="AG795" s="75"/>
      <c r="AH795" s="75"/>
      <c r="AI795" s="75"/>
      <c r="AJ795" s="75"/>
      <c r="AK795" s="75"/>
      <c r="AL795" s="75"/>
      <c r="AM795" s="75"/>
      <c r="AN795" s="75"/>
    </row>
    <row r="796" ht="14.25" customHeight="1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  <c r="AC796" s="75"/>
      <c r="AD796" s="75"/>
      <c r="AE796" s="75"/>
      <c r="AF796" s="75"/>
      <c r="AG796" s="75"/>
      <c r="AH796" s="75"/>
      <c r="AI796" s="75"/>
      <c r="AJ796" s="75"/>
      <c r="AK796" s="75"/>
      <c r="AL796" s="75"/>
      <c r="AM796" s="75"/>
      <c r="AN796" s="75"/>
    </row>
    <row r="797" ht="14.25" customHeight="1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  <c r="AC797" s="75"/>
      <c r="AD797" s="75"/>
      <c r="AE797" s="75"/>
      <c r="AF797" s="75"/>
      <c r="AG797" s="75"/>
      <c r="AH797" s="75"/>
      <c r="AI797" s="75"/>
      <c r="AJ797" s="75"/>
      <c r="AK797" s="75"/>
      <c r="AL797" s="75"/>
      <c r="AM797" s="75"/>
      <c r="AN797" s="75"/>
    </row>
    <row r="798" ht="14.25" customHeight="1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  <c r="AC798" s="75"/>
      <c r="AD798" s="75"/>
      <c r="AE798" s="75"/>
      <c r="AF798" s="75"/>
      <c r="AG798" s="75"/>
      <c r="AH798" s="75"/>
      <c r="AI798" s="75"/>
      <c r="AJ798" s="75"/>
      <c r="AK798" s="75"/>
      <c r="AL798" s="75"/>
      <c r="AM798" s="75"/>
      <c r="AN798" s="75"/>
    </row>
    <row r="799" ht="14.25" customHeight="1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  <c r="AC799" s="75"/>
      <c r="AD799" s="75"/>
      <c r="AE799" s="75"/>
      <c r="AF799" s="75"/>
      <c r="AG799" s="75"/>
      <c r="AH799" s="75"/>
      <c r="AI799" s="75"/>
      <c r="AJ799" s="75"/>
      <c r="AK799" s="75"/>
      <c r="AL799" s="75"/>
      <c r="AM799" s="75"/>
      <c r="AN799" s="75"/>
    </row>
    <row r="800" ht="14.25" customHeight="1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  <c r="AC800" s="75"/>
      <c r="AD800" s="75"/>
      <c r="AE800" s="75"/>
      <c r="AF800" s="75"/>
      <c r="AG800" s="75"/>
      <c r="AH800" s="75"/>
      <c r="AI800" s="75"/>
      <c r="AJ800" s="75"/>
      <c r="AK800" s="75"/>
      <c r="AL800" s="75"/>
      <c r="AM800" s="75"/>
      <c r="AN800" s="75"/>
    </row>
    <row r="801" ht="14.25" customHeight="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  <c r="AC801" s="75"/>
      <c r="AD801" s="75"/>
      <c r="AE801" s="75"/>
      <c r="AF801" s="75"/>
      <c r="AG801" s="75"/>
      <c r="AH801" s="75"/>
      <c r="AI801" s="75"/>
      <c r="AJ801" s="75"/>
      <c r="AK801" s="75"/>
      <c r="AL801" s="75"/>
      <c r="AM801" s="75"/>
      <c r="AN801" s="75"/>
    </row>
    <row r="802" ht="14.25" customHeight="1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  <c r="AC802" s="75"/>
      <c r="AD802" s="75"/>
      <c r="AE802" s="75"/>
      <c r="AF802" s="75"/>
      <c r="AG802" s="75"/>
      <c r="AH802" s="75"/>
      <c r="AI802" s="75"/>
      <c r="AJ802" s="75"/>
      <c r="AK802" s="75"/>
      <c r="AL802" s="75"/>
      <c r="AM802" s="75"/>
      <c r="AN802" s="75"/>
    </row>
    <row r="803" ht="14.25" customHeight="1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  <c r="AC803" s="75"/>
      <c r="AD803" s="75"/>
      <c r="AE803" s="75"/>
      <c r="AF803" s="75"/>
      <c r="AG803" s="75"/>
      <c r="AH803" s="75"/>
      <c r="AI803" s="75"/>
      <c r="AJ803" s="75"/>
      <c r="AK803" s="75"/>
      <c r="AL803" s="75"/>
      <c r="AM803" s="75"/>
      <c r="AN803" s="75"/>
    </row>
    <row r="804" ht="14.25" customHeight="1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  <c r="AC804" s="75"/>
      <c r="AD804" s="75"/>
      <c r="AE804" s="75"/>
      <c r="AF804" s="75"/>
      <c r="AG804" s="75"/>
      <c r="AH804" s="75"/>
      <c r="AI804" s="75"/>
      <c r="AJ804" s="75"/>
      <c r="AK804" s="75"/>
      <c r="AL804" s="75"/>
      <c r="AM804" s="75"/>
      <c r="AN804" s="75"/>
    </row>
    <row r="805" ht="14.25" customHeight="1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  <c r="AC805" s="75"/>
      <c r="AD805" s="75"/>
      <c r="AE805" s="75"/>
      <c r="AF805" s="75"/>
      <c r="AG805" s="75"/>
      <c r="AH805" s="75"/>
      <c r="AI805" s="75"/>
      <c r="AJ805" s="75"/>
      <c r="AK805" s="75"/>
      <c r="AL805" s="75"/>
      <c r="AM805" s="75"/>
      <c r="AN805" s="75"/>
    </row>
    <row r="806" ht="14.25" customHeight="1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  <c r="AC806" s="75"/>
      <c r="AD806" s="75"/>
      <c r="AE806" s="75"/>
      <c r="AF806" s="75"/>
      <c r="AG806" s="75"/>
      <c r="AH806" s="75"/>
      <c r="AI806" s="75"/>
      <c r="AJ806" s="75"/>
      <c r="AK806" s="75"/>
      <c r="AL806" s="75"/>
      <c r="AM806" s="75"/>
      <c r="AN806" s="75"/>
    </row>
    <row r="807" ht="14.25" customHeight="1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  <c r="AC807" s="75"/>
      <c r="AD807" s="75"/>
      <c r="AE807" s="75"/>
      <c r="AF807" s="75"/>
      <c r="AG807" s="75"/>
      <c r="AH807" s="75"/>
      <c r="AI807" s="75"/>
      <c r="AJ807" s="75"/>
      <c r="AK807" s="75"/>
      <c r="AL807" s="75"/>
      <c r="AM807" s="75"/>
      <c r="AN807" s="75"/>
    </row>
    <row r="808" ht="14.25" customHeight="1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  <c r="AC808" s="75"/>
      <c r="AD808" s="75"/>
      <c r="AE808" s="75"/>
      <c r="AF808" s="75"/>
      <c r="AG808" s="75"/>
      <c r="AH808" s="75"/>
      <c r="AI808" s="75"/>
      <c r="AJ808" s="75"/>
      <c r="AK808" s="75"/>
      <c r="AL808" s="75"/>
      <c r="AM808" s="75"/>
      <c r="AN808" s="75"/>
    </row>
    <row r="809" ht="14.25" customHeight="1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  <c r="AC809" s="75"/>
      <c r="AD809" s="75"/>
      <c r="AE809" s="75"/>
      <c r="AF809" s="75"/>
      <c r="AG809" s="75"/>
      <c r="AH809" s="75"/>
      <c r="AI809" s="75"/>
      <c r="AJ809" s="75"/>
      <c r="AK809" s="75"/>
      <c r="AL809" s="75"/>
      <c r="AM809" s="75"/>
      <c r="AN809" s="75"/>
    </row>
    <row r="810" ht="14.25" customHeight="1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  <c r="AC810" s="75"/>
      <c r="AD810" s="75"/>
      <c r="AE810" s="75"/>
      <c r="AF810" s="75"/>
      <c r="AG810" s="75"/>
      <c r="AH810" s="75"/>
      <c r="AI810" s="75"/>
      <c r="AJ810" s="75"/>
      <c r="AK810" s="75"/>
      <c r="AL810" s="75"/>
      <c r="AM810" s="75"/>
      <c r="AN810" s="75"/>
    </row>
    <row r="811" ht="14.25" customHeight="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  <c r="AC811" s="75"/>
      <c r="AD811" s="75"/>
      <c r="AE811" s="75"/>
      <c r="AF811" s="75"/>
      <c r="AG811" s="75"/>
      <c r="AH811" s="75"/>
      <c r="AI811" s="75"/>
      <c r="AJ811" s="75"/>
      <c r="AK811" s="75"/>
      <c r="AL811" s="75"/>
      <c r="AM811" s="75"/>
      <c r="AN811" s="75"/>
    </row>
    <row r="812" ht="14.25" customHeight="1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  <c r="AC812" s="75"/>
      <c r="AD812" s="75"/>
      <c r="AE812" s="75"/>
      <c r="AF812" s="75"/>
      <c r="AG812" s="75"/>
      <c r="AH812" s="75"/>
      <c r="AI812" s="75"/>
      <c r="AJ812" s="75"/>
      <c r="AK812" s="75"/>
      <c r="AL812" s="75"/>
      <c r="AM812" s="75"/>
      <c r="AN812" s="75"/>
    </row>
    <row r="813" ht="14.25" customHeight="1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  <c r="AC813" s="75"/>
      <c r="AD813" s="75"/>
      <c r="AE813" s="75"/>
      <c r="AF813" s="75"/>
      <c r="AG813" s="75"/>
      <c r="AH813" s="75"/>
      <c r="AI813" s="75"/>
      <c r="AJ813" s="75"/>
      <c r="AK813" s="75"/>
      <c r="AL813" s="75"/>
      <c r="AM813" s="75"/>
      <c r="AN813" s="75"/>
    </row>
    <row r="814" ht="14.25" customHeight="1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  <c r="AC814" s="75"/>
      <c r="AD814" s="75"/>
      <c r="AE814" s="75"/>
      <c r="AF814" s="75"/>
      <c r="AG814" s="75"/>
      <c r="AH814" s="75"/>
      <c r="AI814" s="75"/>
      <c r="AJ814" s="75"/>
      <c r="AK814" s="75"/>
      <c r="AL814" s="75"/>
      <c r="AM814" s="75"/>
      <c r="AN814" s="75"/>
    </row>
    <row r="815" ht="14.25" customHeight="1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  <c r="AC815" s="75"/>
      <c r="AD815" s="75"/>
      <c r="AE815" s="75"/>
      <c r="AF815" s="75"/>
      <c r="AG815" s="75"/>
      <c r="AH815" s="75"/>
      <c r="AI815" s="75"/>
      <c r="AJ815" s="75"/>
      <c r="AK815" s="75"/>
      <c r="AL815" s="75"/>
      <c r="AM815" s="75"/>
      <c r="AN815" s="75"/>
    </row>
    <row r="816" ht="14.25" customHeight="1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  <c r="AC816" s="75"/>
      <c r="AD816" s="75"/>
      <c r="AE816" s="75"/>
      <c r="AF816" s="75"/>
      <c r="AG816" s="75"/>
      <c r="AH816" s="75"/>
      <c r="AI816" s="75"/>
      <c r="AJ816" s="75"/>
      <c r="AK816" s="75"/>
      <c r="AL816" s="75"/>
      <c r="AM816" s="75"/>
      <c r="AN816" s="75"/>
    </row>
    <row r="817" ht="14.25" customHeight="1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  <c r="AC817" s="75"/>
      <c r="AD817" s="75"/>
      <c r="AE817" s="75"/>
      <c r="AF817" s="75"/>
      <c r="AG817" s="75"/>
      <c r="AH817" s="75"/>
      <c r="AI817" s="75"/>
      <c r="AJ817" s="75"/>
      <c r="AK817" s="75"/>
      <c r="AL817" s="75"/>
      <c r="AM817" s="75"/>
      <c r="AN817" s="75"/>
    </row>
    <row r="818" ht="14.25" customHeight="1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  <c r="AC818" s="75"/>
      <c r="AD818" s="75"/>
      <c r="AE818" s="75"/>
      <c r="AF818" s="75"/>
      <c r="AG818" s="75"/>
      <c r="AH818" s="75"/>
      <c r="AI818" s="75"/>
      <c r="AJ818" s="75"/>
      <c r="AK818" s="75"/>
      <c r="AL818" s="75"/>
      <c r="AM818" s="75"/>
      <c r="AN818" s="75"/>
    </row>
    <row r="819" ht="14.25" customHeight="1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  <c r="AC819" s="75"/>
      <c r="AD819" s="75"/>
      <c r="AE819" s="75"/>
      <c r="AF819" s="75"/>
      <c r="AG819" s="75"/>
      <c r="AH819" s="75"/>
      <c r="AI819" s="75"/>
      <c r="AJ819" s="75"/>
      <c r="AK819" s="75"/>
      <c r="AL819" s="75"/>
      <c r="AM819" s="75"/>
      <c r="AN819" s="75"/>
    </row>
    <row r="820" ht="14.25" customHeight="1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  <c r="AC820" s="75"/>
      <c r="AD820" s="75"/>
      <c r="AE820" s="75"/>
      <c r="AF820" s="75"/>
      <c r="AG820" s="75"/>
      <c r="AH820" s="75"/>
      <c r="AI820" s="75"/>
      <c r="AJ820" s="75"/>
      <c r="AK820" s="75"/>
      <c r="AL820" s="75"/>
      <c r="AM820" s="75"/>
      <c r="AN820" s="75"/>
    </row>
    <row r="821" ht="14.25" customHeight="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  <c r="AC821" s="75"/>
      <c r="AD821" s="75"/>
      <c r="AE821" s="75"/>
      <c r="AF821" s="75"/>
      <c r="AG821" s="75"/>
      <c r="AH821" s="75"/>
      <c r="AI821" s="75"/>
      <c r="AJ821" s="75"/>
      <c r="AK821" s="75"/>
      <c r="AL821" s="75"/>
      <c r="AM821" s="75"/>
      <c r="AN821" s="75"/>
    </row>
    <row r="822" ht="14.25" customHeight="1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  <c r="AC822" s="75"/>
      <c r="AD822" s="75"/>
      <c r="AE822" s="75"/>
      <c r="AF822" s="75"/>
      <c r="AG822" s="75"/>
      <c r="AH822" s="75"/>
      <c r="AI822" s="75"/>
      <c r="AJ822" s="75"/>
      <c r="AK822" s="75"/>
      <c r="AL822" s="75"/>
      <c r="AM822" s="75"/>
      <c r="AN822" s="75"/>
    </row>
    <row r="823" ht="14.25" customHeight="1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  <c r="AC823" s="75"/>
      <c r="AD823" s="75"/>
      <c r="AE823" s="75"/>
      <c r="AF823" s="75"/>
      <c r="AG823" s="75"/>
      <c r="AH823" s="75"/>
      <c r="AI823" s="75"/>
      <c r="AJ823" s="75"/>
      <c r="AK823" s="75"/>
      <c r="AL823" s="75"/>
      <c r="AM823" s="75"/>
      <c r="AN823" s="75"/>
    </row>
    <row r="824" ht="14.25" customHeight="1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  <c r="AC824" s="75"/>
      <c r="AD824" s="75"/>
      <c r="AE824" s="75"/>
      <c r="AF824" s="75"/>
      <c r="AG824" s="75"/>
      <c r="AH824" s="75"/>
      <c r="AI824" s="75"/>
      <c r="AJ824" s="75"/>
      <c r="AK824" s="75"/>
      <c r="AL824" s="75"/>
      <c r="AM824" s="75"/>
      <c r="AN824" s="75"/>
    </row>
    <row r="825" ht="14.25" customHeight="1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  <c r="AC825" s="75"/>
      <c r="AD825" s="75"/>
      <c r="AE825" s="75"/>
      <c r="AF825" s="75"/>
      <c r="AG825" s="75"/>
      <c r="AH825" s="75"/>
      <c r="AI825" s="75"/>
      <c r="AJ825" s="75"/>
      <c r="AK825" s="75"/>
      <c r="AL825" s="75"/>
      <c r="AM825" s="75"/>
      <c r="AN825" s="75"/>
    </row>
    <row r="826" ht="14.25" customHeight="1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  <c r="AC826" s="75"/>
      <c r="AD826" s="75"/>
      <c r="AE826" s="75"/>
      <c r="AF826" s="75"/>
      <c r="AG826" s="75"/>
      <c r="AH826" s="75"/>
      <c r="AI826" s="75"/>
      <c r="AJ826" s="75"/>
      <c r="AK826" s="75"/>
      <c r="AL826" s="75"/>
      <c r="AM826" s="75"/>
      <c r="AN826" s="75"/>
    </row>
    <row r="827" ht="14.25" customHeight="1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  <c r="AC827" s="75"/>
      <c r="AD827" s="75"/>
      <c r="AE827" s="75"/>
      <c r="AF827" s="75"/>
      <c r="AG827" s="75"/>
      <c r="AH827" s="75"/>
      <c r="AI827" s="75"/>
      <c r="AJ827" s="75"/>
      <c r="AK827" s="75"/>
      <c r="AL827" s="75"/>
      <c r="AM827" s="75"/>
      <c r="AN827" s="75"/>
    </row>
    <row r="828" ht="14.25" customHeight="1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  <c r="AC828" s="75"/>
      <c r="AD828" s="75"/>
      <c r="AE828" s="75"/>
      <c r="AF828" s="75"/>
      <c r="AG828" s="75"/>
      <c r="AH828" s="75"/>
      <c r="AI828" s="75"/>
      <c r="AJ828" s="75"/>
      <c r="AK828" s="75"/>
      <c r="AL828" s="75"/>
      <c r="AM828" s="75"/>
      <c r="AN828" s="75"/>
    </row>
    <row r="829" ht="14.25" customHeight="1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  <c r="AC829" s="75"/>
      <c r="AD829" s="75"/>
      <c r="AE829" s="75"/>
      <c r="AF829" s="75"/>
      <c r="AG829" s="75"/>
      <c r="AH829" s="75"/>
      <c r="AI829" s="75"/>
      <c r="AJ829" s="75"/>
      <c r="AK829" s="75"/>
      <c r="AL829" s="75"/>
      <c r="AM829" s="75"/>
      <c r="AN829" s="75"/>
    </row>
    <row r="830" ht="14.25" customHeight="1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  <c r="AC830" s="75"/>
      <c r="AD830" s="75"/>
      <c r="AE830" s="75"/>
      <c r="AF830" s="75"/>
      <c r="AG830" s="75"/>
      <c r="AH830" s="75"/>
      <c r="AI830" s="75"/>
      <c r="AJ830" s="75"/>
      <c r="AK830" s="75"/>
      <c r="AL830" s="75"/>
      <c r="AM830" s="75"/>
      <c r="AN830" s="75"/>
    </row>
    <row r="831" ht="14.25" customHeight="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  <c r="AC831" s="75"/>
      <c r="AD831" s="75"/>
      <c r="AE831" s="75"/>
      <c r="AF831" s="75"/>
      <c r="AG831" s="75"/>
      <c r="AH831" s="75"/>
      <c r="AI831" s="75"/>
      <c r="AJ831" s="75"/>
      <c r="AK831" s="75"/>
      <c r="AL831" s="75"/>
      <c r="AM831" s="75"/>
      <c r="AN831" s="75"/>
    </row>
    <row r="832" ht="14.25" customHeight="1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  <c r="AC832" s="75"/>
      <c r="AD832" s="75"/>
      <c r="AE832" s="75"/>
      <c r="AF832" s="75"/>
      <c r="AG832" s="75"/>
      <c r="AH832" s="75"/>
      <c r="AI832" s="75"/>
      <c r="AJ832" s="75"/>
      <c r="AK832" s="75"/>
      <c r="AL832" s="75"/>
      <c r="AM832" s="75"/>
      <c r="AN832" s="75"/>
    </row>
    <row r="833" ht="14.25" customHeight="1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  <c r="AC833" s="75"/>
      <c r="AD833" s="75"/>
      <c r="AE833" s="75"/>
      <c r="AF833" s="75"/>
      <c r="AG833" s="75"/>
      <c r="AH833" s="75"/>
      <c r="AI833" s="75"/>
      <c r="AJ833" s="75"/>
      <c r="AK833" s="75"/>
      <c r="AL833" s="75"/>
      <c r="AM833" s="75"/>
      <c r="AN833" s="75"/>
    </row>
    <row r="834" ht="14.25" customHeight="1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  <c r="AC834" s="75"/>
      <c r="AD834" s="75"/>
      <c r="AE834" s="75"/>
      <c r="AF834" s="75"/>
      <c r="AG834" s="75"/>
      <c r="AH834" s="75"/>
      <c r="AI834" s="75"/>
      <c r="AJ834" s="75"/>
      <c r="AK834" s="75"/>
      <c r="AL834" s="75"/>
      <c r="AM834" s="75"/>
      <c r="AN834" s="75"/>
    </row>
    <row r="835" ht="14.25" customHeight="1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  <c r="AC835" s="75"/>
      <c r="AD835" s="75"/>
      <c r="AE835" s="75"/>
      <c r="AF835" s="75"/>
      <c r="AG835" s="75"/>
      <c r="AH835" s="75"/>
      <c r="AI835" s="75"/>
      <c r="AJ835" s="75"/>
      <c r="AK835" s="75"/>
      <c r="AL835" s="75"/>
      <c r="AM835" s="75"/>
      <c r="AN835" s="75"/>
    </row>
    <row r="836" ht="14.25" customHeight="1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  <c r="AC836" s="75"/>
      <c r="AD836" s="75"/>
      <c r="AE836" s="75"/>
      <c r="AF836" s="75"/>
      <c r="AG836" s="75"/>
      <c r="AH836" s="75"/>
      <c r="AI836" s="75"/>
      <c r="AJ836" s="75"/>
      <c r="AK836" s="75"/>
      <c r="AL836" s="75"/>
      <c r="AM836" s="75"/>
      <c r="AN836" s="75"/>
    </row>
    <row r="837" ht="14.25" customHeight="1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  <c r="AC837" s="75"/>
      <c r="AD837" s="75"/>
      <c r="AE837" s="75"/>
      <c r="AF837" s="75"/>
      <c r="AG837" s="75"/>
      <c r="AH837" s="75"/>
      <c r="AI837" s="75"/>
      <c r="AJ837" s="75"/>
      <c r="AK837" s="75"/>
      <c r="AL837" s="75"/>
      <c r="AM837" s="75"/>
      <c r="AN837" s="75"/>
    </row>
    <row r="838" ht="14.25" customHeight="1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  <c r="AC838" s="75"/>
      <c r="AD838" s="75"/>
      <c r="AE838" s="75"/>
      <c r="AF838" s="75"/>
      <c r="AG838" s="75"/>
      <c r="AH838" s="75"/>
      <c r="AI838" s="75"/>
      <c r="AJ838" s="75"/>
      <c r="AK838" s="75"/>
      <c r="AL838" s="75"/>
      <c r="AM838" s="75"/>
      <c r="AN838" s="75"/>
    </row>
    <row r="839" ht="14.25" customHeight="1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  <c r="AC839" s="75"/>
      <c r="AD839" s="75"/>
      <c r="AE839" s="75"/>
      <c r="AF839" s="75"/>
      <c r="AG839" s="75"/>
      <c r="AH839" s="75"/>
      <c r="AI839" s="75"/>
      <c r="AJ839" s="75"/>
      <c r="AK839" s="75"/>
      <c r="AL839" s="75"/>
      <c r="AM839" s="75"/>
      <c r="AN839" s="75"/>
    </row>
    <row r="840" ht="14.25" customHeight="1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  <c r="AC840" s="75"/>
      <c r="AD840" s="75"/>
      <c r="AE840" s="75"/>
      <c r="AF840" s="75"/>
      <c r="AG840" s="75"/>
      <c r="AH840" s="75"/>
      <c r="AI840" s="75"/>
      <c r="AJ840" s="75"/>
      <c r="AK840" s="75"/>
      <c r="AL840" s="75"/>
      <c r="AM840" s="75"/>
      <c r="AN840" s="75"/>
    </row>
    <row r="841" ht="14.25" customHeight="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  <c r="AC841" s="75"/>
      <c r="AD841" s="75"/>
      <c r="AE841" s="75"/>
      <c r="AF841" s="75"/>
      <c r="AG841" s="75"/>
      <c r="AH841" s="75"/>
      <c r="AI841" s="75"/>
      <c r="AJ841" s="75"/>
      <c r="AK841" s="75"/>
      <c r="AL841" s="75"/>
      <c r="AM841" s="75"/>
      <c r="AN841" s="75"/>
    </row>
    <row r="842" ht="14.25" customHeight="1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  <c r="AC842" s="75"/>
      <c r="AD842" s="75"/>
      <c r="AE842" s="75"/>
      <c r="AF842" s="75"/>
      <c r="AG842" s="75"/>
      <c r="AH842" s="75"/>
      <c r="AI842" s="75"/>
      <c r="AJ842" s="75"/>
      <c r="AK842" s="75"/>
      <c r="AL842" s="75"/>
      <c r="AM842" s="75"/>
      <c r="AN842" s="75"/>
    </row>
    <row r="843" ht="14.25" customHeight="1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  <c r="AC843" s="75"/>
      <c r="AD843" s="75"/>
      <c r="AE843" s="75"/>
      <c r="AF843" s="75"/>
      <c r="AG843" s="75"/>
      <c r="AH843" s="75"/>
      <c r="AI843" s="75"/>
      <c r="AJ843" s="75"/>
      <c r="AK843" s="75"/>
      <c r="AL843" s="75"/>
      <c r="AM843" s="75"/>
      <c r="AN843" s="75"/>
    </row>
    <row r="844" ht="14.25" customHeight="1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  <c r="AC844" s="75"/>
      <c r="AD844" s="75"/>
      <c r="AE844" s="75"/>
      <c r="AF844" s="75"/>
      <c r="AG844" s="75"/>
      <c r="AH844" s="75"/>
      <c r="AI844" s="75"/>
      <c r="AJ844" s="75"/>
      <c r="AK844" s="75"/>
      <c r="AL844" s="75"/>
      <c r="AM844" s="75"/>
      <c r="AN844" s="75"/>
    </row>
    <row r="845" ht="14.25" customHeight="1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  <c r="AC845" s="75"/>
      <c r="AD845" s="75"/>
      <c r="AE845" s="75"/>
      <c r="AF845" s="75"/>
      <c r="AG845" s="75"/>
      <c r="AH845" s="75"/>
      <c r="AI845" s="75"/>
      <c r="AJ845" s="75"/>
      <c r="AK845" s="75"/>
      <c r="AL845" s="75"/>
      <c r="AM845" s="75"/>
      <c r="AN845" s="75"/>
    </row>
    <row r="846" ht="14.25" customHeight="1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  <c r="AC846" s="75"/>
      <c r="AD846" s="75"/>
      <c r="AE846" s="75"/>
      <c r="AF846" s="75"/>
      <c r="AG846" s="75"/>
      <c r="AH846" s="75"/>
      <c r="AI846" s="75"/>
      <c r="AJ846" s="75"/>
      <c r="AK846" s="75"/>
      <c r="AL846" s="75"/>
      <c r="AM846" s="75"/>
      <c r="AN846" s="75"/>
    </row>
    <row r="847" ht="14.25" customHeight="1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  <c r="AC847" s="75"/>
      <c r="AD847" s="75"/>
      <c r="AE847" s="75"/>
      <c r="AF847" s="75"/>
      <c r="AG847" s="75"/>
      <c r="AH847" s="75"/>
      <c r="AI847" s="75"/>
      <c r="AJ847" s="75"/>
      <c r="AK847" s="75"/>
      <c r="AL847" s="75"/>
      <c r="AM847" s="75"/>
      <c r="AN847" s="75"/>
    </row>
    <row r="848" ht="14.25" customHeight="1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  <c r="AC848" s="75"/>
      <c r="AD848" s="75"/>
      <c r="AE848" s="75"/>
      <c r="AF848" s="75"/>
      <c r="AG848" s="75"/>
      <c r="AH848" s="75"/>
      <c r="AI848" s="75"/>
      <c r="AJ848" s="75"/>
      <c r="AK848" s="75"/>
      <c r="AL848" s="75"/>
      <c r="AM848" s="75"/>
      <c r="AN848" s="75"/>
    </row>
    <row r="849" ht="14.25" customHeight="1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  <c r="AC849" s="75"/>
      <c r="AD849" s="75"/>
      <c r="AE849" s="75"/>
      <c r="AF849" s="75"/>
      <c r="AG849" s="75"/>
      <c r="AH849" s="75"/>
      <c r="AI849" s="75"/>
      <c r="AJ849" s="75"/>
      <c r="AK849" s="75"/>
      <c r="AL849" s="75"/>
      <c r="AM849" s="75"/>
      <c r="AN849" s="75"/>
    </row>
    <row r="850" ht="14.25" customHeight="1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  <c r="AC850" s="75"/>
      <c r="AD850" s="75"/>
      <c r="AE850" s="75"/>
      <c r="AF850" s="75"/>
      <c r="AG850" s="75"/>
      <c r="AH850" s="75"/>
      <c r="AI850" s="75"/>
      <c r="AJ850" s="75"/>
      <c r="AK850" s="75"/>
      <c r="AL850" s="75"/>
      <c r="AM850" s="75"/>
      <c r="AN850" s="75"/>
    </row>
    <row r="851" ht="14.25" customHeight="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  <c r="AC851" s="75"/>
      <c r="AD851" s="75"/>
      <c r="AE851" s="75"/>
      <c r="AF851" s="75"/>
      <c r="AG851" s="75"/>
      <c r="AH851" s="75"/>
      <c r="AI851" s="75"/>
      <c r="AJ851" s="75"/>
      <c r="AK851" s="75"/>
      <c r="AL851" s="75"/>
      <c r="AM851" s="75"/>
      <c r="AN851" s="75"/>
    </row>
    <row r="852" ht="14.25" customHeight="1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  <c r="AC852" s="75"/>
      <c r="AD852" s="75"/>
      <c r="AE852" s="75"/>
      <c r="AF852" s="75"/>
      <c r="AG852" s="75"/>
      <c r="AH852" s="75"/>
      <c r="AI852" s="75"/>
      <c r="AJ852" s="75"/>
      <c r="AK852" s="75"/>
      <c r="AL852" s="75"/>
      <c r="AM852" s="75"/>
      <c r="AN852" s="75"/>
    </row>
    <row r="853" ht="14.25" customHeight="1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  <c r="AC853" s="75"/>
      <c r="AD853" s="75"/>
      <c r="AE853" s="75"/>
      <c r="AF853" s="75"/>
      <c r="AG853" s="75"/>
      <c r="AH853" s="75"/>
      <c r="AI853" s="75"/>
      <c r="AJ853" s="75"/>
      <c r="AK853" s="75"/>
      <c r="AL853" s="75"/>
      <c r="AM853" s="75"/>
      <c r="AN853" s="75"/>
    </row>
    <row r="854" ht="14.25" customHeight="1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  <c r="AC854" s="75"/>
      <c r="AD854" s="75"/>
      <c r="AE854" s="75"/>
      <c r="AF854" s="75"/>
      <c r="AG854" s="75"/>
      <c r="AH854" s="75"/>
      <c r="AI854" s="75"/>
      <c r="AJ854" s="75"/>
      <c r="AK854" s="75"/>
      <c r="AL854" s="75"/>
      <c r="AM854" s="75"/>
      <c r="AN854" s="75"/>
    </row>
    <row r="855" ht="14.25" customHeight="1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  <c r="AC855" s="75"/>
      <c r="AD855" s="75"/>
      <c r="AE855" s="75"/>
      <c r="AF855" s="75"/>
      <c r="AG855" s="75"/>
      <c r="AH855" s="75"/>
      <c r="AI855" s="75"/>
      <c r="AJ855" s="75"/>
      <c r="AK855" s="75"/>
      <c r="AL855" s="75"/>
      <c r="AM855" s="75"/>
      <c r="AN855" s="75"/>
    </row>
    <row r="856" ht="14.25" customHeight="1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  <c r="AC856" s="75"/>
      <c r="AD856" s="75"/>
      <c r="AE856" s="75"/>
      <c r="AF856" s="75"/>
      <c r="AG856" s="75"/>
      <c r="AH856" s="75"/>
      <c r="AI856" s="75"/>
      <c r="AJ856" s="75"/>
      <c r="AK856" s="75"/>
      <c r="AL856" s="75"/>
      <c r="AM856" s="75"/>
      <c r="AN856" s="75"/>
    </row>
    <row r="857" ht="14.25" customHeight="1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  <c r="AC857" s="75"/>
      <c r="AD857" s="75"/>
      <c r="AE857" s="75"/>
      <c r="AF857" s="75"/>
      <c r="AG857" s="75"/>
      <c r="AH857" s="75"/>
      <c r="AI857" s="75"/>
      <c r="AJ857" s="75"/>
      <c r="AK857" s="75"/>
      <c r="AL857" s="75"/>
      <c r="AM857" s="75"/>
      <c r="AN857" s="75"/>
    </row>
    <row r="858" ht="14.25" customHeight="1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  <c r="AC858" s="75"/>
      <c r="AD858" s="75"/>
      <c r="AE858" s="75"/>
      <c r="AF858" s="75"/>
      <c r="AG858" s="75"/>
      <c r="AH858" s="75"/>
      <c r="AI858" s="75"/>
      <c r="AJ858" s="75"/>
      <c r="AK858" s="75"/>
      <c r="AL858" s="75"/>
      <c r="AM858" s="75"/>
      <c r="AN858" s="75"/>
    </row>
    <row r="859" ht="14.25" customHeight="1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  <c r="AC859" s="75"/>
      <c r="AD859" s="75"/>
      <c r="AE859" s="75"/>
      <c r="AF859" s="75"/>
      <c r="AG859" s="75"/>
      <c r="AH859" s="75"/>
      <c r="AI859" s="75"/>
      <c r="AJ859" s="75"/>
      <c r="AK859" s="75"/>
      <c r="AL859" s="75"/>
      <c r="AM859" s="75"/>
      <c r="AN859" s="75"/>
    </row>
    <row r="860" ht="14.25" customHeight="1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  <c r="AC860" s="75"/>
      <c r="AD860" s="75"/>
      <c r="AE860" s="75"/>
      <c r="AF860" s="75"/>
      <c r="AG860" s="75"/>
      <c r="AH860" s="75"/>
      <c r="AI860" s="75"/>
      <c r="AJ860" s="75"/>
      <c r="AK860" s="75"/>
      <c r="AL860" s="75"/>
      <c r="AM860" s="75"/>
      <c r="AN860" s="75"/>
    </row>
    <row r="861" ht="14.25" customHeight="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  <c r="AC861" s="75"/>
      <c r="AD861" s="75"/>
      <c r="AE861" s="75"/>
      <c r="AF861" s="75"/>
      <c r="AG861" s="75"/>
      <c r="AH861" s="75"/>
      <c r="AI861" s="75"/>
      <c r="AJ861" s="75"/>
      <c r="AK861" s="75"/>
      <c r="AL861" s="75"/>
      <c r="AM861" s="75"/>
      <c r="AN861" s="75"/>
    </row>
    <row r="862" ht="14.25" customHeight="1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  <c r="AC862" s="75"/>
      <c r="AD862" s="75"/>
      <c r="AE862" s="75"/>
      <c r="AF862" s="75"/>
      <c r="AG862" s="75"/>
      <c r="AH862" s="75"/>
      <c r="AI862" s="75"/>
      <c r="AJ862" s="75"/>
      <c r="AK862" s="75"/>
      <c r="AL862" s="75"/>
      <c r="AM862" s="75"/>
      <c r="AN862" s="75"/>
    </row>
    <row r="863" ht="14.25" customHeight="1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  <c r="AC863" s="75"/>
      <c r="AD863" s="75"/>
      <c r="AE863" s="75"/>
      <c r="AF863" s="75"/>
      <c r="AG863" s="75"/>
      <c r="AH863" s="75"/>
      <c r="AI863" s="75"/>
      <c r="AJ863" s="75"/>
      <c r="AK863" s="75"/>
      <c r="AL863" s="75"/>
      <c r="AM863" s="75"/>
      <c r="AN863" s="75"/>
    </row>
    <row r="864" ht="14.25" customHeight="1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  <c r="AC864" s="75"/>
      <c r="AD864" s="75"/>
      <c r="AE864" s="75"/>
      <c r="AF864" s="75"/>
      <c r="AG864" s="75"/>
      <c r="AH864" s="75"/>
      <c r="AI864" s="75"/>
      <c r="AJ864" s="75"/>
      <c r="AK864" s="75"/>
      <c r="AL864" s="75"/>
      <c r="AM864" s="75"/>
      <c r="AN864" s="75"/>
    </row>
    <row r="865" ht="14.25" customHeight="1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  <c r="AC865" s="75"/>
      <c r="AD865" s="75"/>
      <c r="AE865" s="75"/>
      <c r="AF865" s="75"/>
      <c r="AG865" s="75"/>
      <c r="AH865" s="75"/>
      <c r="AI865" s="75"/>
      <c r="AJ865" s="75"/>
      <c r="AK865" s="75"/>
      <c r="AL865" s="75"/>
      <c r="AM865" s="75"/>
      <c r="AN865" s="75"/>
    </row>
    <row r="866" ht="14.25" customHeight="1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  <c r="AC866" s="75"/>
      <c r="AD866" s="75"/>
      <c r="AE866" s="75"/>
      <c r="AF866" s="75"/>
      <c r="AG866" s="75"/>
      <c r="AH866" s="75"/>
      <c r="AI866" s="75"/>
      <c r="AJ866" s="75"/>
      <c r="AK866" s="75"/>
      <c r="AL866" s="75"/>
      <c r="AM866" s="75"/>
      <c r="AN866" s="75"/>
    </row>
    <row r="867" ht="14.25" customHeight="1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  <c r="AC867" s="75"/>
      <c r="AD867" s="75"/>
      <c r="AE867" s="75"/>
      <c r="AF867" s="75"/>
      <c r="AG867" s="75"/>
      <c r="AH867" s="75"/>
      <c r="AI867" s="75"/>
      <c r="AJ867" s="75"/>
      <c r="AK867" s="75"/>
      <c r="AL867" s="75"/>
      <c r="AM867" s="75"/>
      <c r="AN867" s="75"/>
    </row>
    <row r="868" ht="14.25" customHeight="1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  <c r="AC868" s="75"/>
      <c r="AD868" s="75"/>
      <c r="AE868" s="75"/>
      <c r="AF868" s="75"/>
      <c r="AG868" s="75"/>
      <c r="AH868" s="75"/>
      <c r="AI868" s="75"/>
      <c r="AJ868" s="75"/>
      <c r="AK868" s="75"/>
      <c r="AL868" s="75"/>
      <c r="AM868" s="75"/>
      <c r="AN868" s="75"/>
    </row>
    <row r="869" ht="14.25" customHeight="1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</row>
    <row r="870" ht="14.25" customHeight="1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  <c r="AC870" s="75"/>
      <c r="AD870" s="75"/>
      <c r="AE870" s="75"/>
      <c r="AF870" s="75"/>
      <c r="AG870" s="75"/>
      <c r="AH870" s="75"/>
      <c r="AI870" s="75"/>
      <c r="AJ870" s="75"/>
      <c r="AK870" s="75"/>
      <c r="AL870" s="75"/>
      <c r="AM870" s="75"/>
      <c r="AN870" s="75"/>
    </row>
    <row r="871" ht="14.25" customHeight="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  <c r="AC871" s="75"/>
      <c r="AD871" s="75"/>
      <c r="AE871" s="75"/>
      <c r="AF871" s="75"/>
      <c r="AG871" s="75"/>
      <c r="AH871" s="75"/>
      <c r="AI871" s="75"/>
      <c r="AJ871" s="75"/>
      <c r="AK871" s="75"/>
      <c r="AL871" s="75"/>
      <c r="AM871" s="75"/>
      <c r="AN871" s="75"/>
    </row>
    <row r="872" ht="14.25" customHeight="1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  <c r="AC872" s="75"/>
      <c r="AD872" s="75"/>
      <c r="AE872" s="75"/>
      <c r="AF872" s="75"/>
      <c r="AG872" s="75"/>
      <c r="AH872" s="75"/>
      <c r="AI872" s="75"/>
      <c r="AJ872" s="75"/>
      <c r="AK872" s="75"/>
      <c r="AL872" s="75"/>
      <c r="AM872" s="75"/>
      <c r="AN872" s="75"/>
    </row>
    <row r="873" ht="14.25" customHeight="1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  <c r="AC873" s="75"/>
      <c r="AD873" s="75"/>
      <c r="AE873" s="75"/>
      <c r="AF873" s="75"/>
      <c r="AG873" s="75"/>
      <c r="AH873" s="75"/>
      <c r="AI873" s="75"/>
      <c r="AJ873" s="75"/>
      <c r="AK873" s="75"/>
      <c r="AL873" s="75"/>
      <c r="AM873" s="75"/>
      <c r="AN873" s="75"/>
    </row>
    <row r="874" ht="14.25" customHeight="1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  <c r="AC874" s="75"/>
      <c r="AD874" s="75"/>
      <c r="AE874" s="75"/>
      <c r="AF874" s="75"/>
      <c r="AG874" s="75"/>
      <c r="AH874" s="75"/>
      <c r="AI874" s="75"/>
      <c r="AJ874" s="75"/>
      <c r="AK874" s="75"/>
      <c r="AL874" s="75"/>
      <c r="AM874" s="75"/>
      <c r="AN874" s="75"/>
    </row>
    <row r="875" ht="14.25" customHeight="1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  <c r="AC875" s="75"/>
      <c r="AD875" s="75"/>
      <c r="AE875" s="75"/>
      <c r="AF875" s="75"/>
      <c r="AG875" s="75"/>
      <c r="AH875" s="75"/>
      <c r="AI875" s="75"/>
      <c r="AJ875" s="75"/>
      <c r="AK875" s="75"/>
      <c r="AL875" s="75"/>
      <c r="AM875" s="75"/>
      <c r="AN875" s="75"/>
    </row>
    <row r="876" ht="14.25" customHeight="1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  <c r="AC876" s="75"/>
      <c r="AD876" s="75"/>
      <c r="AE876" s="75"/>
      <c r="AF876" s="75"/>
      <c r="AG876" s="75"/>
      <c r="AH876" s="75"/>
      <c r="AI876" s="75"/>
      <c r="AJ876" s="75"/>
      <c r="AK876" s="75"/>
      <c r="AL876" s="75"/>
      <c r="AM876" s="75"/>
      <c r="AN876" s="75"/>
    </row>
    <row r="877" ht="14.25" customHeight="1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  <c r="AC877" s="75"/>
      <c r="AD877" s="75"/>
      <c r="AE877" s="75"/>
      <c r="AF877" s="75"/>
      <c r="AG877" s="75"/>
      <c r="AH877" s="75"/>
      <c r="AI877" s="75"/>
      <c r="AJ877" s="75"/>
      <c r="AK877" s="75"/>
      <c r="AL877" s="75"/>
      <c r="AM877" s="75"/>
      <c r="AN877" s="75"/>
    </row>
    <row r="878" ht="14.25" customHeight="1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  <c r="AC878" s="75"/>
      <c r="AD878" s="75"/>
      <c r="AE878" s="75"/>
      <c r="AF878" s="75"/>
      <c r="AG878" s="75"/>
      <c r="AH878" s="75"/>
      <c r="AI878" s="75"/>
      <c r="AJ878" s="75"/>
      <c r="AK878" s="75"/>
      <c r="AL878" s="75"/>
      <c r="AM878" s="75"/>
      <c r="AN878" s="75"/>
    </row>
    <row r="879" ht="14.25" customHeight="1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  <c r="AC879" s="75"/>
      <c r="AD879" s="75"/>
      <c r="AE879" s="75"/>
      <c r="AF879" s="75"/>
      <c r="AG879" s="75"/>
      <c r="AH879" s="75"/>
      <c r="AI879" s="75"/>
      <c r="AJ879" s="75"/>
      <c r="AK879" s="75"/>
      <c r="AL879" s="75"/>
      <c r="AM879" s="75"/>
      <c r="AN879" s="75"/>
    </row>
    <row r="880" ht="14.25" customHeight="1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  <c r="AC880" s="75"/>
      <c r="AD880" s="75"/>
      <c r="AE880" s="75"/>
      <c r="AF880" s="75"/>
      <c r="AG880" s="75"/>
      <c r="AH880" s="75"/>
      <c r="AI880" s="75"/>
      <c r="AJ880" s="75"/>
      <c r="AK880" s="75"/>
      <c r="AL880" s="75"/>
      <c r="AM880" s="75"/>
      <c r="AN880" s="75"/>
    </row>
    <row r="881" ht="14.25" customHeight="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  <c r="AC881" s="75"/>
      <c r="AD881" s="75"/>
      <c r="AE881" s="75"/>
      <c r="AF881" s="75"/>
      <c r="AG881" s="75"/>
      <c r="AH881" s="75"/>
      <c r="AI881" s="75"/>
      <c r="AJ881" s="75"/>
      <c r="AK881" s="75"/>
      <c r="AL881" s="75"/>
      <c r="AM881" s="75"/>
      <c r="AN881" s="75"/>
    </row>
    <row r="882" ht="14.25" customHeight="1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  <c r="AC882" s="75"/>
      <c r="AD882" s="75"/>
      <c r="AE882" s="75"/>
      <c r="AF882" s="75"/>
      <c r="AG882" s="75"/>
      <c r="AH882" s="75"/>
      <c r="AI882" s="75"/>
      <c r="AJ882" s="75"/>
      <c r="AK882" s="75"/>
      <c r="AL882" s="75"/>
      <c r="AM882" s="75"/>
      <c r="AN882" s="75"/>
    </row>
    <row r="883" ht="14.25" customHeight="1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  <c r="AC883" s="75"/>
      <c r="AD883" s="75"/>
      <c r="AE883" s="75"/>
      <c r="AF883" s="75"/>
      <c r="AG883" s="75"/>
      <c r="AH883" s="75"/>
      <c r="AI883" s="75"/>
      <c r="AJ883" s="75"/>
      <c r="AK883" s="75"/>
      <c r="AL883" s="75"/>
      <c r="AM883" s="75"/>
      <c r="AN883" s="75"/>
    </row>
    <row r="884" ht="14.25" customHeight="1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  <c r="AC884" s="75"/>
      <c r="AD884" s="75"/>
      <c r="AE884" s="75"/>
      <c r="AF884" s="75"/>
      <c r="AG884" s="75"/>
      <c r="AH884" s="75"/>
      <c r="AI884" s="75"/>
      <c r="AJ884" s="75"/>
      <c r="AK884" s="75"/>
      <c r="AL884" s="75"/>
      <c r="AM884" s="75"/>
      <c r="AN884" s="75"/>
    </row>
    <row r="885" ht="14.25" customHeight="1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  <c r="AC885" s="75"/>
      <c r="AD885" s="75"/>
      <c r="AE885" s="75"/>
      <c r="AF885" s="75"/>
      <c r="AG885" s="75"/>
      <c r="AH885" s="75"/>
      <c r="AI885" s="75"/>
      <c r="AJ885" s="75"/>
      <c r="AK885" s="75"/>
      <c r="AL885" s="75"/>
      <c r="AM885" s="75"/>
      <c r="AN885" s="75"/>
    </row>
    <row r="886" ht="14.25" customHeight="1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  <c r="AC886" s="75"/>
      <c r="AD886" s="75"/>
      <c r="AE886" s="75"/>
      <c r="AF886" s="75"/>
      <c r="AG886" s="75"/>
      <c r="AH886" s="75"/>
      <c r="AI886" s="75"/>
      <c r="AJ886" s="75"/>
      <c r="AK886" s="75"/>
      <c r="AL886" s="75"/>
      <c r="AM886" s="75"/>
      <c r="AN886" s="75"/>
    </row>
    <row r="887" ht="14.25" customHeight="1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  <c r="AC887" s="75"/>
      <c r="AD887" s="75"/>
      <c r="AE887" s="75"/>
      <c r="AF887" s="75"/>
      <c r="AG887" s="75"/>
      <c r="AH887" s="75"/>
      <c r="AI887" s="75"/>
      <c r="AJ887" s="75"/>
      <c r="AK887" s="75"/>
      <c r="AL887" s="75"/>
      <c r="AM887" s="75"/>
      <c r="AN887" s="75"/>
    </row>
    <row r="888" ht="14.25" customHeight="1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  <c r="AC888" s="75"/>
      <c r="AD888" s="75"/>
      <c r="AE888" s="75"/>
      <c r="AF888" s="75"/>
      <c r="AG888" s="75"/>
      <c r="AH888" s="75"/>
      <c r="AI888" s="75"/>
      <c r="AJ888" s="75"/>
      <c r="AK888" s="75"/>
      <c r="AL888" s="75"/>
      <c r="AM888" s="75"/>
      <c r="AN888" s="75"/>
    </row>
    <row r="889" ht="14.25" customHeight="1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  <c r="AC889" s="75"/>
      <c r="AD889" s="75"/>
      <c r="AE889" s="75"/>
      <c r="AF889" s="75"/>
      <c r="AG889" s="75"/>
      <c r="AH889" s="75"/>
      <c r="AI889" s="75"/>
      <c r="AJ889" s="75"/>
      <c r="AK889" s="75"/>
      <c r="AL889" s="75"/>
      <c r="AM889" s="75"/>
      <c r="AN889" s="75"/>
    </row>
    <row r="890" ht="14.25" customHeight="1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  <c r="AC890" s="75"/>
      <c r="AD890" s="75"/>
      <c r="AE890" s="75"/>
      <c r="AF890" s="75"/>
      <c r="AG890" s="75"/>
      <c r="AH890" s="75"/>
      <c r="AI890" s="75"/>
      <c r="AJ890" s="75"/>
      <c r="AK890" s="75"/>
      <c r="AL890" s="75"/>
      <c r="AM890" s="75"/>
      <c r="AN890" s="75"/>
    </row>
    <row r="891" ht="14.25" customHeight="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  <c r="AC891" s="75"/>
      <c r="AD891" s="75"/>
      <c r="AE891" s="75"/>
      <c r="AF891" s="75"/>
      <c r="AG891" s="75"/>
      <c r="AH891" s="75"/>
      <c r="AI891" s="75"/>
      <c r="AJ891" s="75"/>
      <c r="AK891" s="75"/>
      <c r="AL891" s="75"/>
      <c r="AM891" s="75"/>
      <c r="AN891" s="75"/>
    </row>
    <row r="892" ht="14.25" customHeight="1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  <c r="AC892" s="75"/>
      <c r="AD892" s="75"/>
      <c r="AE892" s="75"/>
      <c r="AF892" s="75"/>
      <c r="AG892" s="75"/>
      <c r="AH892" s="75"/>
      <c r="AI892" s="75"/>
      <c r="AJ892" s="75"/>
      <c r="AK892" s="75"/>
      <c r="AL892" s="75"/>
      <c r="AM892" s="75"/>
      <c r="AN892" s="75"/>
    </row>
    <row r="893" ht="14.25" customHeight="1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  <c r="AC893" s="75"/>
      <c r="AD893" s="75"/>
      <c r="AE893" s="75"/>
      <c r="AF893" s="75"/>
      <c r="AG893" s="75"/>
      <c r="AH893" s="75"/>
      <c r="AI893" s="75"/>
      <c r="AJ893" s="75"/>
      <c r="AK893" s="75"/>
      <c r="AL893" s="75"/>
      <c r="AM893" s="75"/>
      <c r="AN893" s="75"/>
    </row>
    <row r="894" ht="14.25" customHeight="1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  <c r="AC894" s="75"/>
      <c r="AD894" s="75"/>
      <c r="AE894" s="75"/>
      <c r="AF894" s="75"/>
      <c r="AG894" s="75"/>
      <c r="AH894" s="75"/>
      <c r="AI894" s="75"/>
      <c r="AJ894" s="75"/>
      <c r="AK894" s="75"/>
      <c r="AL894" s="75"/>
      <c r="AM894" s="75"/>
      <c r="AN894" s="75"/>
    </row>
    <row r="895" ht="14.25" customHeight="1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  <c r="AC895" s="75"/>
      <c r="AD895" s="75"/>
      <c r="AE895" s="75"/>
      <c r="AF895" s="75"/>
      <c r="AG895" s="75"/>
      <c r="AH895" s="75"/>
      <c r="AI895" s="75"/>
      <c r="AJ895" s="75"/>
      <c r="AK895" s="75"/>
      <c r="AL895" s="75"/>
      <c r="AM895" s="75"/>
      <c r="AN895" s="75"/>
    </row>
    <row r="896" ht="14.25" customHeight="1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  <c r="AC896" s="75"/>
      <c r="AD896" s="75"/>
      <c r="AE896" s="75"/>
      <c r="AF896" s="75"/>
      <c r="AG896" s="75"/>
      <c r="AH896" s="75"/>
      <c r="AI896" s="75"/>
      <c r="AJ896" s="75"/>
      <c r="AK896" s="75"/>
      <c r="AL896" s="75"/>
      <c r="AM896" s="75"/>
      <c r="AN896" s="75"/>
    </row>
    <row r="897" ht="14.25" customHeight="1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  <c r="AC897" s="75"/>
      <c r="AD897" s="75"/>
      <c r="AE897" s="75"/>
      <c r="AF897" s="75"/>
      <c r="AG897" s="75"/>
      <c r="AH897" s="75"/>
      <c r="AI897" s="75"/>
      <c r="AJ897" s="75"/>
      <c r="AK897" s="75"/>
      <c r="AL897" s="75"/>
      <c r="AM897" s="75"/>
      <c r="AN897" s="75"/>
    </row>
    <row r="898" ht="14.25" customHeight="1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  <c r="AC898" s="75"/>
      <c r="AD898" s="75"/>
      <c r="AE898" s="75"/>
      <c r="AF898" s="75"/>
      <c r="AG898" s="75"/>
      <c r="AH898" s="75"/>
      <c r="AI898" s="75"/>
      <c r="AJ898" s="75"/>
      <c r="AK898" s="75"/>
      <c r="AL898" s="75"/>
      <c r="AM898" s="75"/>
      <c r="AN898" s="75"/>
    </row>
    <row r="899" ht="14.25" customHeight="1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  <c r="AC899" s="75"/>
      <c r="AD899" s="75"/>
      <c r="AE899" s="75"/>
      <c r="AF899" s="75"/>
      <c r="AG899" s="75"/>
      <c r="AH899" s="75"/>
      <c r="AI899" s="75"/>
      <c r="AJ899" s="75"/>
      <c r="AK899" s="75"/>
      <c r="AL899" s="75"/>
      <c r="AM899" s="75"/>
      <c r="AN899" s="75"/>
    </row>
    <row r="900" ht="14.25" customHeight="1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  <c r="AC900" s="75"/>
      <c r="AD900" s="75"/>
      <c r="AE900" s="75"/>
      <c r="AF900" s="75"/>
      <c r="AG900" s="75"/>
      <c r="AH900" s="75"/>
      <c r="AI900" s="75"/>
      <c r="AJ900" s="75"/>
      <c r="AK900" s="75"/>
      <c r="AL900" s="75"/>
      <c r="AM900" s="75"/>
      <c r="AN900" s="75"/>
    </row>
    <row r="901" ht="14.25" customHeight="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  <c r="AC901" s="75"/>
      <c r="AD901" s="75"/>
      <c r="AE901" s="75"/>
      <c r="AF901" s="75"/>
      <c r="AG901" s="75"/>
      <c r="AH901" s="75"/>
      <c r="AI901" s="75"/>
      <c r="AJ901" s="75"/>
      <c r="AK901" s="75"/>
      <c r="AL901" s="75"/>
      <c r="AM901" s="75"/>
      <c r="AN901" s="75"/>
    </row>
    <row r="902" ht="14.25" customHeight="1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  <c r="AC902" s="75"/>
      <c r="AD902" s="75"/>
      <c r="AE902" s="75"/>
      <c r="AF902" s="75"/>
      <c r="AG902" s="75"/>
      <c r="AH902" s="75"/>
      <c r="AI902" s="75"/>
      <c r="AJ902" s="75"/>
      <c r="AK902" s="75"/>
      <c r="AL902" s="75"/>
      <c r="AM902" s="75"/>
      <c r="AN902" s="75"/>
    </row>
    <row r="903" ht="14.25" customHeight="1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  <c r="AC903" s="75"/>
      <c r="AD903" s="75"/>
      <c r="AE903" s="75"/>
      <c r="AF903" s="75"/>
      <c r="AG903" s="75"/>
      <c r="AH903" s="75"/>
      <c r="AI903" s="75"/>
      <c r="AJ903" s="75"/>
      <c r="AK903" s="75"/>
      <c r="AL903" s="75"/>
      <c r="AM903" s="75"/>
      <c r="AN903" s="75"/>
    </row>
    <row r="904" ht="14.25" customHeight="1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  <c r="AC904" s="75"/>
      <c r="AD904" s="75"/>
      <c r="AE904" s="75"/>
      <c r="AF904" s="75"/>
      <c r="AG904" s="75"/>
      <c r="AH904" s="75"/>
      <c r="AI904" s="75"/>
      <c r="AJ904" s="75"/>
      <c r="AK904" s="75"/>
      <c r="AL904" s="75"/>
      <c r="AM904" s="75"/>
      <c r="AN904" s="75"/>
    </row>
    <row r="905" ht="14.25" customHeight="1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  <c r="AC905" s="75"/>
      <c r="AD905" s="75"/>
      <c r="AE905" s="75"/>
      <c r="AF905" s="75"/>
      <c r="AG905" s="75"/>
      <c r="AH905" s="75"/>
      <c r="AI905" s="75"/>
      <c r="AJ905" s="75"/>
      <c r="AK905" s="75"/>
      <c r="AL905" s="75"/>
      <c r="AM905" s="75"/>
      <c r="AN905" s="75"/>
    </row>
    <row r="906" ht="14.25" customHeight="1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  <c r="AC906" s="75"/>
      <c r="AD906" s="75"/>
      <c r="AE906" s="75"/>
      <c r="AF906" s="75"/>
      <c r="AG906" s="75"/>
      <c r="AH906" s="75"/>
      <c r="AI906" s="75"/>
      <c r="AJ906" s="75"/>
      <c r="AK906" s="75"/>
      <c r="AL906" s="75"/>
      <c r="AM906" s="75"/>
      <c r="AN906" s="75"/>
    </row>
    <row r="907" ht="14.25" customHeight="1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  <c r="AC907" s="75"/>
      <c r="AD907" s="75"/>
      <c r="AE907" s="75"/>
      <c r="AF907" s="75"/>
      <c r="AG907" s="75"/>
      <c r="AH907" s="75"/>
      <c r="AI907" s="75"/>
      <c r="AJ907" s="75"/>
      <c r="AK907" s="75"/>
      <c r="AL907" s="75"/>
      <c r="AM907" s="75"/>
      <c r="AN907" s="75"/>
    </row>
    <row r="908" ht="14.25" customHeight="1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  <c r="AC908" s="75"/>
      <c r="AD908" s="75"/>
      <c r="AE908" s="75"/>
      <c r="AF908" s="75"/>
      <c r="AG908" s="75"/>
      <c r="AH908" s="75"/>
      <c r="AI908" s="75"/>
      <c r="AJ908" s="75"/>
      <c r="AK908" s="75"/>
      <c r="AL908" s="75"/>
      <c r="AM908" s="75"/>
      <c r="AN908" s="75"/>
    </row>
    <row r="909" ht="14.25" customHeight="1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  <c r="AC909" s="75"/>
      <c r="AD909" s="75"/>
      <c r="AE909" s="75"/>
      <c r="AF909" s="75"/>
      <c r="AG909" s="75"/>
      <c r="AH909" s="75"/>
      <c r="AI909" s="75"/>
      <c r="AJ909" s="75"/>
      <c r="AK909" s="75"/>
      <c r="AL909" s="75"/>
      <c r="AM909" s="75"/>
      <c r="AN909" s="75"/>
    </row>
    <row r="910" ht="14.25" customHeight="1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  <c r="AC910" s="75"/>
      <c r="AD910" s="75"/>
      <c r="AE910" s="75"/>
      <c r="AF910" s="75"/>
      <c r="AG910" s="75"/>
      <c r="AH910" s="75"/>
      <c r="AI910" s="75"/>
      <c r="AJ910" s="75"/>
      <c r="AK910" s="75"/>
      <c r="AL910" s="75"/>
      <c r="AM910" s="75"/>
      <c r="AN910" s="75"/>
    </row>
    <row r="911" ht="14.25" customHeight="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  <c r="AC911" s="75"/>
      <c r="AD911" s="75"/>
      <c r="AE911" s="75"/>
      <c r="AF911" s="75"/>
      <c r="AG911" s="75"/>
      <c r="AH911" s="75"/>
      <c r="AI911" s="75"/>
      <c r="AJ911" s="75"/>
      <c r="AK911" s="75"/>
      <c r="AL911" s="75"/>
      <c r="AM911" s="75"/>
      <c r="AN911" s="75"/>
    </row>
    <row r="912" ht="14.25" customHeight="1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  <c r="AC912" s="75"/>
      <c r="AD912" s="75"/>
      <c r="AE912" s="75"/>
      <c r="AF912" s="75"/>
      <c r="AG912" s="75"/>
      <c r="AH912" s="75"/>
      <c r="AI912" s="75"/>
      <c r="AJ912" s="75"/>
      <c r="AK912" s="75"/>
      <c r="AL912" s="75"/>
      <c r="AM912" s="75"/>
      <c r="AN912" s="75"/>
    </row>
    <row r="913" ht="14.25" customHeight="1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  <c r="AC913" s="75"/>
      <c r="AD913" s="75"/>
      <c r="AE913" s="75"/>
      <c r="AF913" s="75"/>
      <c r="AG913" s="75"/>
      <c r="AH913" s="75"/>
      <c r="AI913" s="75"/>
      <c r="AJ913" s="75"/>
      <c r="AK913" s="75"/>
      <c r="AL913" s="75"/>
      <c r="AM913" s="75"/>
      <c r="AN913" s="75"/>
    </row>
    <row r="914" ht="14.25" customHeight="1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  <c r="AC914" s="75"/>
      <c r="AD914" s="75"/>
      <c r="AE914" s="75"/>
      <c r="AF914" s="75"/>
      <c r="AG914" s="75"/>
      <c r="AH914" s="75"/>
      <c r="AI914" s="75"/>
      <c r="AJ914" s="75"/>
      <c r="AK914" s="75"/>
      <c r="AL914" s="75"/>
      <c r="AM914" s="75"/>
      <c r="AN914" s="75"/>
    </row>
    <row r="915" ht="14.25" customHeight="1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  <c r="AC915" s="75"/>
      <c r="AD915" s="75"/>
      <c r="AE915" s="75"/>
      <c r="AF915" s="75"/>
      <c r="AG915" s="75"/>
      <c r="AH915" s="75"/>
      <c r="AI915" s="75"/>
      <c r="AJ915" s="75"/>
      <c r="AK915" s="75"/>
      <c r="AL915" s="75"/>
      <c r="AM915" s="75"/>
      <c r="AN915" s="75"/>
    </row>
    <row r="916" ht="14.25" customHeight="1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  <c r="AC916" s="75"/>
      <c r="AD916" s="75"/>
      <c r="AE916" s="75"/>
      <c r="AF916" s="75"/>
      <c r="AG916" s="75"/>
      <c r="AH916" s="75"/>
      <c r="AI916" s="75"/>
      <c r="AJ916" s="75"/>
      <c r="AK916" s="75"/>
      <c r="AL916" s="75"/>
      <c r="AM916" s="75"/>
      <c r="AN916" s="75"/>
    </row>
    <row r="917" ht="14.25" customHeight="1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  <c r="AC917" s="75"/>
      <c r="AD917" s="75"/>
      <c r="AE917" s="75"/>
      <c r="AF917" s="75"/>
      <c r="AG917" s="75"/>
      <c r="AH917" s="75"/>
      <c r="AI917" s="75"/>
      <c r="AJ917" s="75"/>
      <c r="AK917" s="75"/>
      <c r="AL917" s="75"/>
      <c r="AM917" s="75"/>
      <c r="AN917" s="75"/>
    </row>
    <row r="918" ht="14.25" customHeight="1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  <c r="AC918" s="75"/>
      <c r="AD918" s="75"/>
      <c r="AE918" s="75"/>
      <c r="AF918" s="75"/>
      <c r="AG918" s="75"/>
      <c r="AH918" s="75"/>
      <c r="AI918" s="75"/>
      <c r="AJ918" s="75"/>
      <c r="AK918" s="75"/>
      <c r="AL918" s="75"/>
      <c r="AM918" s="75"/>
      <c r="AN918" s="75"/>
    </row>
    <row r="919" ht="14.25" customHeight="1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  <c r="AC919" s="75"/>
      <c r="AD919" s="75"/>
      <c r="AE919" s="75"/>
      <c r="AF919" s="75"/>
      <c r="AG919" s="75"/>
      <c r="AH919" s="75"/>
      <c r="AI919" s="75"/>
      <c r="AJ919" s="75"/>
      <c r="AK919" s="75"/>
      <c r="AL919" s="75"/>
      <c r="AM919" s="75"/>
      <c r="AN919" s="75"/>
    </row>
    <row r="920" ht="14.25" customHeight="1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  <c r="AC920" s="75"/>
      <c r="AD920" s="75"/>
      <c r="AE920" s="75"/>
      <c r="AF920" s="75"/>
      <c r="AG920" s="75"/>
      <c r="AH920" s="75"/>
      <c r="AI920" s="75"/>
      <c r="AJ920" s="75"/>
      <c r="AK920" s="75"/>
      <c r="AL920" s="75"/>
      <c r="AM920" s="75"/>
      <c r="AN920" s="75"/>
    </row>
    <row r="921" ht="14.25" customHeight="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  <c r="AC921" s="75"/>
      <c r="AD921" s="75"/>
      <c r="AE921" s="75"/>
      <c r="AF921" s="75"/>
      <c r="AG921" s="75"/>
      <c r="AH921" s="75"/>
      <c r="AI921" s="75"/>
      <c r="AJ921" s="75"/>
      <c r="AK921" s="75"/>
      <c r="AL921" s="75"/>
      <c r="AM921" s="75"/>
      <c r="AN921" s="75"/>
    </row>
    <row r="922" ht="14.25" customHeight="1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  <c r="AC922" s="75"/>
      <c r="AD922" s="75"/>
      <c r="AE922" s="75"/>
      <c r="AF922" s="75"/>
      <c r="AG922" s="75"/>
      <c r="AH922" s="75"/>
      <c r="AI922" s="75"/>
      <c r="AJ922" s="75"/>
      <c r="AK922" s="75"/>
      <c r="AL922" s="75"/>
      <c r="AM922" s="75"/>
      <c r="AN922" s="75"/>
    </row>
    <row r="923" ht="14.25" customHeight="1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  <c r="AC923" s="75"/>
      <c r="AD923" s="75"/>
      <c r="AE923" s="75"/>
      <c r="AF923" s="75"/>
      <c r="AG923" s="75"/>
      <c r="AH923" s="75"/>
      <c r="AI923" s="75"/>
      <c r="AJ923" s="75"/>
      <c r="AK923" s="75"/>
      <c r="AL923" s="75"/>
      <c r="AM923" s="75"/>
      <c r="AN923" s="75"/>
    </row>
    <row r="924" ht="14.25" customHeight="1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  <c r="AC924" s="75"/>
      <c r="AD924" s="75"/>
      <c r="AE924" s="75"/>
      <c r="AF924" s="75"/>
      <c r="AG924" s="75"/>
      <c r="AH924" s="75"/>
      <c r="AI924" s="75"/>
      <c r="AJ924" s="75"/>
      <c r="AK924" s="75"/>
      <c r="AL924" s="75"/>
      <c r="AM924" s="75"/>
      <c r="AN924" s="75"/>
    </row>
    <row r="925" ht="14.25" customHeight="1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  <c r="AC925" s="75"/>
      <c r="AD925" s="75"/>
      <c r="AE925" s="75"/>
      <c r="AF925" s="75"/>
      <c r="AG925" s="75"/>
      <c r="AH925" s="75"/>
      <c r="AI925" s="75"/>
      <c r="AJ925" s="75"/>
      <c r="AK925" s="75"/>
      <c r="AL925" s="75"/>
      <c r="AM925" s="75"/>
      <c r="AN925" s="75"/>
    </row>
    <row r="926" ht="14.25" customHeight="1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  <c r="AC926" s="75"/>
      <c r="AD926" s="75"/>
      <c r="AE926" s="75"/>
      <c r="AF926" s="75"/>
      <c r="AG926" s="75"/>
      <c r="AH926" s="75"/>
      <c r="AI926" s="75"/>
      <c r="AJ926" s="75"/>
      <c r="AK926" s="75"/>
      <c r="AL926" s="75"/>
      <c r="AM926" s="75"/>
      <c r="AN926" s="75"/>
    </row>
    <row r="927" ht="14.25" customHeight="1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  <c r="AC927" s="75"/>
      <c r="AD927" s="75"/>
      <c r="AE927" s="75"/>
      <c r="AF927" s="75"/>
      <c r="AG927" s="75"/>
      <c r="AH927" s="75"/>
      <c r="AI927" s="75"/>
      <c r="AJ927" s="75"/>
      <c r="AK927" s="75"/>
      <c r="AL927" s="75"/>
      <c r="AM927" s="75"/>
      <c r="AN927" s="75"/>
    </row>
    <row r="928" ht="14.25" customHeight="1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  <c r="AC928" s="75"/>
      <c r="AD928" s="75"/>
      <c r="AE928" s="75"/>
      <c r="AF928" s="75"/>
      <c r="AG928" s="75"/>
      <c r="AH928" s="75"/>
      <c r="AI928" s="75"/>
      <c r="AJ928" s="75"/>
      <c r="AK928" s="75"/>
      <c r="AL928" s="75"/>
      <c r="AM928" s="75"/>
      <c r="AN928" s="75"/>
    </row>
    <row r="929" ht="14.25" customHeight="1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  <c r="AC929" s="75"/>
      <c r="AD929" s="75"/>
      <c r="AE929" s="75"/>
      <c r="AF929" s="75"/>
      <c r="AG929" s="75"/>
      <c r="AH929" s="75"/>
      <c r="AI929" s="75"/>
      <c r="AJ929" s="75"/>
      <c r="AK929" s="75"/>
      <c r="AL929" s="75"/>
      <c r="AM929" s="75"/>
      <c r="AN929" s="75"/>
    </row>
    <row r="930" ht="14.25" customHeight="1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  <c r="AC930" s="75"/>
      <c r="AD930" s="75"/>
      <c r="AE930" s="75"/>
      <c r="AF930" s="75"/>
      <c r="AG930" s="75"/>
      <c r="AH930" s="75"/>
      <c r="AI930" s="75"/>
      <c r="AJ930" s="75"/>
      <c r="AK930" s="75"/>
      <c r="AL930" s="75"/>
      <c r="AM930" s="75"/>
      <c r="AN930" s="75"/>
    </row>
    <row r="931" ht="14.25" customHeight="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  <c r="AC931" s="75"/>
      <c r="AD931" s="75"/>
      <c r="AE931" s="75"/>
      <c r="AF931" s="75"/>
      <c r="AG931" s="75"/>
      <c r="AH931" s="75"/>
      <c r="AI931" s="75"/>
      <c r="AJ931" s="75"/>
      <c r="AK931" s="75"/>
      <c r="AL931" s="75"/>
      <c r="AM931" s="75"/>
      <c r="AN931" s="75"/>
    </row>
    <row r="932" ht="14.25" customHeight="1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  <c r="AC932" s="75"/>
      <c r="AD932" s="75"/>
      <c r="AE932" s="75"/>
      <c r="AF932" s="75"/>
      <c r="AG932" s="75"/>
      <c r="AH932" s="75"/>
      <c r="AI932" s="75"/>
      <c r="AJ932" s="75"/>
      <c r="AK932" s="75"/>
      <c r="AL932" s="75"/>
      <c r="AM932" s="75"/>
      <c r="AN932" s="75"/>
    </row>
    <row r="933" ht="14.25" customHeight="1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  <c r="AC933" s="75"/>
      <c r="AD933" s="75"/>
      <c r="AE933" s="75"/>
      <c r="AF933" s="75"/>
      <c r="AG933" s="75"/>
      <c r="AH933" s="75"/>
      <c r="AI933" s="75"/>
      <c r="AJ933" s="75"/>
      <c r="AK933" s="75"/>
      <c r="AL933" s="75"/>
      <c r="AM933" s="75"/>
      <c r="AN933" s="75"/>
    </row>
    <row r="934" ht="14.25" customHeight="1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  <c r="AC934" s="75"/>
      <c r="AD934" s="75"/>
      <c r="AE934" s="75"/>
      <c r="AF934" s="75"/>
      <c r="AG934" s="75"/>
      <c r="AH934" s="75"/>
      <c r="AI934" s="75"/>
      <c r="AJ934" s="75"/>
      <c r="AK934" s="75"/>
      <c r="AL934" s="75"/>
      <c r="AM934" s="75"/>
      <c r="AN934" s="75"/>
    </row>
    <row r="935" ht="14.25" customHeight="1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  <c r="AC935" s="75"/>
      <c r="AD935" s="75"/>
      <c r="AE935" s="75"/>
      <c r="AF935" s="75"/>
      <c r="AG935" s="75"/>
      <c r="AH935" s="75"/>
      <c r="AI935" s="75"/>
      <c r="AJ935" s="75"/>
      <c r="AK935" s="75"/>
      <c r="AL935" s="75"/>
      <c r="AM935" s="75"/>
      <c r="AN935" s="75"/>
    </row>
    <row r="936" ht="14.25" customHeight="1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  <c r="AC936" s="75"/>
      <c r="AD936" s="75"/>
      <c r="AE936" s="75"/>
      <c r="AF936" s="75"/>
      <c r="AG936" s="75"/>
      <c r="AH936" s="75"/>
      <c r="AI936" s="75"/>
      <c r="AJ936" s="75"/>
      <c r="AK936" s="75"/>
      <c r="AL936" s="75"/>
      <c r="AM936" s="75"/>
      <c r="AN936" s="75"/>
    </row>
    <row r="937" ht="14.25" customHeight="1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  <c r="AC937" s="75"/>
      <c r="AD937" s="75"/>
      <c r="AE937" s="75"/>
      <c r="AF937" s="75"/>
      <c r="AG937" s="75"/>
      <c r="AH937" s="75"/>
      <c r="AI937" s="75"/>
      <c r="AJ937" s="75"/>
      <c r="AK937" s="75"/>
      <c r="AL937" s="75"/>
      <c r="AM937" s="75"/>
      <c r="AN937" s="75"/>
    </row>
    <row r="938" ht="14.25" customHeight="1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  <c r="AC938" s="75"/>
      <c r="AD938" s="75"/>
      <c r="AE938" s="75"/>
      <c r="AF938" s="75"/>
      <c r="AG938" s="75"/>
      <c r="AH938" s="75"/>
      <c r="AI938" s="75"/>
      <c r="AJ938" s="75"/>
      <c r="AK938" s="75"/>
      <c r="AL938" s="75"/>
      <c r="AM938" s="75"/>
      <c r="AN938" s="75"/>
    </row>
    <row r="939" ht="14.25" customHeight="1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  <c r="AC939" s="75"/>
      <c r="AD939" s="75"/>
      <c r="AE939" s="75"/>
      <c r="AF939" s="75"/>
      <c r="AG939" s="75"/>
      <c r="AH939" s="75"/>
      <c r="AI939" s="75"/>
      <c r="AJ939" s="75"/>
      <c r="AK939" s="75"/>
      <c r="AL939" s="75"/>
      <c r="AM939" s="75"/>
      <c r="AN939" s="75"/>
    </row>
    <row r="940" ht="14.25" customHeight="1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  <c r="AC940" s="75"/>
      <c r="AD940" s="75"/>
      <c r="AE940" s="75"/>
      <c r="AF940" s="75"/>
      <c r="AG940" s="75"/>
      <c r="AH940" s="75"/>
      <c r="AI940" s="75"/>
      <c r="AJ940" s="75"/>
      <c r="AK940" s="75"/>
      <c r="AL940" s="75"/>
      <c r="AM940" s="75"/>
      <c r="AN940" s="75"/>
    </row>
    <row r="941" ht="14.25" customHeight="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  <c r="AC941" s="75"/>
      <c r="AD941" s="75"/>
      <c r="AE941" s="75"/>
      <c r="AF941" s="75"/>
      <c r="AG941" s="75"/>
      <c r="AH941" s="75"/>
      <c r="AI941" s="75"/>
      <c r="AJ941" s="75"/>
      <c r="AK941" s="75"/>
      <c r="AL941" s="75"/>
      <c r="AM941" s="75"/>
      <c r="AN941" s="75"/>
    </row>
    <row r="942" ht="14.25" customHeight="1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  <c r="AC942" s="75"/>
      <c r="AD942" s="75"/>
      <c r="AE942" s="75"/>
      <c r="AF942" s="75"/>
      <c r="AG942" s="75"/>
      <c r="AH942" s="75"/>
      <c r="AI942" s="75"/>
      <c r="AJ942" s="75"/>
      <c r="AK942" s="75"/>
      <c r="AL942" s="75"/>
      <c r="AM942" s="75"/>
      <c r="AN942" s="75"/>
    </row>
    <row r="943" ht="14.25" customHeight="1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  <c r="AC943" s="75"/>
      <c r="AD943" s="75"/>
      <c r="AE943" s="75"/>
      <c r="AF943" s="75"/>
      <c r="AG943" s="75"/>
      <c r="AH943" s="75"/>
      <c r="AI943" s="75"/>
      <c r="AJ943" s="75"/>
      <c r="AK943" s="75"/>
      <c r="AL943" s="75"/>
      <c r="AM943" s="75"/>
      <c r="AN943" s="75"/>
    </row>
    <row r="944" ht="14.25" customHeight="1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  <c r="AC944" s="75"/>
      <c r="AD944" s="75"/>
      <c r="AE944" s="75"/>
      <c r="AF944" s="75"/>
      <c r="AG944" s="75"/>
      <c r="AH944" s="75"/>
      <c r="AI944" s="75"/>
      <c r="AJ944" s="75"/>
      <c r="AK944" s="75"/>
      <c r="AL944" s="75"/>
      <c r="AM944" s="75"/>
      <c r="AN944" s="75"/>
    </row>
    <row r="945" ht="14.25" customHeight="1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  <c r="AC945" s="75"/>
      <c r="AD945" s="75"/>
      <c r="AE945" s="75"/>
      <c r="AF945" s="75"/>
      <c r="AG945" s="75"/>
      <c r="AH945" s="75"/>
      <c r="AI945" s="75"/>
      <c r="AJ945" s="75"/>
      <c r="AK945" s="75"/>
      <c r="AL945" s="75"/>
      <c r="AM945" s="75"/>
      <c r="AN945" s="75"/>
    </row>
    <row r="946" ht="14.25" customHeight="1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  <c r="AC946" s="75"/>
      <c r="AD946" s="75"/>
      <c r="AE946" s="75"/>
      <c r="AF946" s="75"/>
      <c r="AG946" s="75"/>
      <c r="AH946" s="75"/>
      <c r="AI946" s="75"/>
      <c r="AJ946" s="75"/>
      <c r="AK946" s="75"/>
      <c r="AL946" s="75"/>
      <c r="AM946" s="75"/>
      <c r="AN946" s="75"/>
    </row>
    <row r="947" ht="14.25" customHeight="1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  <c r="AC947" s="75"/>
      <c r="AD947" s="75"/>
      <c r="AE947" s="75"/>
      <c r="AF947" s="75"/>
      <c r="AG947" s="75"/>
      <c r="AH947" s="75"/>
      <c r="AI947" s="75"/>
      <c r="AJ947" s="75"/>
      <c r="AK947" s="75"/>
      <c r="AL947" s="75"/>
      <c r="AM947" s="75"/>
      <c r="AN947" s="75"/>
    </row>
    <row r="948" ht="14.25" customHeight="1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  <c r="AC948" s="75"/>
      <c r="AD948" s="75"/>
      <c r="AE948" s="75"/>
      <c r="AF948" s="75"/>
      <c r="AG948" s="75"/>
      <c r="AH948" s="75"/>
      <c r="AI948" s="75"/>
      <c r="AJ948" s="75"/>
      <c r="AK948" s="75"/>
      <c r="AL948" s="75"/>
      <c r="AM948" s="75"/>
      <c r="AN948" s="75"/>
    </row>
    <row r="949" ht="14.25" customHeight="1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  <c r="AC949" s="75"/>
      <c r="AD949" s="75"/>
      <c r="AE949" s="75"/>
      <c r="AF949" s="75"/>
      <c r="AG949" s="75"/>
      <c r="AH949" s="75"/>
      <c r="AI949" s="75"/>
      <c r="AJ949" s="75"/>
      <c r="AK949" s="75"/>
      <c r="AL949" s="75"/>
      <c r="AM949" s="75"/>
      <c r="AN949" s="75"/>
    </row>
    <row r="950" ht="14.25" customHeight="1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  <c r="AC950" s="75"/>
      <c r="AD950" s="75"/>
      <c r="AE950" s="75"/>
      <c r="AF950" s="75"/>
      <c r="AG950" s="75"/>
      <c r="AH950" s="75"/>
      <c r="AI950" s="75"/>
      <c r="AJ950" s="75"/>
      <c r="AK950" s="75"/>
      <c r="AL950" s="75"/>
      <c r="AM950" s="75"/>
      <c r="AN950" s="75"/>
    </row>
    <row r="951" ht="14.25" customHeight="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  <c r="AC951" s="75"/>
      <c r="AD951" s="75"/>
      <c r="AE951" s="75"/>
      <c r="AF951" s="75"/>
      <c r="AG951" s="75"/>
      <c r="AH951" s="75"/>
      <c r="AI951" s="75"/>
      <c r="AJ951" s="75"/>
      <c r="AK951" s="75"/>
      <c r="AL951" s="75"/>
      <c r="AM951" s="75"/>
      <c r="AN951" s="75"/>
    </row>
    <row r="952" ht="14.25" customHeight="1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  <c r="AC952" s="75"/>
      <c r="AD952" s="75"/>
      <c r="AE952" s="75"/>
      <c r="AF952" s="75"/>
      <c r="AG952" s="75"/>
      <c r="AH952" s="75"/>
      <c r="AI952" s="75"/>
      <c r="AJ952" s="75"/>
      <c r="AK952" s="75"/>
      <c r="AL952" s="75"/>
      <c r="AM952" s="75"/>
      <c r="AN952" s="75"/>
    </row>
    <row r="953" ht="14.25" customHeight="1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  <c r="AC953" s="75"/>
      <c r="AD953" s="75"/>
      <c r="AE953" s="75"/>
      <c r="AF953" s="75"/>
      <c r="AG953" s="75"/>
      <c r="AH953" s="75"/>
      <c r="AI953" s="75"/>
      <c r="AJ953" s="75"/>
      <c r="AK953" s="75"/>
      <c r="AL953" s="75"/>
      <c r="AM953" s="75"/>
      <c r="AN953" s="75"/>
    </row>
    <row r="954" ht="14.25" customHeight="1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  <c r="AC954" s="75"/>
      <c r="AD954" s="75"/>
      <c r="AE954" s="75"/>
      <c r="AF954" s="75"/>
      <c r="AG954" s="75"/>
      <c r="AH954" s="75"/>
      <c r="AI954" s="75"/>
      <c r="AJ954" s="75"/>
      <c r="AK954" s="75"/>
      <c r="AL954" s="75"/>
      <c r="AM954" s="75"/>
      <c r="AN954" s="75"/>
    </row>
    <row r="955" ht="14.25" customHeight="1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  <c r="AC955" s="75"/>
      <c r="AD955" s="75"/>
      <c r="AE955" s="75"/>
      <c r="AF955" s="75"/>
      <c r="AG955" s="75"/>
      <c r="AH955" s="75"/>
      <c r="AI955" s="75"/>
      <c r="AJ955" s="75"/>
      <c r="AK955" s="75"/>
      <c r="AL955" s="75"/>
      <c r="AM955" s="75"/>
      <c r="AN955" s="75"/>
    </row>
    <row r="956" ht="14.25" customHeight="1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  <c r="AC956" s="75"/>
      <c r="AD956" s="75"/>
      <c r="AE956" s="75"/>
      <c r="AF956" s="75"/>
      <c r="AG956" s="75"/>
      <c r="AH956" s="75"/>
      <c r="AI956" s="75"/>
      <c r="AJ956" s="75"/>
      <c r="AK956" s="75"/>
      <c r="AL956" s="75"/>
      <c r="AM956" s="75"/>
      <c r="AN956" s="75"/>
    </row>
    <row r="957" ht="14.25" customHeight="1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  <c r="AC957" s="75"/>
      <c r="AD957" s="75"/>
      <c r="AE957" s="75"/>
      <c r="AF957" s="75"/>
      <c r="AG957" s="75"/>
      <c r="AH957" s="75"/>
      <c r="AI957" s="75"/>
      <c r="AJ957" s="75"/>
      <c r="AK957" s="75"/>
      <c r="AL957" s="75"/>
      <c r="AM957" s="75"/>
      <c r="AN957" s="75"/>
    </row>
    <row r="958" ht="14.25" customHeight="1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  <c r="AB958" s="75"/>
      <c r="AC958" s="75"/>
      <c r="AD958" s="75"/>
      <c r="AE958" s="75"/>
      <c r="AF958" s="75"/>
      <c r="AG958" s="75"/>
      <c r="AH958" s="75"/>
      <c r="AI958" s="75"/>
      <c r="AJ958" s="75"/>
      <c r="AK958" s="75"/>
      <c r="AL958" s="75"/>
      <c r="AM958" s="75"/>
      <c r="AN958" s="75"/>
    </row>
    <row r="959" ht="14.25" customHeight="1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  <c r="AB959" s="75"/>
      <c r="AC959" s="75"/>
      <c r="AD959" s="75"/>
      <c r="AE959" s="75"/>
      <c r="AF959" s="75"/>
      <c r="AG959" s="75"/>
      <c r="AH959" s="75"/>
      <c r="AI959" s="75"/>
      <c r="AJ959" s="75"/>
      <c r="AK959" s="75"/>
      <c r="AL959" s="75"/>
      <c r="AM959" s="75"/>
      <c r="AN959" s="75"/>
    </row>
    <row r="960" ht="14.25" customHeight="1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  <c r="AB960" s="75"/>
      <c r="AC960" s="75"/>
      <c r="AD960" s="75"/>
      <c r="AE960" s="75"/>
      <c r="AF960" s="75"/>
      <c r="AG960" s="75"/>
      <c r="AH960" s="75"/>
      <c r="AI960" s="75"/>
      <c r="AJ960" s="75"/>
      <c r="AK960" s="75"/>
      <c r="AL960" s="75"/>
      <c r="AM960" s="75"/>
      <c r="AN960" s="75"/>
    </row>
    <row r="961" ht="14.25" customHeight="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  <c r="AB961" s="75"/>
      <c r="AC961" s="75"/>
      <c r="AD961" s="75"/>
      <c r="AE961" s="75"/>
      <c r="AF961" s="75"/>
      <c r="AG961" s="75"/>
      <c r="AH961" s="75"/>
      <c r="AI961" s="75"/>
      <c r="AJ961" s="75"/>
      <c r="AK961" s="75"/>
      <c r="AL961" s="75"/>
      <c r="AM961" s="75"/>
      <c r="AN961" s="75"/>
    </row>
    <row r="962" ht="14.25" customHeight="1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  <c r="AB962" s="75"/>
      <c r="AC962" s="75"/>
      <c r="AD962" s="75"/>
      <c r="AE962" s="75"/>
      <c r="AF962" s="75"/>
      <c r="AG962" s="75"/>
      <c r="AH962" s="75"/>
      <c r="AI962" s="75"/>
      <c r="AJ962" s="75"/>
      <c r="AK962" s="75"/>
      <c r="AL962" s="75"/>
      <c r="AM962" s="75"/>
      <c r="AN962" s="75"/>
    </row>
    <row r="963" ht="14.25" customHeight="1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  <c r="AB963" s="75"/>
      <c r="AC963" s="75"/>
      <c r="AD963" s="75"/>
      <c r="AE963" s="75"/>
      <c r="AF963" s="75"/>
      <c r="AG963" s="75"/>
      <c r="AH963" s="75"/>
      <c r="AI963" s="75"/>
      <c r="AJ963" s="75"/>
      <c r="AK963" s="75"/>
      <c r="AL963" s="75"/>
      <c r="AM963" s="75"/>
      <c r="AN963" s="75"/>
    </row>
    <row r="964" ht="14.25" customHeight="1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</row>
    <row r="965" ht="14.25" customHeight="1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  <c r="AB965" s="75"/>
      <c r="AC965" s="75"/>
      <c r="AD965" s="75"/>
      <c r="AE965" s="75"/>
      <c r="AF965" s="75"/>
      <c r="AG965" s="75"/>
      <c r="AH965" s="75"/>
      <c r="AI965" s="75"/>
      <c r="AJ965" s="75"/>
      <c r="AK965" s="75"/>
      <c r="AL965" s="75"/>
      <c r="AM965" s="75"/>
      <c r="AN965" s="75"/>
    </row>
    <row r="966" ht="14.25" customHeight="1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  <c r="AB966" s="75"/>
      <c r="AC966" s="75"/>
      <c r="AD966" s="75"/>
      <c r="AE966" s="75"/>
      <c r="AF966" s="75"/>
      <c r="AG966" s="75"/>
      <c r="AH966" s="75"/>
      <c r="AI966" s="75"/>
      <c r="AJ966" s="75"/>
      <c r="AK966" s="75"/>
      <c r="AL966" s="75"/>
      <c r="AM966" s="75"/>
      <c r="AN966" s="75"/>
    </row>
    <row r="967" ht="14.25" customHeight="1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  <c r="AB967" s="75"/>
      <c r="AC967" s="75"/>
      <c r="AD967" s="75"/>
      <c r="AE967" s="75"/>
      <c r="AF967" s="75"/>
      <c r="AG967" s="75"/>
      <c r="AH967" s="75"/>
      <c r="AI967" s="75"/>
      <c r="AJ967" s="75"/>
      <c r="AK967" s="75"/>
      <c r="AL967" s="75"/>
      <c r="AM967" s="75"/>
      <c r="AN967" s="75"/>
    </row>
    <row r="968" ht="14.25" customHeight="1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  <c r="AB968" s="75"/>
      <c r="AC968" s="75"/>
      <c r="AD968" s="75"/>
      <c r="AE968" s="75"/>
      <c r="AF968" s="75"/>
      <c r="AG968" s="75"/>
      <c r="AH968" s="75"/>
      <c r="AI968" s="75"/>
      <c r="AJ968" s="75"/>
      <c r="AK968" s="75"/>
      <c r="AL968" s="75"/>
      <c r="AM968" s="75"/>
      <c r="AN968" s="75"/>
    </row>
    <row r="969" ht="14.25" customHeight="1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  <c r="AB969" s="75"/>
      <c r="AC969" s="75"/>
      <c r="AD969" s="75"/>
      <c r="AE969" s="75"/>
      <c r="AF969" s="75"/>
      <c r="AG969" s="75"/>
      <c r="AH969" s="75"/>
      <c r="AI969" s="75"/>
      <c r="AJ969" s="75"/>
      <c r="AK969" s="75"/>
      <c r="AL969" s="75"/>
      <c r="AM969" s="75"/>
      <c r="AN969" s="75"/>
    </row>
    <row r="970" ht="14.25" customHeight="1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  <c r="AB970" s="75"/>
      <c r="AC970" s="75"/>
      <c r="AD970" s="75"/>
      <c r="AE970" s="75"/>
      <c r="AF970" s="75"/>
      <c r="AG970" s="75"/>
      <c r="AH970" s="75"/>
      <c r="AI970" s="75"/>
      <c r="AJ970" s="75"/>
      <c r="AK970" s="75"/>
      <c r="AL970" s="75"/>
      <c r="AM970" s="75"/>
      <c r="AN970" s="75"/>
    </row>
    <row r="971" ht="14.25" customHeight="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  <c r="AB971" s="75"/>
      <c r="AC971" s="75"/>
      <c r="AD971" s="75"/>
      <c r="AE971" s="75"/>
      <c r="AF971" s="75"/>
      <c r="AG971" s="75"/>
      <c r="AH971" s="75"/>
      <c r="AI971" s="75"/>
      <c r="AJ971" s="75"/>
      <c r="AK971" s="75"/>
      <c r="AL971" s="75"/>
      <c r="AM971" s="75"/>
      <c r="AN971" s="75"/>
    </row>
    <row r="972" ht="14.25" customHeight="1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  <c r="AB972" s="75"/>
      <c r="AC972" s="75"/>
      <c r="AD972" s="75"/>
      <c r="AE972" s="75"/>
      <c r="AF972" s="75"/>
      <c r="AG972" s="75"/>
      <c r="AH972" s="75"/>
      <c r="AI972" s="75"/>
      <c r="AJ972" s="75"/>
      <c r="AK972" s="75"/>
      <c r="AL972" s="75"/>
      <c r="AM972" s="75"/>
      <c r="AN972" s="75"/>
    </row>
    <row r="973" ht="14.25" customHeight="1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  <c r="AB973" s="75"/>
      <c r="AC973" s="75"/>
      <c r="AD973" s="75"/>
      <c r="AE973" s="75"/>
      <c r="AF973" s="75"/>
      <c r="AG973" s="75"/>
      <c r="AH973" s="75"/>
      <c r="AI973" s="75"/>
      <c r="AJ973" s="75"/>
      <c r="AK973" s="75"/>
      <c r="AL973" s="75"/>
      <c r="AM973" s="75"/>
      <c r="AN973" s="75"/>
    </row>
    <row r="974" ht="14.25" customHeight="1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  <c r="AB974" s="75"/>
      <c r="AC974" s="75"/>
      <c r="AD974" s="75"/>
      <c r="AE974" s="75"/>
      <c r="AF974" s="75"/>
      <c r="AG974" s="75"/>
      <c r="AH974" s="75"/>
      <c r="AI974" s="75"/>
      <c r="AJ974" s="75"/>
      <c r="AK974" s="75"/>
      <c r="AL974" s="75"/>
      <c r="AM974" s="75"/>
      <c r="AN974" s="75"/>
    </row>
    <row r="975" ht="14.25" customHeight="1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  <c r="AB975" s="75"/>
      <c r="AC975" s="75"/>
      <c r="AD975" s="75"/>
      <c r="AE975" s="75"/>
      <c r="AF975" s="75"/>
      <c r="AG975" s="75"/>
      <c r="AH975" s="75"/>
      <c r="AI975" s="75"/>
      <c r="AJ975" s="75"/>
      <c r="AK975" s="75"/>
      <c r="AL975" s="75"/>
      <c r="AM975" s="75"/>
      <c r="AN975" s="75"/>
    </row>
    <row r="976" ht="14.25" customHeight="1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  <c r="AB976" s="75"/>
      <c r="AC976" s="75"/>
      <c r="AD976" s="75"/>
      <c r="AE976" s="75"/>
      <c r="AF976" s="75"/>
      <c r="AG976" s="75"/>
      <c r="AH976" s="75"/>
      <c r="AI976" s="75"/>
      <c r="AJ976" s="75"/>
      <c r="AK976" s="75"/>
      <c r="AL976" s="75"/>
      <c r="AM976" s="75"/>
      <c r="AN976" s="75"/>
    </row>
    <row r="977" ht="14.25" customHeight="1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  <c r="AB977" s="75"/>
      <c r="AC977" s="75"/>
      <c r="AD977" s="75"/>
      <c r="AE977" s="75"/>
      <c r="AF977" s="75"/>
      <c r="AG977" s="75"/>
      <c r="AH977" s="75"/>
      <c r="AI977" s="75"/>
      <c r="AJ977" s="75"/>
      <c r="AK977" s="75"/>
      <c r="AL977" s="75"/>
      <c r="AM977" s="75"/>
      <c r="AN977" s="75"/>
    </row>
    <row r="978" ht="14.25" customHeight="1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  <c r="AB978" s="75"/>
      <c r="AC978" s="75"/>
      <c r="AD978" s="75"/>
      <c r="AE978" s="75"/>
      <c r="AF978" s="75"/>
      <c r="AG978" s="75"/>
      <c r="AH978" s="75"/>
      <c r="AI978" s="75"/>
      <c r="AJ978" s="75"/>
      <c r="AK978" s="75"/>
      <c r="AL978" s="75"/>
      <c r="AM978" s="75"/>
      <c r="AN978" s="75"/>
    </row>
    <row r="979" ht="14.25" customHeight="1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  <c r="AC979" s="75"/>
      <c r="AD979" s="75"/>
      <c r="AE979" s="75"/>
      <c r="AF979" s="75"/>
      <c r="AG979" s="75"/>
      <c r="AH979" s="75"/>
      <c r="AI979" s="75"/>
      <c r="AJ979" s="75"/>
      <c r="AK979" s="75"/>
      <c r="AL979" s="75"/>
      <c r="AM979" s="75"/>
      <c r="AN979" s="75"/>
    </row>
    <row r="980" ht="14.25" customHeight="1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  <c r="AB980" s="75"/>
      <c r="AC980" s="75"/>
      <c r="AD980" s="75"/>
      <c r="AE980" s="75"/>
      <c r="AF980" s="75"/>
      <c r="AG980" s="75"/>
      <c r="AH980" s="75"/>
      <c r="AI980" s="75"/>
      <c r="AJ980" s="75"/>
      <c r="AK980" s="75"/>
      <c r="AL980" s="75"/>
      <c r="AM980" s="75"/>
      <c r="AN980" s="75"/>
    </row>
    <row r="981" ht="14.25" customHeight="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  <c r="AB981" s="75"/>
      <c r="AC981" s="75"/>
      <c r="AD981" s="75"/>
      <c r="AE981" s="75"/>
      <c r="AF981" s="75"/>
      <c r="AG981" s="75"/>
      <c r="AH981" s="75"/>
      <c r="AI981" s="75"/>
      <c r="AJ981" s="75"/>
      <c r="AK981" s="75"/>
      <c r="AL981" s="75"/>
      <c r="AM981" s="75"/>
      <c r="AN981" s="75"/>
    </row>
    <row r="982" ht="14.25" customHeight="1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  <c r="AB982" s="75"/>
      <c r="AC982" s="75"/>
      <c r="AD982" s="75"/>
      <c r="AE982" s="75"/>
      <c r="AF982" s="75"/>
      <c r="AG982" s="75"/>
      <c r="AH982" s="75"/>
      <c r="AI982" s="75"/>
      <c r="AJ982" s="75"/>
      <c r="AK982" s="75"/>
      <c r="AL982" s="75"/>
      <c r="AM982" s="75"/>
      <c r="AN982" s="75"/>
    </row>
    <row r="983" ht="14.25" customHeight="1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  <c r="AB983" s="75"/>
      <c r="AC983" s="75"/>
      <c r="AD983" s="75"/>
      <c r="AE983" s="75"/>
      <c r="AF983" s="75"/>
      <c r="AG983" s="75"/>
      <c r="AH983" s="75"/>
      <c r="AI983" s="75"/>
      <c r="AJ983" s="75"/>
      <c r="AK983" s="75"/>
      <c r="AL983" s="75"/>
      <c r="AM983" s="75"/>
      <c r="AN983" s="75"/>
    </row>
    <row r="984" ht="14.25" customHeight="1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  <c r="AB984" s="75"/>
      <c r="AC984" s="75"/>
      <c r="AD984" s="75"/>
      <c r="AE984" s="75"/>
      <c r="AF984" s="75"/>
      <c r="AG984" s="75"/>
      <c r="AH984" s="75"/>
      <c r="AI984" s="75"/>
      <c r="AJ984" s="75"/>
      <c r="AK984" s="75"/>
      <c r="AL984" s="75"/>
      <c r="AM984" s="75"/>
      <c r="AN984" s="75"/>
    </row>
    <row r="985" ht="14.25" customHeight="1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  <c r="AB985" s="75"/>
      <c r="AC985" s="75"/>
      <c r="AD985" s="75"/>
      <c r="AE985" s="75"/>
      <c r="AF985" s="75"/>
      <c r="AG985" s="75"/>
      <c r="AH985" s="75"/>
      <c r="AI985" s="75"/>
      <c r="AJ985" s="75"/>
      <c r="AK985" s="75"/>
      <c r="AL985" s="75"/>
      <c r="AM985" s="75"/>
      <c r="AN985" s="75"/>
    </row>
    <row r="986" ht="14.25" customHeight="1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  <c r="AB986" s="75"/>
      <c r="AC986" s="75"/>
      <c r="AD986" s="75"/>
      <c r="AE986" s="75"/>
      <c r="AF986" s="75"/>
      <c r="AG986" s="75"/>
      <c r="AH986" s="75"/>
      <c r="AI986" s="75"/>
      <c r="AJ986" s="75"/>
      <c r="AK986" s="75"/>
      <c r="AL986" s="75"/>
      <c r="AM986" s="75"/>
      <c r="AN986" s="75"/>
    </row>
    <row r="987" ht="14.25" customHeight="1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  <c r="AB987" s="75"/>
      <c r="AC987" s="75"/>
      <c r="AD987" s="75"/>
      <c r="AE987" s="75"/>
      <c r="AF987" s="75"/>
      <c r="AG987" s="75"/>
      <c r="AH987" s="75"/>
      <c r="AI987" s="75"/>
      <c r="AJ987" s="75"/>
      <c r="AK987" s="75"/>
      <c r="AL987" s="75"/>
      <c r="AM987" s="75"/>
      <c r="AN987" s="75"/>
    </row>
    <row r="988" ht="14.25" customHeight="1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  <c r="AB988" s="75"/>
      <c r="AC988" s="75"/>
      <c r="AD988" s="75"/>
      <c r="AE988" s="75"/>
      <c r="AF988" s="75"/>
      <c r="AG988" s="75"/>
      <c r="AH988" s="75"/>
      <c r="AI988" s="75"/>
      <c r="AJ988" s="75"/>
      <c r="AK988" s="75"/>
      <c r="AL988" s="75"/>
      <c r="AM988" s="75"/>
      <c r="AN988" s="75"/>
    </row>
    <row r="989" ht="14.25" customHeight="1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  <c r="AB989" s="75"/>
      <c r="AC989" s="75"/>
      <c r="AD989" s="75"/>
      <c r="AE989" s="75"/>
      <c r="AF989" s="75"/>
      <c r="AG989" s="75"/>
      <c r="AH989" s="75"/>
      <c r="AI989" s="75"/>
      <c r="AJ989" s="75"/>
      <c r="AK989" s="75"/>
      <c r="AL989" s="75"/>
      <c r="AM989" s="75"/>
      <c r="AN989" s="75"/>
    </row>
    <row r="990" ht="14.25" customHeight="1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  <c r="AB990" s="75"/>
      <c r="AC990" s="75"/>
      <c r="AD990" s="75"/>
      <c r="AE990" s="75"/>
      <c r="AF990" s="75"/>
      <c r="AG990" s="75"/>
      <c r="AH990" s="75"/>
      <c r="AI990" s="75"/>
      <c r="AJ990" s="75"/>
      <c r="AK990" s="75"/>
      <c r="AL990" s="75"/>
      <c r="AM990" s="75"/>
      <c r="AN990" s="75"/>
    </row>
    <row r="991" ht="14.25" customHeight="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  <c r="AB991" s="75"/>
      <c r="AC991" s="75"/>
      <c r="AD991" s="75"/>
      <c r="AE991" s="75"/>
      <c r="AF991" s="75"/>
      <c r="AG991" s="75"/>
      <c r="AH991" s="75"/>
      <c r="AI991" s="75"/>
      <c r="AJ991" s="75"/>
      <c r="AK991" s="75"/>
      <c r="AL991" s="75"/>
      <c r="AM991" s="75"/>
      <c r="AN991" s="75"/>
    </row>
    <row r="992" ht="14.25" customHeight="1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  <c r="AB992" s="75"/>
      <c r="AC992" s="75"/>
      <c r="AD992" s="75"/>
      <c r="AE992" s="75"/>
      <c r="AF992" s="75"/>
      <c r="AG992" s="75"/>
      <c r="AH992" s="75"/>
      <c r="AI992" s="75"/>
      <c r="AJ992" s="75"/>
      <c r="AK992" s="75"/>
      <c r="AL992" s="75"/>
      <c r="AM992" s="75"/>
      <c r="AN992" s="75"/>
    </row>
    <row r="993" ht="14.25" customHeight="1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  <c r="AB993" s="75"/>
      <c r="AC993" s="75"/>
      <c r="AD993" s="75"/>
      <c r="AE993" s="75"/>
      <c r="AF993" s="75"/>
      <c r="AG993" s="75"/>
      <c r="AH993" s="75"/>
      <c r="AI993" s="75"/>
      <c r="AJ993" s="75"/>
      <c r="AK993" s="75"/>
      <c r="AL993" s="75"/>
      <c r="AM993" s="75"/>
      <c r="AN993" s="75"/>
    </row>
    <row r="994" ht="14.25" customHeight="1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  <c r="AB994" s="75"/>
      <c r="AC994" s="75"/>
      <c r="AD994" s="75"/>
      <c r="AE994" s="75"/>
      <c r="AF994" s="75"/>
      <c r="AG994" s="75"/>
      <c r="AH994" s="75"/>
      <c r="AI994" s="75"/>
      <c r="AJ994" s="75"/>
      <c r="AK994" s="75"/>
      <c r="AL994" s="75"/>
      <c r="AM994" s="75"/>
      <c r="AN994" s="75"/>
    </row>
    <row r="995" ht="14.25" customHeight="1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  <c r="AB995" s="75"/>
      <c r="AC995" s="75"/>
      <c r="AD995" s="75"/>
      <c r="AE995" s="75"/>
      <c r="AF995" s="75"/>
      <c r="AG995" s="75"/>
      <c r="AH995" s="75"/>
      <c r="AI995" s="75"/>
      <c r="AJ995" s="75"/>
      <c r="AK995" s="75"/>
      <c r="AL995" s="75"/>
      <c r="AM995" s="75"/>
      <c r="AN995" s="75"/>
    </row>
    <row r="996" ht="14.25" customHeight="1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  <c r="AB996" s="75"/>
      <c r="AC996" s="75"/>
      <c r="AD996" s="75"/>
      <c r="AE996" s="75"/>
      <c r="AF996" s="75"/>
      <c r="AG996" s="75"/>
      <c r="AH996" s="75"/>
      <c r="AI996" s="75"/>
      <c r="AJ996" s="75"/>
      <c r="AK996" s="75"/>
      <c r="AL996" s="75"/>
      <c r="AM996" s="75"/>
      <c r="AN996" s="75"/>
    </row>
    <row r="997" ht="14.25" customHeight="1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  <c r="AB997" s="75"/>
      <c r="AC997" s="75"/>
      <c r="AD997" s="75"/>
      <c r="AE997" s="75"/>
      <c r="AF997" s="75"/>
      <c r="AG997" s="75"/>
      <c r="AH997" s="75"/>
      <c r="AI997" s="75"/>
      <c r="AJ997" s="75"/>
      <c r="AK997" s="75"/>
      <c r="AL997" s="75"/>
      <c r="AM997" s="75"/>
      <c r="AN997" s="75"/>
    </row>
    <row r="998" ht="14.25" customHeight="1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  <c r="AB998" s="75"/>
      <c r="AC998" s="75"/>
      <c r="AD998" s="75"/>
      <c r="AE998" s="75"/>
      <c r="AF998" s="75"/>
      <c r="AG998" s="75"/>
      <c r="AH998" s="75"/>
      <c r="AI998" s="75"/>
      <c r="AJ998" s="75"/>
      <c r="AK998" s="75"/>
      <c r="AL998" s="75"/>
      <c r="AM998" s="75"/>
      <c r="AN998" s="75"/>
    </row>
    <row r="999" ht="14.25" customHeight="1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  <c r="AB999" s="75"/>
      <c r="AC999" s="75"/>
      <c r="AD999" s="75"/>
      <c r="AE999" s="75"/>
      <c r="AF999" s="75"/>
      <c r="AG999" s="75"/>
      <c r="AH999" s="75"/>
      <c r="AI999" s="75"/>
      <c r="AJ999" s="75"/>
      <c r="AK999" s="75"/>
      <c r="AL999" s="75"/>
      <c r="AM999" s="75"/>
      <c r="AN999" s="75"/>
    </row>
    <row r="1000" ht="14.25" customHeight="1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  <c r="AB1000" s="75"/>
      <c r="AC1000" s="75"/>
      <c r="AD1000" s="75"/>
      <c r="AE1000" s="75"/>
      <c r="AF1000" s="75"/>
      <c r="AG1000" s="75"/>
      <c r="AH1000" s="75"/>
      <c r="AI1000" s="75"/>
      <c r="AJ1000" s="75"/>
      <c r="AK1000" s="75"/>
      <c r="AL1000" s="75"/>
      <c r="AM1000" s="75"/>
      <c r="AN1000" s="75"/>
    </row>
  </sheetData>
  <mergeCells count="2">
    <mergeCell ref="C6:P6"/>
    <mergeCell ref="C23:P23"/>
  </mergeCells>
  <conditionalFormatting sqref="I27">
    <cfRule type="expression" dxfId="0" priority="1">
      <formula>$I$25="Non"</formula>
    </cfRule>
  </conditionalFormatting>
  <dataValidations>
    <dataValidation type="list" allowBlank="1" showErrorMessage="1" sqref="I25">
      <formula1>tableau!$A$24:$A$25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0.71"/>
    <col customWidth="1" min="6" max="7" width="38.86"/>
    <col customWidth="1" min="8" max="8" width="1.29"/>
    <col customWidth="1" min="9" max="13" width="10.71"/>
    <col customWidth="1" min="14" max="15" width="39.0"/>
    <col customWidth="1" min="16" max="16" width="1.29"/>
    <col customWidth="1" min="17" max="21" width="10.71"/>
    <col customWidth="1" min="22" max="23" width="39.0"/>
    <col customWidth="1" min="24" max="24" width="1.14"/>
    <col customWidth="1" min="25" max="43" width="11.57"/>
  </cols>
  <sheetData>
    <row r="1" ht="14.25" customHeight="1">
      <c r="A1" s="129" t="s">
        <v>1892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1"/>
      <c r="X1" s="132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</row>
    <row r="2" ht="14.25" customHeight="1">
      <c r="A2" s="133"/>
      <c r="W2" s="134"/>
      <c r="X2" s="132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</row>
    <row r="3" ht="33.0" customHeight="1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7"/>
      <c r="X3" s="132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ht="25.5" customHeight="1">
      <c r="A4" s="75"/>
      <c r="B4" s="138" t="s">
        <v>1893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9"/>
      <c r="W4" s="75"/>
      <c r="X4" s="132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</row>
    <row r="5" ht="44.25" customHeight="1">
      <c r="A5" s="75"/>
      <c r="B5" s="14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41"/>
      <c r="W5" s="75"/>
      <c r="X5" s="132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</row>
    <row r="6" ht="14.25" customHeight="1">
      <c r="A6" s="142" t="s">
        <v>1894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1"/>
      <c r="X6" s="132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</row>
    <row r="7" ht="14.25" customHeight="1">
      <c r="A7" s="135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7"/>
      <c r="X7" s="132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</row>
    <row r="8" ht="14.25" customHeight="1">
      <c r="A8" s="74" t="s">
        <v>1895</v>
      </c>
      <c r="B8" s="75"/>
      <c r="C8" s="75"/>
      <c r="D8" s="75"/>
      <c r="E8" s="75"/>
      <c r="F8" s="143"/>
      <c r="G8" s="75"/>
      <c r="H8" s="132"/>
      <c r="I8" s="74" t="s">
        <v>1895</v>
      </c>
      <c r="J8" s="75"/>
      <c r="K8" s="75"/>
      <c r="L8" s="75"/>
      <c r="M8" s="75"/>
      <c r="N8" s="143"/>
      <c r="O8" s="75"/>
      <c r="P8" s="132"/>
      <c r="Q8" s="74" t="s">
        <v>1895</v>
      </c>
      <c r="R8" s="75"/>
      <c r="S8" s="75"/>
      <c r="T8" s="75"/>
      <c r="U8" s="75"/>
      <c r="V8" s="143"/>
      <c r="W8" s="75"/>
      <c r="X8" s="132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</row>
    <row r="9" ht="14.25" customHeight="1">
      <c r="A9" s="75"/>
      <c r="B9" s="75"/>
      <c r="C9" s="75"/>
      <c r="D9" s="75"/>
      <c r="E9" s="75"/>
      <c r="F9" s="144" t="s">
        <v>1896</v>
      </c>
      <c r="G9" s="145"/>
      <c r="H9" s="146"/>
      <c r="I9" s="75"/>
      <c r="J9" s="75"/>
      <c r="K9" s="75"/>
      <c r="L9" s="75"/>
      <c r="M9" s="75"/>
      <c r="N9" s="144" t="s">
        <v>1897</v>
      </c>
      <c r="O9" s="145"/>
      <c r="P9" s="146"/>
      <c r="Q9" s="75"/>
      <c r="R9" s="75"/>
      <c r="S9" s="75"/>
      <c r="T9" s="75"/>
      <c r="U9" s="75"/>
      <c r="V9" s="144" t="s">
        <v>1898</v>
      </c>
      <c r="W9" s="145"/>
      <c r="X9" s="132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</row>
    <row r="10" ht="14.25" customHeight="1">
      <c r="A10" s="75"/>
      <c r="B10" s="75"/>
      <c r="C10" s="75"/>
      <c r="D10" s="75"/>
      <c r="E10" s="75"/>
      <c r="F10" s="143"/>
      <c r="G10" s="75"/>
      <c r="H10" s="132"/>
      <c r="I10" s="75"/>
      <c r="J10" s="75"/>
      <c r="K10" s="75"/>
      <c r="L10" s="75"/>
      <c r="M10" s="75"/>
      <c r="N10" s="143"/>
      <c r="O10" s="75"/>
      <c r="P10" s="132"/>
      <c r="Q10" s="75"/>
      <c r="R10" s="75"/>
      <c r="S10" s="75"/>
      <c r="T10" s="75"/>
      <c r="U10" s="75"/>
      <c r="V10" s="143"/>
      <c r="W10" s="75"/>
      <c r="X10" s="132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</row>
    <row r="11" ht="54.0" customHeight="1">
      <c r="A11" s="75"/>
      <c r="B11" s="75"/>
      <c r="C11" s="75"/>
      <c r="D11" s="75"/>
      <c r="E11" s="75"/>
      <c r="F11" s="147" t="s">
        <v>1899</v>
      </c>
      <c r="G11" s="148" t="str">
        <f t="array" ref="G11">IFERROR(INDEX(tableau!M:M,LARGE(IF((tableau!A:A=test!A8)*(TDB!I42&gt;=tableau!J:J)*(TDB!I42&lt;=tableau!K:K),ROW(tableau!M:M),""),1)),"Pas de Machine Sous Atmosphère de disponible par rapport à votre nombre de barquette")</f>
        <v>Pas de Machine Sous Atmosphère de disponible par rapport à votre nombre de barquette</v>
      </c>
      <c r="H11" s="149"/>
      <c r="I11" s="75"/>
      <c r="J11" s="75"/>
      <c r="K11" s="75"/>
      <c r="L11" s="75"/>
      <c r="M11" s="75"/>
      <c r="N11" s="147" t="s">
        <v>1899</v>
      </c>
      <c r="O11" s="148" t="str">
        <f t="array" ref="O11">IFERROR(INDEX(tableau!N:N,LARGE(IF((tableau!A:A=test!A8)*(TDB!I42&gt;=tableau!J:J)*(TDB!I42&lt;=tableau!K:K),ROW(tableau!N:N),""),1)),"Pas de Machine Sous Atmosphère de disponible par rapport à votre nombre de barquette")</f>
        <v>Pas de Machine Sous Atmosphère de disponible par rapport à votre nombre de barquette</v>
      </c>
      <c r="P11" s="149"/>
      <c r="Q11" s="75"/>
      <c r="R11" s="75"/>
      <c r="S11" s="75"/>
      <c r="T11" s="75"/>
      <c r="U11" s="75"/>
      <c r="V11" s="147" t="s">
        <v>1899</v>
      </c>
      <c r="W11" s="148" t="str">
        <f t="array" ref="W11">IFERROR(INDEX(tableau!O:O,LARGE(IF((tableau!A:A=test!A8)*(TDB!I42&gt;=tableau!J:J)*(TDB!I42&lt;=tableau!K:K),ROW(tableau!O:O),""),1)),"Pas de Machine Sous Atmosphère de disponible par rapport à votre nombre de barquette")</f>
        <v>Pas de Machine Sous Atmosphère de disponible par rapport à votre nombre de barquette</v>
      </c>
      <c r="X11" s="132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</row>
    <row r="12" ht="14.25" hidden="1" customHeight="1">
      <c r="A12" s="75"/>
      <c r="B12" s="75"/>
      <c r="C12" s="75"/>
      <c r="D12" s="75"/>
      <c r="E12" s="75"/>
      <c r="F12" s="147"/>
      <c r="G12" s="147"/>
      <c r="H12" s="149"/>
      <c r="I12" s="75"/>
      <c r="J12" s="75"/>
      <c r="K12" s="75"/>
      <c r="L12" s="75"/>
      <c r="M12" s="75"/>
      <c r="N12" s="147"/>
      <c r="O12" s="147"/>
      <c r="P12" s="149"/>
      <c r="Q12" s="75"/>
      <c r="R12" s="75"/>
      <c r="S12" s="75"/>
      <c r="T12" s="75"/>
      <c r="U12" s="75"/>
      <c r="V12" s="147"/>
      <c r="W12" s="147"/>
      <c r="X12" s="132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</row>
    <row r="13" ht="14.25" customHeight="1">
      <c r="A13" s="75"/>
      <c r="B13" s="75"/>
      <c r="C13" s="75"/>
      <c r="D13" s="75"/>
      <c r="E13" s="75"/>
      <c r="F13" s="147" t="s">
        <v>1900</v>
      </c>
      <c r="G13" s="150" t="str">
        <f>IFERROR(HLOOKUP(G11,'Référencement'!B7:AH39,5,FALSE),"")</f>
        <v/>
      </c>
      <c r="H13" s="151"/>
      <c r="I13" s="75"/>
      <c r="J13" s="75"/>
      <c r="K13" s="75"/>
      <c r="L13" s="75"/>
      <c r="M13" s="75"/>
      <c r="N13" s="147" t="s">
        <v>1900</v>
      </c>
      <c r="O13" s="150" t="str">
        <f>IFERROR(HLOOKUP(O11,'Référencement'!B7:AO39,5,FALSE),"")</f>
        <v/>
      </c>
      <c r="P13" s="151"/>
      <c r="Q13" s="75"/>
      <c r="R13" s="75"/>
      <c r="S13" s="75"/>
      <c r="T13" s="75"/>
      <c r="U13" s="75"/>
      <c r="V13" s="147" t="s">
        <v>1900</v>
      </c>
      <c r="W13" s="150" t="str">
        <f>IFERROR(HLOOKUP(W11,'Référencement'!B7:AW39,5,FALSE),"")</f>
        <v/>
      </c>
      <c r="X13" s="132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</row>
    <row r="14" ht="14.25" customHeight="1">
      <c r="A14" s="75"/>
      <c r="B14" s="75"/>
      <c r="C14" s="75"/>
      <c r="D14" s="75"/>
      <c r="E14" s="75"/>
      <c r="F14" s="147" t="s">
        <v>1901</v>
      </c>
      <c r="G14" s="152" t="str">
        <f>IFERROR(HYPERLINK(TRIM(HLOOKUP(G11,'Référencement'!B7:AH55,38,FALSE)), TRIM(HLOOKUP(G11,'Référencement'!B7:AH39,7,FALSE))),"")</f>
        <v/>
      </c>
      <c r="H14" s="153"/>
      <c r="I14" s="75"/>
      <c r="J14" s="75"/>
      <c r="K14" s="75"/>
      <c r="L14" s="75"/>
      <c r="M14" s="75"/>
      <c r="N14" s="147" t="s">
        <v>1901</v>
      </c>
      <c r="O14" s="152" t="str">
        <f>IFERROR(HYPERLINK(TRIM(HLOOKUP(O11,'Référencement'!B7:AO55,38,FALSE)), TRIM(HLOOKUP(O11,'Référencement'!B7:AO39,7,FALSE))),"")</f>
        <v/>
      </c>
      <c r="P14" s="153"/>
      <c r="Q14" s="75"/>
      <c r="R14" s="75"/>
      <c r="S14" s="75"/>
      <c r="T14" s="75"/>
      <c r="U14" s="75"/>
      <c r="V14" s="147" t="s">
        <v>1901</v>
      </c>
      <c r="W14" s="152" t="str">
        <f>IFERROR(HYPERLINK(TRIM(HLOOKUP(W11,'Référencement'!B7:AW55,38,FALSE)), TRIM(HLOOKUP(W11,'Référencement'!B7:AW39,7,FALSE))),"")</f>
        <v/>
      </c>
      <c r="X14" s="132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</row>
    <row r="15" ht="44.25" hidden="1" customHeight="1">
      <c r="A15" s="75"/>
      <c r="B15" s="75"/>
      <c r="C15" s="75"/>
      <c r="D15" s="75"/>
      <c r="E15" s="75"/>
      <c r="F15" s="148" t="s">
        <v>1902</v>
      </c>
      <c r="G15" s="147" t="str">
        <f>IFERROR(HLOOKUP(G11,'Référencement'!B7:AH39,8,FALSE),"")</f>
        <v/>
      </c>
      <c r="H15" s="149"/>
      <c r="I15" s="75"/>
      <c r="J15" s="75"/>
      <c r="K15" s="75"/>
      <c r="L15" s="75"/>
      <c r="M15" s="75"/>
      <c r="N15" s="148" t="s">
        <v>1902</v>
      </c>
      <c r="O15" s="147" t="str">
        <f>IFERROR(HLOOKUP(O11,'Référencement'!B7:AH39,8,FALSE),"")</f>
        <v/>
      </c>
      <c r="P15" s="149"/>
      <c r="Q15" s="75"/>
      <c r="R15" s="75"/>
      <c r="S15" s="75"/>
      <c r="T15" s="75"/>
      <c r="U15" s="75"/>
      <c r="V15" s="148" t="s">
        <v>1902</v>
      </c>
      <c r="W15" s="147" t="str">
        <f>IFERROR(HLOOKUP(W11,'Référencement'!B7:AH39,8,FALSE),"")</f>
        <v/>
      </c>
      <c r="X15" s="132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</row>
    <row r="16" ht="24.0" hidden="1" customHeight="1">
      <c r="A16" s="75"/>
      <c r="B16" s="75"/>
      <c r="C16" s="75"/>
      <c r="D16" s="75"/>
      <c r="E16" s="75"/>
      <c r="F16" s="147" t="s">
        <v>1903</v>
      </c>
      <c r="G16" s="147" t="str">
        <f>IFERROR(HLOOKUP(G11,'Référencement'!B7:AH39,9,FALSE),"")</f>
        <v/>
      </c>
      <c r="H16" s="149"/>
      <c r="I16" s="75"/>
      <c r="J16" s="75"/>
      <c r="K16" s="75"/>
      <c r="L16" s="75"/>
      <c r="M16" s="75"/>
      <c r="N16" s="147" t="s">
        <v>1903</v>
      </c>
      <c r="O16" s="147" t="str">
        <f>IFERROR(HLOOKUP(O11,'Référencement'!B7:AO39,9,FALSE),"")</f>
        <v/>
      </c>
      <c r="P16" s="149"/>
      <c r="Q16" s="75"/>
      <c r="R16" s="75"/>
      <c r="S16" s="75"/>
      <c r="T16" s="75"/>
      <c r="U16" s="75"/>
      <c r="V16" s="147" t="s">
        <v>1903</v>
      </c>
      <c r="W16" s="147" t="str">
        <f>IFERROR(HLOOKUP(W11,'Référencement'!B7:AW39,9,FALSE),"")</f>
        <v/>
      </c>
      <c r="X16" s="13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</row>
    <row r="17" ht="64.5" customHeight="1">
      <c r="A17" s="75"/>
      <c r="B17" s="75"/>
      <c r="C17" s="75"/>
      <c r="D17" s="75"/>
      <c r="E17" s="75"/>
      <c r="F17" s="147" t="s">
        <v>1904</v>
      </c>
      <c r="G17" s="148" t="str">
        <f>IFERROR(HLOOKUP(G11,'Référencement'!B7:AH39,10,FALSE),"")</f>
        <v/>
      </c>
      <c r="H17" s="154"/>
      <c r="I17" s="75"/>
      <c r="J17" s="75"/>
      <c r="K17" s="75"/>
      <c r="L17" s="75"/>
      <c r="M17" s="75"/>
      <c r="N17" s="147" t="s">
        <v>1904</v>
      </c>
      <c r="O17" s="148" t="str">
        <f>IFERROR(HLOOKUP(O11,'Référencement'!B7:AO39,10,FALSE),"")</f>
        <v/>
      </c>
      <c r="P17" s="154"/>
      <c r="Q17" s="75"/>
      <c r="R17" s="75"/>
      <c r="S17" s="75"/>
      <c r="T17" s="75"/>
      <c r="U17" s="75"/>
      <c r="V17" s="147" t="s">
        <v>1904</v>
      </c>
      <c r="W17" s="148" t="str">
        <f>IFERROR(HLOOKUP(W11,'Référencement'!B7:AW39,10,FALSE),"")</f>
        <v/>
      </c>
      <c r="X17" s="132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</row>
    <row r="18" ht="123.0" customHeight="1">
      <c r="A18" s="75"/>
      <c r="B18" s="75"/>
      <c r="C18" s="75"/>
      <c r="D18" s="75"/>
      <c r="E18" s="75"/>
      <c r="F18" s="147" t="s">
        <v>1905</v>
      </c>
      <c r="G18" s="148" t="str">
        <f>IFERROR(HLOOKUP(G11,'Référencement'!B7:AH39,11,FALSE),"")</f>
        <v/>
      </c>
      <c r="H18" s="154"/>
      <c r="I18" s="75"/>
      <c r="J18" s="75"/>
      <c r="K18" s="75"/>
      <c r="L18" s="75"/>
      <c r="M18" s="75"/>
      <c r="N18" s="147" t="s">
        <v>1905</v>
      </c>
      <c r="O18" s="148" t="str">
        <f>IFERROR(HLOOKUP(O11,'Référencement'!B7:AO39,11,FALSE),"")</f>
        <v/>
      </c>
      <c r="P18" s="154"/>
      <c r="Q18" s="75"/>
      <c r="R18" s="75"/>
      <c r="S18" s="75"/>
      <c r="T18" s="75"/>
      <c r="U18" s="75"/>
      <c r="V18" s="147" t="s">
        <v>1905</v>
      </c>
      <c r="W18" s="148" t="str">
        <f>IFERROR(HLOOKUP(W11,'Référencement'!B7:AW39,11,FALSE),"")</f>
        <v/>
      </c>
      <c r="X18" s="132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</row>
    <row r="19" ht="36.0" customHeight="1">
      <c r="A19" s="75"/>
      <c r="B19" s="155"/>
      <c r="C19" s="5"/>
      <c r="D19" s="75"/>
      <c r="E19" s="75"/>
      <c r="F19" s="156" t="s">
        <v>1906</v>
      </c>
      <c r="G19" s="150" t="str">
        <f>IFERROR(HLOOKUP(G11,'Référencement'!B7:AH39,12,FALSE),"")</f>
        <v/>
      </c>
      <c r="H19" s="151"/>
      <c r="I19" s="75"/>
      <c r="J19" s="155"/>
      <c r="K19" s="5"/>
      <c r="L19" s="75"/>
      <c r="M19" s="75"/>
      <c r="N19" s="156" t="s">
        <v>1906</v>
      </c>
      <c r="O19" s="150" t="str">
        <f>IFERROR(HLOOKUP(O11,'Référencement'!B7:AO39,12,FALSE),"")</f>
        <v/>
      </c>
      <c r="P19" s="151"/>
      <c r="Q19" s="75"/>
      <c r="R19" s="155"/>
      <c r="S19" s="5"/>
      <c r="T19" s="75"/>
      <c r="U19" s="75"/>
      <c r="V19" s="156" t="s">
        <v>1906</v>
      </c>
      <c r="W19" s="150" t="str">
        <f>IFERROR(HLOOKUP(W11,'Référencement'!B7:AW39,12,FALSE),"")</f>
        <v/>
      </c>
      <c r="X19" s="132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</row>
    <row r="20" ht="14.25" customHeight="1">
      <c r="A20" s="75"/>
      <c r="B20" s="157"/>
      <c r="C20" s="158" t="s">
        <v>1907</v>
      </c>
      <c r="D20" s="159" t="str">
        <f>IFERROR(TDB!I42/HLOOKUP(test!G11,'Référencement'!B7:AH43,36,FALSE),"")</f>
        <v/>
      </c>
      <c r="E20" s="75"/>
      <c r="F20" s="143"/>
      <c r="G20" s="75"/>
      <c r="H20" s="132"/>
      <c r="I20" s="75"/>
      <c r="J20" s="157"/>
      <c r="K20" s="158" t="s">
        <v>1907</v>
      </c>
      <c r="L20" s="159" t="str">
        <f>IFERROR(TDB!I42/HLOOKUP(test!O11,'Référencement'!B7:AH43,36,FALSE),"")</f>
        <v/>
      </c>
      <c r="M20" s="75"/>
      <c r="N20" s="143"/>
      <c r="O20" s="75"/>
      <c r="P20" s="132"/>
      <c r="Q20" s="75"/>
      <c r="R20" s="157"/>
      <c r="S20" s="158" t="s">
        <v>1907</v>
      </c>
      <c r="T20" s="159" t="str">
        <f>IFERROR(TDB!I42/HLOOKUP(test!W11,'Référencement'!B7:AH43,36,FALSE),"")</f>
        <v/>
      </c>
      <c r="U20" s="75"/>
      <c r="V20" s="143"/>
      <c r="W20" s="75"/>
      <c r="X20" s="132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</row>
    <row r="21" ht="14.25" customHeight="1">
      <c r="A21" s="75"/>
      <c r="B21" s="75"/>
      <c r="C21" s="160"/>
      <c r="D21" s="75"/>
      <c r="E21" s="75"/>
      <c r="F21" s="144" t="s">
        <v>1908</v>
      </c>
      <c r="G21" s="145"/>
      <c r="H21" s="146"/>
      <c r="I21" s="75"/>
      <c r="J21" s="75"/>
      <c r="K21" s="160"/>
      <c r="L21" s="75"/>
      <c r="M21" s="75"/>
      <c r="N21" s="144" t="s">
        <v>1908</v>
      </c>
      <c r="O21" s="145"/>
      <c r="P21" s="146"/>
      <c r="Q21" s="75"/>
      <c r="R21" s="75"/>
      <c r="S21" s="160"/>
      <c r="T21" s="75"/>
      <c r="U21" s="75"/>
      <c r="V21" s="144" t="s">
        <v>1908</v>
      </c>
      <c r="W21" s="145"/>
      <c r="X21" s="132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</row>
    <row r="22" ht="14.25" customHeight="1">
      <c r="A22" s="161" t="str">
        <f>IF(D20="","",IF(D20&gt;1,"Attention capacité d'emballage dépassée",""))</f>
        <v/>
      </c>
      <c r="B22" s="4"/>
      <c r="C22" s="4"/>
      <c r="D22" s="5"/>
      <c r="E22" s="75"/>
      <c r="F22" s="143"/>
      <c r="G22" s="75"/>
      <c r="H22" s="132"/>
      <c r="I22" s="161" t="str">
        <f>IF(L20="","",IF(L20&gt;1,"Attention capacité d'emballage dépassée",""))</f>
        <v/>
      </c>
      <c r="J22" s="4"/>
      <c r="K22" s="4"/>
      <c r="L22" s="5"/>
      <c r="M22" s="75"/>
      <c r="N22" s="143"/>
      <c r="O22" s="75"/>
      <c r="P22" s="132"/>
      <c r="Q22" s="161" t="str">
        <f>IF(T20="","",IF(T20&gt;1,"Attention capacité d'emballage dépassée",""))</f>
        <v/>
      </c>
      <c r="R22" s="4"/>
      <c r="S22" s="4"/>
      <c r="T22" s="5"/>
      <c r="U22" s="75"/>
      <c r="V22" s="143"/>
      <c r="W22" s="75"/>
      <c r="X22" s="132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</row>
    <row r="23" ht="34.5" customHeight="1">
      <c r="A23" s="75"/>
      <c r="B23" s="75"/>
      <c r="C23" s="75"/>
      <c r="D23" s="75"/>
      <c r="E23" s="75"/>
      <c r="F23" s="162" t="s">
        <v>1909</v>
      </c>
      <c r="G23" s="163" t="str">
        <f>IFERROR(HLOOKUP(G11,'Référencement'!B7:AH39,13,FALSE),"")</f>
        <v/>
      </c>
      <c r="H23" s="164"/>
      <c r="I23" s="75"/>
      <c r="J23" s="75"/>
      <c r="K23" s="75"/>
      <c r="L23" s="75"/>
      <c r="M23" s="75"/>
      <c r="N23" s="162" t="s">
        <v>1909</v>
      </c>
      <c r="O23" s="163" t="str">
        <f>IFERROR(HLOOKUP(O11,'Référencement'!B7:AO39,13,FALSE),"")</f>
        <v/>
      </c>
      <c r="P23" s="164"/>
      <c r="Q23" s="75"/>
      <c r="R23" s="75"/>
      <c r="S23" s="75"/>
      <c r="T23" s="75"/>
      <c r="U23" s="75"/>
      <c r="V23" s="162" t="s">
        <v>1909</v>
      </c>
      <c r="W23" s="163" t="str">
        <f>IFERROR(HLOOKUP(W11,'Référencement'!B7:AW39,13,FALSE),"")</f>
        <v/>
      </c>
      <c r="X23" s="132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</row>
    <row r="24" ht="14.25" customHeight="1">
      <c r="A24" s="75"/>
      <c r="B24" s="75"/>
      <c r="C24" s="75"/>
      <c r="D24" s="75"/>
      <c r="E24" s="75"/>
      <c r="F24" s="143"/>
      <c r="G24" s="75"/>
      <c r="H24" s="164"/>
      <c r="I24" s="75"/>
      <c r="J24" s="75"/>
      <c r="K24" s="75"/>
      <c r="L24" s="75"/>
      <c r="M24" s="75"/>
      <c r="N24" s="143"/>
      <c r="O24" s="75"/>
      <c r="P24" s="164"/>
      <c r="Q24" s="75"/>
      <c r="R24" s="75"/>
      <c r="S24" s="75"/>
      <c r="T24" s="75"/>
      <c r="U24" s="75"/>
      <c r="V24" s="143"/>
      <c r="W24" s="75"/>
      <c r="X24" s="132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</row>
    <row r="25" ht="40.5" customHeight="1">
      <c r="A25" s="75"/>
      <c r="B25" s="75"/>
      <c r="C25" s="75"/>
      <c r="D25" s="75"/>
      <c r="E25" s="75"/>
      <c r="F25" s="148" t="s">
        <v>1910</v>
      </c>
      <c r="G25" s="165" t="str">
        <f>IFERROR(HLOOKUP(G11,'Référencement'!B7:AH39,17,FALSE),"")</f>
        <v/>
      </c>
      <c r="H25" s="164"/>
      <c r="I25" s="75"/>
      <c r="J25" s="75"/>
      <c r="K25" s="75"/>
      <c r="L25" s="75"/>
      <c r="M25" s="75"/>
      <c r="N25" s="148" t="s">
        <v>1910</v>
      </c>
      <c r="O25" s="165" t="str">
        <f>IFERROR(HLOOKUP(O11,'Référencement'!B7:AO39,17,FALSE),"")</f>
        <v/>
      </c>
      <c r="P25" s="164"/>
      <c r="Q25" s="75"/>
      <c r="R25" s="75"/>
      <c r="S25" s="75"/>
      <c r="T25" s="75"/>
      <c r="U25" s="75"/>
      <c r="V25" s="148" t="s">
        <v>1910</v>
      </c>
      <c r="W25" s="165" t="str">
        <f>IFERROR(HLOOKUP(W11,'Référencement'!B7:AW39,17,FALSE),"")</f>
        <v/>
      </c>
      <c r="X25" s="132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</row>
    <row r="26" ht="19.5" customHeight="1">
      <c r="A26" s="75"/>
      <c r="B26" s="75"/>
      <c r="C26" s="75"/>
      <c r="D26" s="75"/>
      <c r="E26" s="75"/>
      <c r="F26" s="147" t="s">
        <v>1911</v>
      </c>
      <c r="G26" s="165" t="str">
        <f>IFERROR(HLOOKUP(G11,'Référencement'!B7:AH39,18,FALSE),"")</f>
        <v/>
      </c>
      <c r="H26" s="164"/>
      <c r="I26" s="75"/>
      <c r="J26" s="75"/>
      <c r="K26" s="75"/>
      <c r="L26" s="75"/>
      <c r="M26" s="75"/>
      <c r="N26" s="147" t="s">
        <v>1911</v>
      </c>
      <c r="O26" s="165" t="str">
        <f>IFERROR(HLOOKUP(O11,'Référencement'!B7:AO39,18,FALSE),"")</f>
        <v/>
      </c>
      <c r="P26" s="164"/>
      <c r="Q26" s="75"/>
      <c r="R26" s="75"/>
      <c r="S26" s="75"/>
      <c r="T26" s="75"/>
      <c r="U26" s="75"/>
      <c r="V26" s="147" t="s">
        <v>1911</v>
      </c>
      <c r="W26" s="165" t="str">
        <f>IFERROR(HLOOKUP(W11,'Référencement'!B7:AW39,18,FALSE),"")</f>
        <v/>
      </c>
      <c r="X26" s="132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</row>
    <row r="27" ht="24.0" customHeight="1">
      <c r="A27" s="75"/>
      <c r="B27" s="75"/>
      <c r="C27" s="75"/>
      <c r="D27" s="75"/>
      <c r="E27" s="75"/>
      <c r="F27" s="147" t="s">
        <v>1912</v>
      </c>
      <c r="G27" s="165" t="str">
        <f>IFERROR(HLOOKUP(G11,'Référencement'!B7:AH39,19,FALSE),"")</f>
        <v/>
      </c>
      <c r="H27" s="164"/>
      <c r="I27" s="75"/>
      <c r="J27" s="75"/>
      <c r="K27" s="75"/>
      <c r="L27" s="75"/>
      <c r="M27" s="75"/>
      <c r="N27" s="147" t="s">
        <v>1912</v>
      </c>
      <c r="O27" s="165" t="str">
        <f>IFERROR(HLOOKUP(O11,'Référencement'!B7:AO39,19,FALSE),"")</f>
        <v/>
      </c>
      <c r="P27" s="164"/>
      <c r="Q27" s="75"/>
      <c r="R27" s="75"/>
      <c r="S27" s="75"/>
      <c r="T27" s="75"/>
      <c r="U27" s="75"/>
      <c r="V27" s="147" t="s">
        <v>1912</v>
      </c>
      <c r="W27" s="165" t="str">
        <f>IFERROR(HLOOKUP(W11,'Référencement'!B7:AW39,19,FALSE),"")</f>
        <v/>
      </c>
      <c r="X27" s="132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</row>
    <row r="28" ht="41.25" customHeight="1">
      <c r="A28" s="75"/>
      <c r="B28" s="75"/>
      <c r="C28" s="75"/>
      <c r="D28" s="75"/>
      <c r="E28" s="75"/>
      <c r="F28" s="166" t="s">
        <v>1913</v>
      </c>
      <c r="G28" s="167" t="str">
        <f>IFERROR(HLOOKUP(G11,'Référencement'!B7:AH39,25,FALSE),"")</f>
        <v/>
      </c>
      <c r="H28" s="168"/>
      <c r="I28" s="75"/>
      <c r="J28" s="75"/>
      <c r="K28" s="75"/>
      <c r="L28" s="75"/>
      <c r="M28" s="75"/>
      <c r="N28" s="166" t="s">
        <v>1913</v>
      </c>
      <c r="O28" s="167" t="str">
        <f>IFERROR(HLOOKUP(O11,'Référencement'!B7:AO39,25,FALSE),"")</f>
        <v/>
      </c>
      <c r="P28" s="168"/>
      <c r="Q28" s="75"/>
      <c r="R28" s="75"/>
      <c r="S28" s="75"/>
      <c r="T28" s="75"/>
      <c r="U28" s="75"/>
      <c r="V28" s="166" t="s">
        <v>1913</v>
      </c>
      <c r="W28" s="167" t="str">
        <f>IFERROR(HLOOKUP(W11,'Référencement'!B7:AW39,25,FALSE),"")</f>
        <v/>
      </c>
      <c r="X28" s="132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</row>
    <row r="29" ht="33.75" customHeight="1">
      <c r="A29" s="75"/>
      <c r="B29" s="75"/>
      <c r="C29" s="75"/>
      <c r="D29" s="75"/>
      <c r="E29" s="75"/>
      <c r="F29" s="148" t="s">
        <v>1914</v>
      </c>
      <c r="G29" s="165">
        <f>IFERROR(G28/5,"")</f>
        <v>0</v>
      </c>
      <c r="H29" s="164"/>
      <c r="I29" s="75"/>
      <c r="J29" s="75"/>
      <c r="K29" s="75"/>
      <c r="L29" s="75"/>
      <c r="M29" s="75"/>
      <c r="N29" s="148" t="s">
        <v>1914</v>
      </c>
      <c r="O29" s="165">
        <f>IFERROR(O28/5,"")</f>
        <v>0</v>
      </c>
      <c r="P29" s="164"/>
      <c r="Q29" s="75"/>
      <c r="R29" s="75"/>
      <c r="S29" s="75"/>
      <c r="T29" s="75"/>
      <c r="U29" s="75"/>
      <c r="V29" s="148" t="s">
        <v>1914</v>
      </c>
      <c r="W29" s="165">
        <f>IFERROR(W28/5,"")</f>
        <v>0</v>
      </c>
      <c r="X29" s="132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</row>
    <row r="30" ht="14.25" customHeight="1">
      <c r="A30" s="75"/>
      <c r="B30" s="75"/>
      <c r="C30" s="75"/>
      <c r="D30" s="75"/>
      <c r="E30" s="75"/>
      <c r="F30" s="143"/>
      <c r="G30" s="75"/>
      <c r="H30" s="132"/>
      <c r="I30" s="75"/>
      <c r="J30" s="75"/>
      <c r="K30" s="75"/>
      <c r="L30" s="75"/>
      <c r="M30" s="75"/>
      <c r="N30" s="143"/>
      <c r="O30" s="75"/>
      <c r="P30" s="132"/>
      <c r="Q30" s="75"/>
      <c r="R30" s="75"/>
      <c r="S30" s="75"/>
      <c r="T30" s="75"/>
      <c r="U30" s="75"/>
      <c r="V30" s="143"/>
      <c r="W30" s="75"/>
      <c r="X30" s="132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</row>
    <row r="31" ht="14.25" customHeight="1">
      <c r="A31" s="75"/>
      <c r="B31" s="75"/>
      <c r="C31" s="75"/>
      <c r="D31" s="75"/>
      <c r="E31" s="75"/>
      <c r="F31" s="147" t="s">
        <v>1915</v>
      </c>
      <c r="G31" s="169" t="str">
        <f>IFERROR(HLOOKUP(G11,'Référencement'!B7:AH50,31,FALSE),"")</f>
        <v/>
      </c>
      <c r="H31" s="170"/>
      <c r="I31" s="75"/>
      <c r="J31" s="75"/>
      <c r="K31" s="75"/>
      <c r="L31" s="75"/>
      <c r="M31" s="75"/>
      <c r="N31" s="147" t="s">
        <v>1915</v>
      </c>
      <c r="O31" s="169" t="str">
        <f>IFERROR(HLOOKUP(O11,'Référencement'!B7:AO50,31,FALSE),"")</f>
        <v/>
      </c>
      <c r="P31" s="170"/>
      <c r="Q31" s="75"/>
      <c r="R31" s="75"/>
      <c r="S31" s="75"/>
      <c r="T31" s="75"/>
      <c r="U31" s="75"/>
      <c r="V31" s="147" t="s">
        <v>1915</v>
      </c>
      <c r="W31" s="169" t="str">
        <f>IFERROR(HLOOKUP(W11,'Référencement'!B7:AW50,31,FALSE),"")</f>
        <v/>
      </c>
      <c r="X31" s="132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</row>
    <row r="32" ht="18.75" customHeight="1">
      <c r="A32" s="75"/>
      <c r="B32" s="75"/>
      <c r="C32" s="75"/>
      <c r="D32" s="75"/>
      <c r="E32" s="75"/>
      <c r="F32" s="147" t="s">
        <v>1916</v>
      </c>
      <c r="G32" s="169" t="str">
        <f>IFERROR(HLOOKUP(G11,'Référencement'!B7:AH50,33,FALSE),"")</f>
        <v/>
      </c>
      <c r="H32" s="170"/>
      <c r="I32" s="75"/>
      <c r="J32" s="75"/>
      <c r="K32" s="75"/>
      <c r="L32" s="75"/>
      <c r="M32" s="75"/>
      <c r="N32" s="147" t="s">
        <v>1916</v>
      </c>
      <c r="O32" s="169" t="str">
        <f>IFERROR(HLOOKUP(O11,'Référencement'!B7:AO50,33,FALSE),"")</f>
        <v/>
      </c>
      <c r="P32" s="170"/>
      <c r="Q32" s="75"/>
      <c r="R32" s="75"/>
      <c r="S32" s="75"/>
      <c r="T32" s="75"/>
      <c r="U32" s="75"/>
      <c r="V32" s="147" t="s">
        <v>1916</v>
      </c>
      <c r="W32" s="169" t="str">
        <f>IFERROR(HLOOKUP(W11,'Référencement'!B7:AW50,33,FALSE),"")</f>
        <v/>
      </c>
      <c r="X32" s="132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</row>
    <row r="33" ht="14.25" customHeight="1">
      <c r="A33" s="75"/>
      <c r="B33" s="75"/>
      <c r="C33" s="75"/>
      <c r="D33" s="75"/>
      <c r="E33" s="75"/>
      <c r="F33" s="148" t="s">
        <v>1917</v>
      </c>
      <c r="G33" s="171" t="str">
        <f>IFERROR(HLOOKUP(G11,'Référencement'!B7:AH50,37,FALSE),"")</f>
        <v/>
      </c>
      <c r="H33" s="172"/>
      <c r="I33" s="75"/>
      <c r="J33" s="75"/>
      <c r="K33" s="75"/>
      <c r="L33" s="75"/>
      <c r="M33" s="75"/>
      <c r="N33" s="148" t="s">
        <v>1917</v>
      </c>
      <c r="O33" s="171" t="str">
        <f>IFERROR(HLOOKUP(O11,'Référencement'!B7:AO50,37,FALSE),"")</f>
        <v/>
      </c>
      <c r="P33" s="172"/>
      <c r="Q33" s="75"/>
      <c r="R33" s="75"/>
      <c r="S33" s="75"/>
      <c r="T33" s="75"/>
      <c r="U33" s="75"/>
      <c r="V33" s="148" t="s">
        <v>1917</v>
      </c>
      <c r="W33" s="171" t="str">
        <f>IFERROR(HLOOKUP(W11,'Référencement'!B7:AW50,37,FALSE),"")</f>
        <v/>
      </c>
      <c r="X33" s="132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</row>
    <row r="34" ht="14.25" customHeight="1">
      <c r="A34" s="132"/>
      <c r="B34" s="132"/>
      <c r="C34" s="132"/>
      <c r="D34" s="132"/>
      <c r="E34" s="132"/>
      <c r="F34" s="173"/>
      <c r="G34" s="132"/>
      <c r="H34" s="132"/>
      <c r="I34" s="132"/>
      <c r="J34" s="132"/>
      <c r="K34" s="132"/>
      <c r="L34" s="132"/>
      <c r="M34" s="132"/>
      <c r="N34" s="173"/>
      <c r="O34" s="132"/>
      <c r="P34" s="132"/>
      <c r="Q34" s="132"/>
      <c r="R34" s="132"/>
      <c r="S34" s="132"/>
      <c r="T34" s="132"/>
      <c r="U34" s="132"/>
      <c r="V34" s="173"/>
      <c r="W34" s="132"/>
      <c r="X34" s="132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</row>
    <row r="35" ht="14.25" customHeight="1">
      <c r="A35" s="174" t="s">
        <v>1918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1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</row>
    <row r="36" ht="14.25" customHeight="1">
      <c r="A36" s="135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7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</row>
    <row r="37" ht="14.25" customHeight="1">
      <c r="A37" s="74" t="s">
        <v>1918</v>
      </c>
      <c r="B37" s="75"/>
      <c r="C37" s="75"/>
      <c r="D37" s="75"/>
      <c r="E37" s="75"/>
      <c r="F37" s="143"/>
      <c r="G37" s="75"/>
      <c r="H37" s="132"/>
      <c r="I37" s="74" t="s">
        <v>1918</v>
      </c>
      <c r="J37" s="75"/>
      <c r="K37" s="75"/>
      <c r="L37" s="75"/>
      <c r="M37" s="75"/>
      <c r="N37" s="143"/>
      <c r="O37" s="75"/>
      <c r="P37" s="132"/>
      <c r="Q37" s="74" t="s">
        <v>1918</v>
      </c>
      <c r="R37" s="75"/>
      <c r="S37" s="75"/>
      <c r="T37" s="75"/>
      <c r="U37" s="75"/>
      <c r="V37" s="143"/>
      <c r="W37" s="75"/>
      <c r="X37" s="132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</row>
    <row r="38" ht="14.25" customHeight="1">
      <c r="A38" s="75"/>
      <c r="B38" s="75"/>
      <c r="C38" s="75"/>
      <c r="D38" s="75"/>
      <c r="E38" s="75"/>
      <c r="F38" s="144" t="s">
        <v>1896</v>
      </c>
      <c r="G38" s="145"/>
      <c r="H38" s="132"/>
      <c r="I38" s="75"/>
      <c r="J38" s="75"/>
      <c r="K38" s="75"/>
      <c r="L38" s="75"/>
      <c r="M38" s="75"/>
      <c r="N38" s="144" t="s">
        <v>1897</v>
      </c>
      <c r="O38" s="145"/>
      <c r="P38" s="132"/>
      <c r="Q38" s="75"/>
      <c r="R38" s="75"/>
      <c r="S38" s="75"/>
      <c r="T38" s="75"/>
      <c r="U38" s="75"/>
      <c r="V38" s="144" t="s">
        <v>1898</v>
      </c>
      <c r="W38" s="145"/>
      <c r="X38" s="132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</row>
    <row r="39" ht="14.25" customHeight="1">
      <c r="A39" s="75"/>
      <c r="B39" s="75"/>
      <c r="C39" s="75"/>
      <c r="D39" s="75"/>
      <c r="E39" s="75"/>
      <c r="F39" s="143"/>
      <c r="G39" s="75"/>
      <c r="H39" s="132"/>
      <c r="I39" s="75"/>
      <c r="J39" s="75"/>
      <c r="K39" s="75"/>
      <c r="L39" s="75"/>
      <c r="M39" s="75"/>
      <c r="N39" s="143"/>
      <c r="O39" s="75"/>
      <c r="P39" s="132"/>
      <c r="Q39" s="75"/>
      <c r="R39" s="75"/>
      <c r="S39" s="75"/>
      <c r="T39" s="75"/>
      <c r="U39" s="75"/>
      <c r="V39" s="143"/>
      <c r="W39" s="75"/>
      <c r="X39" s="132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</row>
    <row r="40" ht="43.5" customHeight="1">
      <c r="A40" s="75"/>
      <c r="B40" s="75"/>
      <c r="C40" s="75"/>
      <c r="D40" s="75"/>
      <c r="E40" s="75"/>
      <c r="F40" s="147" t="s">
        <v>1899</v>
      </c>
      <c r="G40" s="148" t="str">
        <f t="array" ref="G40">IFERROR(INDEX(tableau!M:M,LARGE(IF((tableau!A:A=test!A37)*(TDB!I42&gt;=tableau!J:J)*(TDB!I42&lt;=tableau!K:K),ROW(tableau!M:M),""),1)),"Pas de Machine Sous Skin de disponible par rapport à votre nombre de barquette")</f>
        <v>Pas de Machine Sous Skin de disponible par rapport à votre nombre de barquette</v>
      </c>
      <c r="H40" s="132"/>
      <c r="I40" s="75"/>
      <c r="J40" s="75"/>
      <c r="K40" s="75"/>
      <c r="L40" s="75"/>
      <c r="M40" s="75"/>
      <c r="N40" s="147" t="s">
        <v>1899</v>
      </c>
      <c r="O40" s="148" t="str">
        <f t="array" ref="O40">IFERROR(INDEX(tableau!N:N,LARGE(IF((tableau!A:A=test!A37)*(TDB!I42&gt;=tableau!J:J)*(TDB!I42&lt;=tableau!K:K),ROW(tableau!N:N),""),1)),"Pas de Machine Sous Skin de disponible par rapport à votre nombre de barquette")</f>
        <v>Pas de Machine Sous Skin de disponible par rapport à votre nombre de barquette</v>
      </c>
      <c r="P40" s="132"/>
      <c r="Q40" s="75"/>
      <c r="R40" s="75"/>
      <c r="S40" s="75"/>
      <c r="T40" s="75"/>
      <c r="U40" s="75"/>
      <c r="V40" s="147" t="s">
        <v>1899</v>
      </c>
      <c r="W40" s="148" t="str">
        <f t="array" ref="W40">IFERROR(INDEX(tableau!O:O,LARGE(IF((tableau!A:A=test!A37)*(TDB!I42&gt;=tableau!J:J)*(TDB!I42&lt;=tableau!K:K),ROW(tableau!O:O),""),1)),"Pas de Machine Sous Skin de disponible par rapport à votre nombre de barquette")</f>
        <v>Pas de Machine Sous Skin de disponible par rapport à votre nombre de barquette</v>
      </c>
      <c r="X40" s="132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</row>
    <row r="41" ht="15.0" hidden="1" customHeight="1">
      <c r="A41" s="75"/>
      <c r="B41" s="75"/>
      <c r="C41" s="75"/>
      <c r="D41" s="75"/>
      <c r="E41" s="75"/>
      <c r="F41" s="147"/>
      <c r="G41" s="147"/>
      <c r="H41" s="132"/>
      <c r="I41" s="75"/>
      <c r="J41" s="75"/>
      <c r="K41" s="75"/>
      <c r="L41" s="75"/>
      <c r="M41" s="75"/>
      <c r="N41" s="147"/>
      <c r="O41" s="147"/>
      <c r="P41" s="132"/>
      <c r="Q41" s="75"/>
      <c r="R41" s="75"/>
      <c r="S41" s="75"/>
      <c r="T41" s="75"/>
      <c r="U41" s="75"/>
      <c r="V41" s="147"/>
      <c r="W41" s="147"/>
      <c r="X41" s="132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</row>
    <row r="42" ht="14.25" customHeight="1">
      <c r="A42" s="75"/>
      <c r="B42" s="75"/>
      <c r="C42" s="75"/>
      <c r="D42" s="75"/>
      <c r="E42" s="75"/>
      <c r="F42" s="147" t="s">
        <v>1900</v>
      </c>
      <c r="G42" s="150" t="str">
        <f>IFERROR(HLOOKUP(G40,'Référencement'!B7:AH39,5,FALSE),"")</f>
        <v/>
      </c>
      <c r="H42" s="132"/>
      <c r="I42" s="75"/>
      <c r="J42" s="75"/>
      <c r="K42" s="75"/>
      <c r="L42" s="75"/>
      <c r="M42" s="75"/>
      <c r="N42" s="147" t="s">
        <v>1900</v>
      </c>
      <c r="O42" s="150" t="str">
        <f>IFERROR(HLOOKUP(O40,'Référencement'!B7:AP39,5,FALSE),"")</f>
        <v/>
      </c>
      <c r="P42" s="132"/>
      <c r="Q42" s="75"/>
      <c r="R42" s="75"/>
      <c r="S42" s="75"/>
      <c r="T42" s="75"/>
      <c r="U42" s="75"/>
      <c r="V42" s="147" t="s">
        <v>1900</v>
      </c>
      <c r="W42" s="150" t="str">
        <f>IFERROR(HLOOKUP(W40,'Référencement'!B7:AX39,5,FALSE),"")</f>
        <v/>
      </c>
      <c r="X42" s="132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</row>
    <row r="43" ht="14.25" customHeight="1">
      <c r="A43" s="75"/>
      <c r="B43" s="75"/>
      <c r="C43" s="75"/>
      <c r="D43" s="75"/>
      <c r="E43" s="75"/>
      <c r="F43" s="147" t="s">
        <v>1901</v>
      </c>
      <c r="G43" s="152" t="str">
        <f>IFERROR(HYPERLINK(TRIM(HLOOKUP(G40,'Référencement'!B7:AH55,38,FALSE)), TRIM(HLOOKUP(G40,'Référencement'!B7:AH39,7,FALSE))),"")</f>
        <v/>
      </c>
      <c r="H43" s="132"/>
      <c r="I43" s="75"/>
      <c r="J43" s="75"/>
      <c r="K43" s="75"/>
      <c r="L43" s="75"/>
      <c r="M43" s="75"/>
      <c r="N43" s="147" t="s">
        <v>1901</v>
      </c>
      <c r="O43" s="152" t="str">
        <f>IFERROR(HYPERLINK(TRIM(HLOOKUP(O40,'Référencement'!B7:AP55,38,FALSE)), TRIM(HLOOKUP(O40,'Référencement'!B7:AP39,7,FALSE))),"")</f>
        <v/>
      </c>
      <c r="P43" s="132"/>
      <c r="Q43" s="75"/>
      <c r="R43" s="75"/>
      <c r="S43" s="75"/>
      <c r="T43" s="75"/>
      <c r="U43" s="75"/>
      <c r="V43" s="147" t="s">
        <v>1901</v>
      </c>
      <c r="W43" s="152" t="str">
        <f>IFERROR(HYPERLINK(TRIM(HLOOKUP(W40,'Référencement'!B7:AX55,38,FALSE)), TRIM(HLOOKUP(W40,'Référencement'!B7:AX39,7,FALSE))),"")</f>
        <v/>
      </c>
      <c r="X43" s="132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</row>
    <row r="44" ht="36.75" hidden="1" customHeight="1">
      <c r="A44" s="75"/>
      <c r="B44" s="75"/>
      <c r="C44" s="75"/>
      <c r="D44" s="75"/>
      <c r="E44" s="75"/>
      <c r="F44" s="148" t="s">
        <v>1902</v>
      </c>
      <c r="G44" s="147" t="str">
        <f>IFERROR(HLOOKUP(G40,'Référencement'!B7:AH39,8,FALSE),"")</f>
        <v/>
      </c>
      <c r="H44" s="132"/>
      <c r="I44" s="75"/>
      <c r="J44" s="75"/>
      <c r="K44" s="75"/>
      <c r="L44" s="75"/>
      <c r="M44" s="75"/>
      <c r="N44" s="148" t="s">
        <v>1902</v>
      </c>
      <c r="O44" s="147" t="str">
        <f>IFERROR(HLOOKUP(O40,'Référencement'!B7:AP39,8,FALSE),"")</f>
        <v/>
      </c>
      <c r="P44" s="132"/>
      <c r="Q44" s="75"/>
      <c r="R44" s="75"/>
      <c r="S44" s="75"/>
      <c r="T44" s="75"/>
      <c r="U44" s="75"/>
      <c r="V44" s="148" t="s">
        <v>1902</v>
      </c>
      <c r="W44" s="147" t="str">
        <f>IFERROR(HLOOKUP(W40,'Référencement'!B7:AX39,8,FALSE),"")</f>
        <v/>
      </c>
      <c r="X44" s="132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</row>
    <row r="45" ht="27.0" hidden="1" customHeight="1">
      <c r="A45" s="75"/>
      <c r="B45" s="75"/>
      <c r="C45" s="75"/>
      <c r="D45" s="75"/>
      <c r="E45" s="75"/>
      <c r="F45" s="147" t="s">
        <v>1903</v>
      </c>
      <c r="G45" s="147" t="str">
        <f>IFERROR(HLOOKUP(G40,'Référencement'!B7:AH39,9,FALSE),"")</f>
        <v/>
      </c>
      <c r="H45" s="132"/>
      <c r="I45" s="75"/>
      <c r="J45" s="75"/>
      <c r="K45" s="75"/>
      <c r="L45" s="75"/>
      <c r="M45" s="75"/>
      <c r="N45" s="147" t="s">
        <v>1903</v>
      </c>
      <c r="O45" s="147" t="str">
        <f>IFERROR(HLOOKUP(O40,'Référencement'!B7:AP39,9,FALSE),"")</f>
        <v/>
      </c>
      <c r="P45" s="132"/>
      <c r="Q45" s="75"/>
      <c r="R45" s="75"/>
      <c r="S45" s="75"/>
      <c r="T45" s="75"/>
      <c r="U45" s="75"/>
      <c r="V45" s="147" t="s">
        <v>1903</v>
      </c>
      <c r="W45" s="147" t="str">
        <f>IFERROR(HLOOKUP(W40,'Référencement'!B7:AX39,9,FALSE),"")</f>
        <v/>
      </c>
      <c r="X45" s="132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</row>
    <row r="46" ht="87.0" customHeight="1">
      <c r="A46" s="75"/>
      <c r="B46" s="75"/>
      <c r="C46" s="75"/>
      <c r="D46" s="75"/>
      <c r="E46" s="75"/>
      <c r="F46" s="147" t="s">
        <v>1904</v>
      </c>
      <c r="G46" s="148" t="str">
        <f>IFERROR(HLOOKUP(G40,'Référencement'!B7:AH39,10,FALSE),"")</f>
        <v/>
      </c>
      <c r="H46" s="132"/>
      <c r="I46" s="75"/>
      <c r="J46" s="75"/>
      <c r="K46" s="75"/>
      <c r="L46" s="75"/>
      <c r="M46" s="75"/>
      <c r="N46" s="147" t="s">
        <v>1904</v>
      </c>
      <c r="O46" s="148" t="str">
        <f>IFERROR(HLOOKUP(O40,'Référencement'!B7:AP39,10,FALSE),"")</f>
        <v/>
      </c>
      <c r="P46" s="132"/>
      <c r="Q46" s="75"/>
      <c r="R46" s="75"/>
      <c r="S46" s="75"/>
      <c r="T46" s="75"/>
      <c r="U46" s="75"/>
      <c r="V46" s="147" t="s">
        <v>1904</v>
      </c>
      <c r="W46" s="148" t="str">
        <f>IFERROR(HLOOKUP(W40,'Référencement'!B7:AX39,10,FALSE),"")</f>
        <v/>
      </c>
      <c r="X46" s="132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</row>
    <row r="47" ht="94.5" customHeight="1">
      <c r="A47" s="75"/>
      <c r="B47" s="75"/>
      <c r="C47" s="75"/>
      <c r="D47" s="75"/>
      <c r="E47" s="75"/>
      <c r="F47" s="147" t="s">
        <v>1905</v>
      </c>
      <c r="G47" s="148" t="str">
        <f>IFERROR(HLOOKUP(G40,'Référencement'!B7:AH39,11,FALSE),"")</f>
        <v/>
      </c>
      <c r="H47" s="132"/>
      <c r="I47" s="75"/>
      <c r="J47" s="75"/>
      <c r="K47" s="75"/>
      <c r="L47" s="75"/>
      <c r="M47" s="75"/>
      <c r="N47" s="147" t="s">
        <v>1905</v>
      </c>
      <c r="O47" s="148" t="str">
        <f>IFERROR(HLOOKUP(O40,'Référencement'!B7:AP39,11,FALSE),"")</f>
        <v/>
      </c>
      <c r="P47" s="132"/>
      <c r="Q47" s="75"/>
      <c r="R47" s="75"/>
      <c r="S47" s="75"/>
      <c r="T47" s="75"/>
      <c r="U47" s="75"/>
      <c r="V47" s="147" t="s">
        <v>1905</v>
      </c>
      <c r="W47" s="148" t="str">
        <f>IFERROR(HLOOKUP(W40,'Référencement'!B7:AX39,11,FALSE),"")</f>
        <v/>
      </c>
      <c r="X47" s="132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</row>
    <row r="48" ht="14.25" customHeight="1">
      <c r="A48" s="75"/>
      <c r="B48" s="155"/>
      <c r="C48" s="5"/>
      <c r="D48" s="75"/>
      <c r="E48" s="75"/>
      <c r="F48" s="156" t="s">
        <v>1906</v>
      </c>
      <c r="G48" s="150" t="str">
        <f>IFERROR(HLOOKUP(G40,'Référencement'!B7:AH39,12,FALSE),"")</f>
        <v/>
      </c>
      <c r="H48" s="132"/>
      <c r="I48" s="75"/>
      <c r="J48" s="155"/>
      <c r="K48" s="5"/>
      <c r="L48" s="75"/>
      <c r="M48" s="75"/>
      <c r="N48" s="156" t="s">
        <v>1906</v>
      </c>
      <c r="O48" s="150" t="str">
        <f>IFERROR(HLOOKUP(O40,'Référencement'!B7:AP39,12,FALSE),"")</f>
        <v/>
      </c>
      <c r="P48" s="132"/>
      <c r="Q48" s="75"/>
      <c r="R48" s="155"/>
      <c r="S48" s="5"/>
      <c r="T48" s="75"/>
      <c r="U48" s="75"/>
      <c r="V48" s="156" t="s">
        <v>1906</v>
      </c>
      <c r="W48" s="150" t="str">
        <f>IFERROR(HLOOKUP(W40,'Référencement'!B7:AX39,12,FALSE),"")</f>
        <v/>
      </c>
      <c r="X48" s="132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</row>
    <row r="49" ht="14.25" customHeight="1">
      <c r="A49" s="75"/>
      <c r="B49" s="157"/>
      <c r="C49" s="158" t="s">
        <v>1907</v>
      </c>
      <c r="D49" s="159" t="str">
        <f>IFERROR(TDB!I42/HLOOKUP(test!G40,'Référencement'!B7:AH43,36,FALSE),"")</f>
        <v/>
      </c>
      <c r="E49" s="75"/>
      <c r="F49" s="143"/>
      <c r="G49" s="75"/>
      <c r="H49" s="132"/>
      <c r="I49" s="75"/>
      <c r="J49" s="157"/>
      <c r="K49" s="158" t="s">
        <v>1907</v>
      </c>
      <c r="L49" s="159" t="str">
        <f>IFERROR(TDB!I42/HLOOKUP(test!O40,'Référencement'!B7:AH43,36,FALSE),"")</f>
        <v/>
      </c>
      <c r="M49" s="75"/>
      <c r="N49" s="143"/>
      <c r="O49" s="75"/>
      <c r="P49" s="132"/>
      <c r="Q49" s="75"/>
      <c r="R49" s="157"/>
      <c r="S49" s="158" t="s">
        <v>1907</v>
      </c>
      <c r="T49" s="159" t="str">
        <f>IFERROR(TDB!I42/HLOOKUP(test!W40,'Référencement'!B7:AH43,36,FALSE),"")</f>
        <v/>
      </c>
      <c r="U49" s="75"/>
      <c r="V49" s="143"/>
      <c r="W49" s="75"/>
      <c r="X49" s="132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</row>
    <row r="50" ht="14.25" customHeight="1">
      <c r="A50" s="75"/>
      <c r="B50" s="75"/>
      <c r="C50" s="160"/>
      <c r="D50" s="75"/>
      <c r="E50" s="75"/>
      <c r="F50" s="144" t="s">
        <v>1908</v>
      </c>
      <c r="G50" s="145"/>
      <c r="H50" s="132"/>
      <c r="I50" s="75"/>
      <c r="J50" s="75"/>
      <c r="K50" s="160"/>
      <c r="L50" s="75"/>
      <c r="M50" s="75"/>
      <c r="N50" s="144" t="s">
        <v>1908</v>
      </c>
      <c r="O50" s="145"/>
      <c r="P50" s="132"/>
      <c r="Q50" s="75"/>
      <c r="R50" s="75"/>
      <c r="S50" s="160"/>
      <c r="T50" s="75"/>
      <c r="U50" s="75"/>
      <c r="V50" s="144" t="s">
        <v>1908</v>
      </c>
      <c r="W50" s="145"/>
      <c r="X50" s="132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</row>
    <row r="51" ht="14.25" customHeight="1">
      <c r="A51" s="161" t="str">
        <f>IF(D49="","",IF(D49&gt;1,"Attention capacité d'emballage dépassée",""))</f>
        <v/>
      </c>
      <c r="B51" s="4"/>
      <c r="C51" s="4"/>
      <c r="D51" s="5"/>
      <c r="E51" s="75"/>
      <c r="F51" s="143"/>
      <c r="G51" s="75"/>
      <c r="H51" s="132"/>
      <c r="I51" s="161" t="str">
        <f>IF(L49="","",IF(L49&gt;1,"Attention capacité d'emballage dépassée",""))</f>
        <v/>
      </c>
      <c r="J51" s="4"/>
      <c r="K51" s="4"/>
      <c r="L51" s="5"/>
      <c r="M51" s="75"/>
      <c r="N51" s="143"/>
      <c r="O51" s="75"/>
      <c r="P51" s="132"/>
      <c r="Q51" s="161" t="str">
        <f>IF(T49="","",IF(T49&gt;1,"Attention capacité d'emballage dépassée",""))</f>
        <v/>
      </c>
      <c r="R51" s="4"/>
      <c r="S51" s="4"/>
      <c r="T51" s="5"/>
      <c r="U51" s="75"/>
      <c r="V51" s="143"/>
      <c r="W51" s="75"/>
      <c r="X51" s="132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</row>
    <row r="52" ht="42.0" customHeight="1">
      <c r="A52" s="75"/>
      <c r="B52" s="75"/>
      <c r="C52" s="75"/>
      <c r="D52" s="75"/>
      <c r="E52" s="75"/>
      <c r="F52" s="162" t="s">
        <v>1909</v>
      </c>
      <c r="G52" s="175" t="str">
        <f>IFERROR(HLOOKUP(G40,'Référencement'!B7:AH39,13,FALSE),"")</f>
        <v/>
      </c>
      <c r="H52" s="132"/>
      <c r="I52" s="75"/>
      <c r="J52" s="75"/>
      <c r="K52" s="75"/>
      <c r="L52" s="75"/>
      <c r="M52" s="75"/>
      <c r="N52" s="162" t="s">
        <v>1909</v>
      </c>
      <c r="O52" s="175" t="str">
        <f>IFERROR(HLOOKUP(O40,'Référencement'!B7:AP39,13,FALSE),"")</f>
        <v/>
      </c>
      <c r="P52" s="132"/>
      <c r="Q52" s="75"/>
      <c r="R52" s="75"/>
      <c r="S52" s="75"/>
      <c r="T52" s="75"/>
      <c r="U52" s="75"/>
      <c r="V52" s="162" t="s">
        <v>1909</v>
      </c>
      <c r="W52" s="175" t="str">
        <f>IFERROR(HLOOKUP(W40,'Référencement'!B7:AX39,13,FALSE),"")</f>
        <v/>
      </c>
      <c r="X52" s="132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</row>
    <row r="53" ht="42.0" customHeight="1">
      <c r="A53" s="75"/>
      <c r="B53" s="75"/>
      <c r="C53" s="75"/>
      <c r="D53" s="75"/>
      <c r="E53" s="75"/>
      <c r="F53" s="143"/>
      <c r="G53" s="75"/>
      <c r="H53" s="132"/>
      <c r="I53" s="75"/>
      <c r="J53" s="75"/>
      <c r="K53" s="75"/>
      <c r="L53" s="75"/>
      <c r="M53" s="75"/>
      <c r="N53" s="143"/>
      <c r="O53" s="75"/>
      <c r="P53" s="132"/>
      <c r="Q53" s="75"/>
      <c r="R53" s="75"/>
      <c r="S53" s="75"/>
      <c r="T53" s="75"/>
      <c r="U53" s="75"/>
      <c r="V53" s="143"/>
      <c r="W53" s="75"/>
      <c r="X53" s="132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</row>
    <row r="54" ht="52.5" customHeight="1">
      <c r="A54" s="75"/>
      <c r="B54" s="75"/>
      <c r="C54" s="75"/>
      <c r="D54" s="75"/>
      <c r="E54" s="75"/>
      <c r="F54" s="148" t="s">
        <v>1919</v>
      </c>
      <c r="G54" s="165" t="str">
        <f>IFERROR(HLOOKUP(G40,'Référencement'!B7:AH39,17,FALSE),"")</f>
        <v/>
      </c>
      <c r="H54" s="132"/>
      <c r="I54" s="75"/>
      <c r="J54" s="75"/>
      <c r="K54" s="75"/>
      <c r="L54" s="75"/>
      <c r="M54" s="75"/>
      <c r="N54" s="148" t="s">
        <v>1919</v>
      </c>
      <c r="O54" s="165" t="str">
        <f>IFERROR(HLOOKUP(O40,'Référencement'!B7:AP39,17,FALSE),"")</f>
        <v/>
      </c>
      <c r="P54" s="132"/>
      <c r="Q54" s="75"/>
      <c r="R54" s="75"/>
      <c r="S54" s="75"/>
      <c r="T54" s="75"/>
      <c r="U54" s="75"/>
      <c r="V54" s="148" t="s">
        <v>1919</v>
      </c>
      <c r="W54" s="165" t="str">
        <f>IFERROR(HLOOKUP(W40,'Référencement'!B7:AX39,17,FALSE),"")</f>
        <v/>
      </c>
      <c r="X54" s="132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</row>
    <row r="55" ht="42.0" hidden="1" customHeight="1">
      <c r="A55" s="75"/>
      <c r="B55" s="75"/>
      <c r="C55" s="75"/>
      <c r="D55" s="75"/>
      <c r="E55" s="75"/>
      <c r="F55" s="147" t="s">
        <v>1911</v>
      </c>
      <c r="G55" s="165" t="str">
        <f>IFERROR(HLOOKUP(G40,'Référencement'!B7:AH39,18,FALSE),"")</f>
        <v/>
      </c>
      <c r="H55" s="132"/>
      <c r="I55" s="75"/>
      <c r="J55" s="75"/>
      <c r="K55" s="75"/>
      <c r="L55" s="75"/>
      <c r="M55" s="75"/>
      <c r="N55" s="147" t="s">
        <v>1911</v>
      </c>
      <c r="O55" s="165" t="str">
        <f>IFERROR(HLOOKUP(O40,'Référencement'!B7:AP39,18,FALSE),"")</f>
        <v/>
      </c>
      <c r="P55" s="132"/>
      <c r="Q55" s="75"/>
      <c r="R55" s="75"/>
      <c r="S55" s="75"/>
      <c r="T55" s="75"/>
      <c r="U55" s="75"/>
      <c r="V55" s="147" t="s">
        <v>1911</v>
      </c>
      <c r="W55" s="165" t="str">
        <f>IFERROR(HLOOKUP(W40,'Référencement'!B7:AX39,18,FALSE),"")</f>
        <v/>
      </c>
      <c r="X55" s="132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</row>
    <row r="56" ht="42.0" customHeight="1">
      <c r="A56" s="75"/>
      <c r="B56" s="75"/>
      <c r="C56" s="75"/>
      <c r="D56" s="75"/>
      <c r="E56" s="75"/>
      <c r="F56" s="147" t="s">
        <v>1912</v>
      </c>
      <c r="G56" s="165" t="str">
        <f>IFERROR(HLOOKUP(G40,'Référencement'!B7:AH39,19,FALSE),"")</f>
        <v/>
      </c>
      <c r="H56" s="132"/>
      <c r="I56" s="75"/>
      <c r="J56" s="75"/>
      <c r="K56" s="75"/>
      <c r="L56" s="75"/>
      <c r="M56" s="75"/>
      <c r="N56" s="147" t="s">
        <v>1912</v>
      </c>
      <c r="O56" s="165" t="str">
        <f>IFERROR(HLOOKUP(O40,'Référencement'!B7:AP39,19,FALSE),"")</f>
        <v/>
      </c>
      <c r="P56" s="132"/>
      <c r="Q56" s="75"/>
      <c r="R56" s="75"/>
      <c r="S56" s="75"/>
      <c r="T56" s="75"/>
      <c r="U56" s="75"/>
      <c r="V56" s="147" t="s">
        <v>1912</v>
      </c>
      <c r="W56" s="165" t="str">
        <f>IFERROR(HLOOKUP(W40,'Référencement'!B7:AX39,19,FALSE),"")</f>
        <v/>
      </c>
      <c r="X56" s="132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</row>
    <row r="57" ht="42.0" customHeight="1">
      <c r="A57" s="75"/>
      <c r="B57" s="75"/>
      <c r="C57" s="75"/>
      <c r="D57" s="75"/>
      <c r="E57" s="75"/>
      <c r="F57" s="166" t="s">
        <v>1913</v>
      </c>
      <c r="G57" s="167" t="str">
        <f>IFERROR(HLOOKUP(G40,'Référencement'!B7:AH39,25,FALSE),"")</f>
        <v/>
      </c>
      <c r="H57" s="132"/>
      <c r="I57" s="75"/>
      <c r="J57" s="75"/>
      <c r="K57" s="75"/>
      <c r="L57" s="75"/>
      <c r="M57" s="75"/>
      <c r="N57" s="166" t="s">
        <v>1913</v>
      </c>
      <c r="O57" s="167" t="str">
        <f>IFERROR(HLOOKUP(O40,'Référencement'!B7:AP39,25,FALSE),"")</f>
        <v/>
      </c>
      <c r="P57" s="132"/>
      <c r="Q57" s="75"/>
      <c r="R57" s="75"/>
      <c r="S57" s="75"/>
      <c r="T57" s="75"/>
      <c r="U57" s="75"/>
      <c r="V57" s="166" t="s">
        <v>1913</v>
      </c>
      <c r="W57" s="167" t="str">
        <f>IFERROR(HLOOKUP(W40,'Référencement'!B7:AX39,25,FALSE),"")</f>
        <v/>
      </c>
      <c r="X57" s="132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</row>
    <row r="58" ht="42.0" customHeight="1">
      <c r="A58" s="75"/>
      <c r="B58" s="75"/>
      <c r="C58" s="75"/>
      <c r="D58" s="75"/>
      <c r="E58" s="75"/>
      <c r="F58" s="148" t="s">
        <v>1914</v>
      </c>
      <c r="G58" s="165">
        <f>IFERROR(G57/5,"")</f>
        <v>0</v>
      </c>
      <c r="H58" s="132"/>
      <c r="I58" s="75"/>
      <c r="J58" s="75"/>
      <c r="K58" s="75"/>
      <c r="L58" s="75"/>
      <c r="M58" s="75"/>
      <c r="N58" s="148" t="s">
        <v>1914</v>
      </c>
      <c r="O58" s="165">
        <f>IFERROR(O57/5,"")</f>
        <v>0</v>
      </c>
      <c r="P58" s="132"/>
      <c r="Q58" s="75"/>
      <c r="R58" s="75"/>
      <c r="S58" s="75"/>
      <c r="T58" s="75"/>
      <c r="U58" s="75"/>
      <c r="V58" s="148" t="s">
        <v>1914</v>
      </c>
      <c r="W58" s="165">
        <f>IFERROR(W57/5,"")</f>
        <v>0</v>
      </c>
      <c r="X58" s="132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</row>
    <row r="59" ht="42.0" customHeight="1">
      <c r="A59" s="75"/>
      <c r="B59" s="75"/>
      <c r="C59" s="75"/>
      <c r="D59" s="75"/>
      <c r="E59" s="75"/>
      <c r="F59" s="143"/>
      <c r="G59" s="75"/>
      <c r="H59" s="132"/>
      <c r="I59" s="75"/>
      <c r="J59" s="75"/>
      <c r="K59" s="75"/>
      <c r="L59" s="75"/>
      <c r="M59" s="75"/>
      <c r="N59" s="143"/>
      <c r="O59" s="75"/>
      <c r="P59" s="132"/>
      <c r="Q59" s="75"/>
      <c r="R59" s="75"/>
      <c r="S59" s="75"/>
      <c r="T59" s="75"/>
      <c r="U59" s="75"/>
      <c r="V59" s="143"/>
      <c r="W59" s="75"/>
      <c r="X59" s="132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</row>
    <row r="60" ht="42.0" customHeight="1">
      <c r="A60" s="75"/>
      <c r="B60" s="75"/>
      <c r="C60" s="75"/>
      <c r="D60" s="75"/>
      <c r="E60" s="75"/>
      <c r="F60" s="147" t="s">
        <v>1915</v>
      </c>
      <c r="G60" s="169" t="str">
        <f>IFERROR(HLOOKUP(G40,'Référencement'!B7:AH50,31,FALSE),"")</f>
        <v/>
      </c>
      <c r="H60" s="132"/>
      <c r="I60" s="75"/>
      <c r="J60" s="75"/>
      <c r="K60" s="75"/>
      <c r="L60" s="75"/>
      <c r="M60" s="75"/>
      <c r="N60" s="147" t="s">
        <v>1915</v>
      </c>
      <c r="O60" s="169" t="str">
        <f>IFERROR(HLOOKUP(O40,'Référencement'!B7:AP50,31,FALSE),"")</f>
        <v/>
      </c>
      <c r="P60" s="132"/>
      <c r="Q60" s="75"/>
      <c r="R60" s="75"/>
      <c r="S60" s="75"/>
      <c r="T60" s="75"/>
      <c r="U60" s="75"/>
      <c r="V60" s="147" t="s">
        <v>1915</v>
      </c>
      <c r="W60" s="169" t="str">
        <f>IFERROR(HLOOKUP(W40,'Référencement'!B7:AX50,31,FALSE),"")</f>
        <v/>
      </c>
      <c r="X60" s="132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</row>
    <row r="61" ht="42.0" hidden="1" customHeight="1">
      <c r="A61" s="75"/>
      <c r="B61" s="75"/>
      <c r="C61" s="75"/>
      <c r="D61" s="75"/>
      <c r="E61" s="75"/>
      <c r="F61" s="147" t="s">
        <v>1916</v>
      </c>
      <c r="G61" s="169" t="str">
        <f>IFERROR(HLOOKUP(G40,'Référencement'!B7:AH50,33,FALSE),"")</f>
        <v/>
      </c>
      <c r="H61" s="132"/>
      <c r="I61" s="75"/>
      <c r="J61" s="75"/>
      <c r="K61" s="75"/>
      <c r="L61" s="75"/>
      <c r="M61" s="75"/>
      <c r="N61" s="147" t="s">
        <v>1916</v>
      </c>
      <c r="O61" s="169" t="str">
        <f>IFERROR(HLOOKUP(O40,'Référencement'!B7:AP50,33,FALSE),"")</f>
        <v/>
      </c>
      <c r="P61" s="132"/>
      <c r="Q61" s="75"/>
      <c r="R61" s="75"/>
      <c r="S61" s="75"/>
      <c r="T61" s="75"/>
      <c r="U61" s="75"/>
      <c r="V61" s="147" t="s">
        <v>1916</v>
      </c>
      <c r="W61" s="169" t="str">
        <f>IFERROR(HLOOKUP(W40,'Référencement'!B7:AX50,33,FALSE),"")</f>
        <v/>
      </c>
      <c r="X61" s="132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</row>
    <row r="62" ht="42.0" customHeight="1">
      <c r="A62" s="75"/>
      <c r="B62" s="75"/>
      <c r="C62" s="75"/>
      <c r="D62" s="75"/>
      <c r="E62" s="75"/>
      <c r="F62" s="148" t="s">
        <v>1917</v>
      </c>
      <c r="G62" s="171" t="str">
        <f>IFERROR(HLOOKUP(G40,'Référencement'!B7:AH50,37,FALSE),"")</f>
        <v/>
      </c>
      <c r="H62" s="132"/>
      <c r="I62" s="75"/>
      <c r="J62" s="75"/>
      <c r="K62" s="75"/>
      <c r="L62" s="75"/>
      <c r="M62" s="75"/>
      <c r="N62" s="148" t="s">
        <v>1917</v>
      </c>
      <c r="O62" s="171" t="str">
        <f>IFERROR(HLOOKUP(O40,'Référencement'!B7:AP50,37,FALSE),"")</f>
        <v/>
      </c>
      <c r="P62" s="132"/>
      <c r="Q62" s="75"/>
      <c r="R62" s="75"/>
      <c r="S62" s="75"/>
      <c r="T62" s="75"/>
      <c r="U62" s="75"/>
      <c r="V62" s="148" t="s">
        <v>1917</v>
      </c>
      <c r="W62" s="171" t="str">
        <f>IFERROR(HLOOKUP(W40,'Référencement'!B7:AX50,37,FALSE),"")</f>
        <v/>
      </c>
      <c r="X62" s="132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</row>
    <row r="63" ht="14.25" customHeight="1">
      <c r="A63" s="75"/>
      <c r="B63" s="75"/>
      <c r="C63" s="75"/>
      <c r="D63" s="75"/>
      <c r="E63" s="75"/>
      <c r="F63" s="143"/>
      <c r="G63" s="75"/>
      <c r="H63" s="132"/>
      <c r="I63" s="75"/>
      <c r="J63" s="75"/>
      <c r="K63" s="75"/>
      <c r="L63" s="75"/>
      <c r="M63" s="75"/>
      <c r="N63" s="143"/>
      <c r="O63" s="75"/>
      <c r="P63" s="132"/>
      <c r="Q63" s="75"/>
      <c r="R63" s="75"/>
      <c r="S63" s="75"/>
      <c r="T63" s="75"/>
      <c r="U63" s="75"/>
      <c r="V63" s="143"/>
      <c r="W63" s="75"/>
      <c r="X63" s="132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</row>
    <row r="64" ht="14.25" customHeight="1">
      <c r="A64" s="75"/>
      <c r="B64" s="75"/>
      <c r="C64" s="75"/>
      <c r="D64" s="75"/>
      <c r="E64" s="75"/>
      <c r="F64" s="143"/>
      <c r="G64" s="75"/>
      <c r="H64" s="132"/>
      <c r="I64" s="75"/>
      <c r="J64" s="75"/>
      <c r="K64" s="75"/>
      <c r="L64" s="75"/>
      <c r="M64" s="75"/>
      <c r="N64" s="143"/>
      <c r="O64" s="75"/>
      <c r="P64" s="132"/>
      <c r="Q64" s="75"/>
      <c r="R64" s="75"/>
      <c r="S64" s="75"/>
      <c r="T64" s="75"/>
      <c r="U64" s="75"/>
      <c r="V64" s="143"/>
      <c r="W64" s="75"/>
      <c r="X64" s="132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</row>
    <row r="65" ht="14.25" customHeight="1">
      <c r="A65" s="132"/>
      <c r="B65" s="132"/>
      <c r="C65" s="132"/>
      <c r="D65" s="132"/>
      <c r="E65" s="132"/>
      <c r="F65" s="173"/>
      <c r="G65" s="132"/>
      <c r="H65" s="132"/>
      <c r="I65" s="132"/>
      <c r="J65" s="132"/>
      <c r="K65" s="132"/>
      <c r="L65" s="132"/>
      <c r="M65" s="132"/>
      <c r="N65" s="173"/>
      <c r="O65" s="132"/>
      <c r="P65" s="132"/>
      <c r="Q65" s="132"/>
      <c r="R65" s="132"/>
      <c r="S65" s="132"/>
      <c r="T65" s="132"/>
      <c r="U65" s="132"/>
      <c r="V65" s="173"/>
      <c r="W65" s="132"/>
      <c r="X65" s="132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</row>
    <row r="66" ht="14.25" customHeight="1">
      <c r="A66" s="75"/>
      <c r="B66" s="75"/>
      <c r="C66" s="75"/>
      <c r="D66" s="75"/>
      <c r="E66" s="75"/>
      <c r="F66" s="143"/>
      <c r="G66" s="75"/>
      <c r="H66" s="75"/>
      <c r="I66" s="75"/>
      <c r="J66" s="75"/>
      <c r="K66" s="75"/>
      <c r="L66" s="75"/>
      <c r="M66" s="75"/>
      <c r="N66" s="143"/>
      <c r="O66" s="75"/>
      <c r="P66" s="75"/>
      <c r="Q66" s="75"/>
      <c r="R66" s="75"/>
      <c r="S66" s="75"/>
      <c r="T66" s="75"/>
      <c r="U66" s="75"/>
      <c r="V66" s="143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</row>
    <row r="67" ht="14.25" customHeight="1">
      <c r="A67" s="75"/>
      <c r="B67" s="75"/>
      <c r="C67" s="75"/>
      <c r="D67" s="75"/>
      <c r="E67" s="75"/>
      <c r="F67" s="143"/>
      <c r="G67" s="75"/>
      <c r="H67" s="75"/>
      <c r="I67" s="75"/>
      <c r="J67" s="75"/>
      <c r="K67" s="75"/>
      <c r="L67" s="75"/>
      <c r="M67" s="75"/>
      <c r="N67" s="143"/>
      <c r="O67" s="75"/>
      <c r="P67" s="75"/>
      <c r="Q67" s="75"/>
      <c r="R67" s="75"/>
      <c r="S67" s="75"/>
      <c r="T67" s="75"/>
      <c r="U67" s="75"/>
      <c r="V67" s="143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</row>
    <row r="68" ht="14.25" customHeight="1">
      <c r="A68" s="75"/>
      <c r="B68" s="75"/>
      <c r="C68" s="75"/>
      <c r="D68" s="75"/>
      <c r="E68" s="75"/>
      <c r="F68" s="143"/>
      <c r="G68" s="75"/>
      <c r="H68" s="75"/>
      <c r="I68" s="75"/>
      <c r="J68" s="75"/>
      <c r="K68" s="75"/>
      <c r="L68" s="75"/>
      <c r="M68" s="75"/>
      <c r="N68" s="143"/>
      <c r="O68" s="75"/>
      <c r="P68" s="75"/>
      <c r="Q68" s="75"/>
      <c r="R68" s="75"/>
      <c r="S68" s="75"/>
      <c r="T68" s="75"/>
      <c r="U68" s="75"/>
      <c r="V68" s="143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</row>
    <row r="69" ht="14.25" customHeight="1">
      <c r="A69" s="75"/>
      <c r="B69" s="75"/>
      <c r="C69" s="75"/>
      <c r="D69" s="75"/>
      <c r="E69" s="75"/>
      <c r="F69" s="143"/>
      <c r="G69" s="75"/>
      <c r="H69" s="75"/>
      <c r="I69" s="75"/>
      <c r="J69" s="75"/>
      <c r="K69" s="75"/>
      <c r="L69" s="75"/>
      <c r="M69" s="75"/>
      <c r="N69" s="143"/>
      <c r="O69" s="75"/>
      <c r="P69" s="75"/>
      <c r="Q69" s="75"/>
      <c r="R69" s="75"/>
      <c r="S69" s="75"/>
      <c r="T69" s="75"/>
      <c r="U69" s="75"/>
      <c r="V69" s="143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</row>
    <row r="70" ht="14.25" customHeight="1">
      <c r="A70" s="75"/>
      <c r="B70" s="75"/>
      <c r="C70" s="75"/>
      <c r="D70" s="75"/>
      <c r="E70" s="75"/>
      <c r="F70" s="143"/>
      <c r="G70" s="75"/>
      <c r="H70" s="75"/>
      <c r="I70" s="75"/>
      <c r="J70" s="75"/>
      <c r="K70" s="75"/>
      <c r="L70" s="75"/>
      <c r="M70" s="75"/>
      <c r="N70" s="143"/>
      <c r="O70" s="75"/>
      <c r="P70" s="75"/>
      <c r="Q70" s="75"/>
      <c r="R70" s="75"/>
      <c r="S70" s="75"/>
      <c r="T70" s="75"/>
      <c r="U70" s="75"/>
      <c r="V70" s="143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</row>
    <row r="71" ht="14.25" customHeight="1">
      <c r="A71" s="75"/>
      <c r="B71" s="75"/>
      <c r="C71" s="75"/>
      <c r="D71" s="75"/>
      <c r="E71" s="75"/>
      <c r="F71" s="143"/>
      <c r="G71" s="75"/>
      <c r="H71" s="75"/>
      <c r="I71" s="75"/>
      <c r="J71" s="75"/>
      <c r="K71" s="75"/>
      <c r="L71" s="75"/>
      <c r="M71" s="75"/>
      <c r="N71" s="143"/>
      <c r="O71" s="75"/>
      <c r="P71" s="75"/>
      <c r="Q71" s="75"/>
      <c r="R71" s="75"/>
      <c r="S71" s="75"/>
      <c r="T71" s="75"/>
      <c r="U71" s="75"/>
      <c r="V71" s="143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</row>
    <row r="72" ht="14.25" customHeight="1">
      <c r="A72" s="75"/>
      <c r="B72" s="75"/>
      <c r="C72" s="75"/>
      <c r="D72" s="75"/>
      <c r="E72" s="75"/>
      <c r="F72" s="143"/>
      <c r="G72" s="75"/>
      <c r="H72" s="75"/>
      <c r="I72" s="75"/>
      <c r="J72" s="75"/>
      <c r="K72" s="75"/>
      <c r="L72" s="75"/>
      <c r="M72" s="75"/>
      <c r="N72" s="143"/>
      <c r="O72" s="75"/>
      <c r="P72" s="75"/>
      <c r="Q72" s="75"/>
      <c r="R72" s="75"/>
      <c r="S72" s="75"/>
      <c r="T72" s="75"/>
      <c r="U72" s="75"/>
      <c r="V72" s="143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</row>
    <row r="73" ht="14.25" customHeight="1">
      <c r="A73" s="75"/>
      <c r="B73" s="75"/>
      <c r="C73" s="75"/>
      <c r="D73" s="75"/>
      <c r="E73" s="75"/>
      <c r="F73" s="143"/>
      <c r="G73" s="75"/>
      <c r="H73" s="75"/>
      <c r="I73" s="75"/>
      <c r="J73" s="75"/>
      <c r="K73" s="75"/>
      <c r="L73" s="75"/>
      <c r="M73" s="75"/>
      <c r="N73" s="143"/>
      <c r="O73" s="75"/>
      <c r="P73" s="75"/>
      <c r="Q73" s="75"/>
      <c r="R73" s="75"/>
      <c r="S73" s="75"/>
      <c r="T73" s="75"/>
      <c r="U73" s="75"/>
      <c r="V73" s="143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</row>
    <row r="74" ht="14.25" customHeight="1">
      <c r="A74" s="75"/>
      <c r="B74" s="75"/>
      <c r="C74" s="75"/>
      <c r="D74" s="75"/>
      <c r="E74" s="75"/>
      <c r="F74" s="143"/>
      <c r="G74" s="75"/>
      <c r="H74" s="75"/>
      <c r="I74" s="75"/>
      <c r="J74" s="75"/>
      <c r="K74" s="75"/>
      <c r="L74" s="75"/>
      <c r="M74" s="75"/>
      <c r="N74" s="143"/>
      <c r="O74" s="75"/>
      <c r="P74" s="75"/>
      <c r="Q74" s="75"/>
      <c r="R74" s="75"/>
      <c r="S74" s="75"/>
      <c r="T74" s="75"/>
      <c r="U74" s="75"/>
      <c r="V74" s="143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</row>
    <row r="75" ht="14.25" customHeight="1">
      <c r="A75" s="75"/>
      <c r="B75" s="75"/>
      <c r="C75" s="75"/>
      <c r="D75" s="75"/>
      <c r="E75" s="75"/>
      <c r="F75" s="143"/>
      <c r="G75" s="75"/>
      <c r="H75" s="75"/>
      <c r="I75" s="75"/>
      <c r="J75" s="75"/>
      <c r="K75" s="75"/>
      <c r="L75" s="75"/>
      <c r="M75" s="75"/>
      <c r="N75" s="143"/>
      <c r="O75" s="75"/>
      <c r="P75" s="75"/>
      <c r="Q75" s="75"/>
      <c r="R75" s="75"/>
      <c r="S75" s="75"/>
      <c r="T75" s="75"/>
      <c r="U75" s="75"/>
      <c r="V75" s="143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</row>
    <row r="76" ht="14.25" customHeight="1">
      <c r="A76" s="75"/>
      <c r="B76" s="75"/>
      <c r="C76" s="75"/>
      <c r="D76" s="75"/>
      <c r="E76" s="75"/>
      <c r="F76" s="143"/>
      <c r="G76" s="75"/>
      <c r="H76" s="75"/>
      <c r="I76" s="75"/>
      <c r="J76" s="75"/>
      <c r="K76" s="75"/>
      <c r="L76" s="75"/>
      <c r="M76" s="75"/>
      <c r="N76" s="143"/>
      <c r="O76" s="75"/>
      <c r="P76" s="75"/>
      <c r="Q76" s="75"/>
      <c r="R76" s="75"/>
      <c r="S76" s="75"/>
      <c r="T76" s="75"/>
      <c r="U76" s="75"/>
      <c r="V76" s="143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</row>
    <row r="77" ht="14.25" customHeight="1">
      <c r="A77" s="75"/>
      <c r="B77" s="75"/>
      <c r="C77" s="75"/>
      <c r="D77" s="75"/>
      <c r="E77" s="75"/>
      <c r="F77" s="143"/>
      <c r="G77" s="75"/>
      <c r="H77" s="75"/>
      <c r="I77" s="75"/>
      <c r="J77" s="75"/>
      <c r="K77" s="75"/>
      <c r="L77" s="75"/>
      <c r="M77" s="75"/>
      <c r="N77" s="143"/>
      <c r="O77" s="75"/>
      <c r="P77" s="75"/>
      <c r="Q77" s="75"/>
      <c r="R77" s="75"/>
      <c r="S77" s="75"/>
      <c r="T77" s="75"/>
      <c r="U77" s="75"/>
      <c r="V77" s="143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</row>
    <row r="78" ht="14.25" customHeight="1">
      <c r="A78" s="75"/>
      <c r="B78" s="75"/>
      <c r="C78" s="75"/>
      <c r="D78" s="75"/>
      <c r="E78" s="75"/>
      <c r="F78" s="143"/>
      <c r="G78" s="75"/>
      <c r="H78" s="75"/>
      <c r="I78" s="75"/>
      <c r="J78" s="75"/>
      <c r="K78" s="75"/>
      <c r="L78" s="75"/>
      <c r="M78" s="75"/>
      <c r="N78" s="143"/>
      <c r="O78" s="75"/>
      <c r="P78" s="75"/>
      <c r="Q78" s="75"/>
      <c r="R78" s="75"/>
      <c r="S78" s="75"/>
      <c r="T78" s="75"/>
      <c r="U78" s="75"/>
      <c r="V78" s="143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</row>
    <row r="79" ht="14.25" customHeight="1">
      <c r="A79" s="75"/>
      <c r="B79" s="75"/>
      <c r="C79" s="75"/>
      <c r="D79" s="75"/>
      <c r="E79" s="75"/>
      <c r="F79" s="143"/>
      <c r="G79" s="75"/>
      <c r="H79" s="75"/>
      <c r="I79" s="75"/>
      <c r="J79" s="75"/>
      <c r="K79" s="75"/>
      <c r="L79" s="75"/>
      <c r="M79" s="75"/>
      <c r="N79" s="143"/>
      <c r="O79" s="75"/>
      <c r="P79" s="75"/>
      <c r="Q79" s="75"/>
      <c r="R79" s="75"/>
      <c r="S79" s="75"/>
      <c r="T79" s="75"/>
      <c r="U79" s="75"/>
      <c r="V79" s="143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</row>
    <row r="80" ht="14.25" customHeight="1">
      <c r="A80" s="75"/>
      <c r="B80" s="75"/>
      <c r="C80" s="75"/>
      <c r="D80" s="75"/>
      <c r="E80" s="75"/>
      <c r="F80" s="143"/>
      <c r="G80" s="75"/>
      <c r="H80" s="75"/>
      <c r="I80" s="75"/>
      <c r="J80" s="75"/>
      <c r="K80" s="75"/>
      <c r="L80" s="75"/>
      <c r="M80" s="75"/>
      <c r="N80" s="143"/>
      <c r="O80" s="75"/>
      <c r="P80" s="75"/>
      <c r="Q80" s="75"/>
      <c r="R80" s="75"/>
      <c r="S80" s="75"/>
      <c r="T80" s="75"/>
      <c r="U80" s="75"/>
      <c r="V80" s="143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</row>
    <row r="81" ht="14.25" customHeight="1">
      <c r="A81" s="75"/>
      <c r="B81" s="75"/>
      <c r="C81" s="75"/>
      <c r="D81" s="75"/>
      <c r="E81" s="75"/>
      <c r="F81" s="143"/>
      <c r="G81" s="75"/>
      <c r="H81" s="75"/>
      <c r="I81" s="75"/>
      <c r="J81" s="75"/>
      <c r="K81" s="75"/>
      <c r="L81" s="75"/>
      <c r="M81" s="75"/>
      <c r="N81" s="143"/>
      <c r="O81" s="75"/>
      <c r="P81" s="75"/>
      <c r="Q81" s="75"/>
      <c r="R81" s="75"/>
      <c r="S81" s="75"/>
      <c r="T81" s="75"/>
      <c r="U81" s="75"/>
      <c r="V81" s="143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</row>
    <row r="82" ht="14.25" customHeight="1">
      <c r="A82" s="75"/>
      <c r="B82" s="75"/>
      <c r="C82" s="75"/>
      <c r="D82" s="75"/>
      <c r="E82" s="75"/>
      <c r="F82" s="143"/>
      <c r="G82" s="75"/>
      <c r="H82" s="75"/>
      <c r="I82" s="75"/>
      <c r="J82" s="75"/>
      <c r="K82" s="75"/>
      <c r="L82" s="75"/>
      <c r="M82" s="75"/>
      <c r="N82" s="143"/>
      <c r="O82" s="75"/>
      <c r="P82" s="75"/>
      <c r="Q82" s="75"/>
      <c r="R82" s="75"/>
      <c r="S82" s="75"/>
      <c r="T82" s="75"/>
      <c r="U82" s="75"/>
      <c r="V82" s="143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</row>
    <row r="83" ht="14.25" customHeight="1">
      <c r="A83" s="75"/>
      <c r="B83" s="75"/>
      <c r="C83" s="75"/>
      <c r="D83" s="75"/>
      <c r="E83" s="75"/>
      <c r="F83" s="143"/>
      <c r="G83" s="75"/>
      <c r="H83" s="75"/>
      <c r="I83" s="75"/>
      <c r="J83" s="75"/>
      <c r="K83" s="75"/>
      <c r="L83" s="75"/>
      <c r="M83" s="75"/>
      <c r="N83" s="143"/>
      <c r="O83" s="75"/>
      <c r="P83" s="75"/>
      <c r="Q83" s="75"/>
      <c r="R83" s="75"/>
      <c r="S83" s="75"/>
      <c r="T83" s="75"/>
      <c r="U83" s="75"/>
      <c r="V83" s="143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</row>
    <row r="84" ht="14.25" customHeight="1">
      <c r="A84" s="75"/>
      <c r="B84" s="75"/>
      <c r="C84" s="75"/>
      <c r="D84" s="75"/>
      <c r="E84" s="75"/>
      <c r="F84" s="143"/>
      <c r="G84" s="75"/>
      <c r="H84" s="75"/>
      <c r="I84" s="75"/>
      <c r="J84" s="75"/>
      <c r="K84" s="75"/>
      <c r="L84" s="75"/>
      <c r="M84" s="75"/>
      <c r="N84" s="143"/>
      <c r="O84" s="75"/>
      <c r="P84" s="75"/>
      <c r="Q84" s="75"/>
      <c r="R84" s="75"/>
      <c r="S84" s="75"/>
      <c r="T84" s="75"/>
      <c r="U84" s="75"/>
      <c r="V84" s="143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</row>
    <row r="85" ht="14.25" customHeight="1">
      <c r="A85" s="75"/>
      <c r="B85" s="75"/>
      <c r="C85" s="75"/>
      <c r="D85" s="75"/>
      <c r="E85" s="75"/>
      <c r="F85" s="143"/>
      <c r="G85" s="75"/>
      <c r="H85" s="75"/>
      <c r="I85" s="75"/>
      <c r="J85" s="75"/>
      <c r="K85" s="75"/>
      <c r="L85" s="75"/>
      <c r="M85" s="75"/>
      <c r="N85" s="143"/>
      <c r="O85" s="75"/>
      <c r="P85" s="75"/>
      <c r="Q85" s="75"/>
      <c r="R85" s="75"/>
      <c r="S85" s="75"/>
      <c r="T85" s="75"/>
      <c r="U85" s="75"/>
      <c r="V85" s="143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</row>
    <row r="86" ht="14.25" customHeight="1">
      <c r="A86" s="75"/>
      <c r="B86" s="75"/>
      <c r="C86" s="75"/>
      <c r="D86" s="75"/>
      <c r="E86" s="75"/>
      <c r="F86" s="143"/>
      <c r="G86" s="75"/>
      <c r="H86" s="75"/>
      <c r="I86" s="75"/>
      <c r="J86" s="75"/>
      <c r="K86" s="75"/>
      <c r="L86" s="75"/>
      <c r="M86" s="75"/>
      <c r="N86" s="143"/>
      <c r="O86" s="75"/>
      <c r="P86" s="75"/>
      <c r="Q86" s="75"/>
      <c r="R86" s="75"/>
      <c r="S86" s="75"/>
      <c r="T86" s="75"/>
      <c r="U86" s="75"/>
      <c r="V86" s="143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</row>
    <row r="87" ht="14.25" customHeight="1">
      <c r="A87" s="75"/>
      <c r="B87" s="75"/>
      <c r="C87" s="75"/>
      <c r="D87" s="75"/>
      <c r="E87" s="75"/>
      <c r="F87" s="143"/>
      <c r="G87" s="75"/>
      <c r="H87" s="75"/>
      <c r="I87" s="75"/>
      <c r="J87" s="75"/>
      <c r="K87" s="75"/>
      <c r="L87" s="75"/>
      <c r="M87" s="75"/>
      <c r="N87" s="143"/>
      <c r="O87" s="75"/>
      <c r="P87" s="75"/>
      <c r="Q87" s="75"/>
      <c r="R87" s="75"/>
      <c r="S87" s="75"/>
      <c r="T87" s="75"/>
      <c r="U87" s="75"/>
      <c r="V87" s="143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</row>
    <row r="88" ht="14.25" customHeight="1">
      <c r="A88" s="75"/>
      <c r="B88" s="75"/>
      <c r="C88" s="75"/>
      <c r="D88" s="75"/>
      <c r="E88" s="75"/>
      <c r="F88" s="143"/>
      <c r="G88" s="75"/>
      <c r="H88" s="75"/>
      <c r="I88" s="75"/>
      <c r="J88" s="75"/>
      <c r="K88" s="75"/>
      <c r="L88" s="75"/>
      <c r="M88" s="75"/>
      <c r="N88" s="143"/>
      <c r="O88" s="75"/>
      <c r="P88" s="75"/>
      <c r="Q88" s="75"/>
      <c r="R88" s="75"/>
      <c r="S88" s="75"/>
      <c r="T88" s="75"/>
      <c r="U88" s="75"/>
      <c r="V88" s="143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</row>
    <row r="89" ht="14.25" customHeight="1">
      <c r="A89" s="75"/>
      <c r="B89" s="75"/>
      <c r="C89" s="75"/>
      <c r="D89" s="75"/>
      <c r="E89" s="75"/>
      <c r="F89" s="143"/>
      <c r="G89" s="75"/>
      <c r="H89" s="75"/>
      <c r="I89" s="75"/>
      <c r="J89" s="75"/>
      <c r="K89" s="75"/>
      <c r="L89" s="75"/>
      <c r="M89" s="75"/>
      <c r="N89" s="143"/>
      <c r="O89" s="75"/>
      <c r="P89" s="75"/>
      <c r="Q89" s="75"/>
      <c r="R89" s="75"/>
      <c r="S89" s="75"/>
      <c r="T89" s="75"/>
      <c r="U89" s="75"/>
      <c r="V89" s="143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</row>
    <row r="90" ht="14.25" customHeight="1">
      <c r="A90" s="75"/>
      <c r="B90" s="75"/>
      <c r="C90" s="75"/>
      <c r="D90" s="75"/>
      <c r="E90" s="75"/>
      <c r="F90" s="143"/>
      <c r="G90" s="75"/>
      <c r="H90" s="75"/>
      <c r="I90" s="75"/>
      <c r="J90" s="75"/>
      <c r="K90" s="75"/>
      <c r="L90" s="75"/>
      <c r="M90" s="75"/>
      <c r="N90" s="143"/>
      <c r="O90" s="75"/>
      <c r="P90" s="75"/>
      <c r="Q90" s="75"/>
      <c r="R90" s="75"/>
      <c r="S90" s="75"/>
      <c r="T90" s="75"/>
      <c r="U90" s="75"/>
      <c r="V90" s="143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</row>
    <row r="91" ht="14.25" customHeight="1">
      <c r="A91" s="75"/>
      <c r="B91" s="75"/>
      <c r="C91" s="75"/>
      <c r="D91" s="75"/>
      <c r="E91" s="75"/>
      <c r="F91" s="143"/>
      <c r="G91" s="75"/>
      <c r="H91" s="75"/>
      <c r="I91" s="75"/>
      <c r="J91" s="75"/>
      <c r="K91" s="75"/>
      <c r="L91" s="75"/>
      <c r="M91" s="75"/>
      <c r="N91" s="143"/>
      <c r="O91" s="75"/>
      <c r="P91" s="75"/>
      <c r="Q91" s="75"/>
      <c r="R91" s="75"/>
      <c r="S91" s="75"/>
      <c r="T91" s="75"/>
      <c r="U91" s="75"/>
      <c r="V91" s="143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</row>
    <row r="92" ht="14.25" customHeight="1">
      <c r="A92" s="75"/>
      <c r="B92" s="75"/>
      <c r="C92" s="75"/>
      <c r="D92" s="75"/>
      <c r="E92" s="75"/>
      <c r="F92" s="143"/>
      <c r="G92" s="75"/>
      <c r="H92" s="75"/>
      <c r="I92" s="75"/>
      <c r="J92" s="75"/>
      <c r="K92" s="75"/>
      <c r="L92" s="75"/>
      <c r="M92" s="75"/>
      <c r="N92" s="143"/>
      <c r="O92" s="75"/>
      <c r="P92" s="75"/>
      <c r="Q92" s="75"/>
      <c r="R92" s="75"/>
      <c r="S92" s="75"/>
      <c r="T92" s="75"/>
      <c r="U92" s="75"/>
      <c r="V92" s="143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</row>
    <row r="93" ht="14.25" customHeight="1">
      <c r="A93" s="75"/>
      <c r="B93" s="75"/>
      <c r="C93" s="75"/>
      <c r="D93" s="75"/>
      <c r="E93" s="75"/>
      <c r="F93" s="143"/>
      <c r="G93" s="75"/>
      <c r="H93" s="75"/>
      <c r="I93" s="75"/>
      <c r="J93" s="75"/>
      <c r="K93" s="75"/>
      <c r="L93" s="75"/>
      <c r="M93" s="75"/>
      <c r="N93" s="143"/>
      <c r="O93" s="75"/>
      <c r="P93" s="75"/>
      <c r="Q93" s="75"/>
      <c r="R93" s="75"/>
      <c r="S93" s="75"/>
      <c r="T93" s="75"/>
      <c r="U93" s="75"/>
      <c r="V93" s="143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</row>
    <row r="94" ht="14.25" customHeight="1">
      <c r="A94" s="75"/>
      <c r="B94" s="75"/>
      <c r="C94" s="75"/>
      <c r="D94" s="75"/>
      <c r="E94" s="75"/>
      <c r="F94" s="143"/>
      <c r="G94" s="75"/>
      <c r="H94" s="75"/>
      <c r="I94" s="75"/>
      <c r="J94" s="75"/>
      <c r="K94" s="75"/>
      <c r="L94" s="75"/>
      <c r="M94" s="75"/>
      <c r="N94" s="143"/>
      <c r="O94" s="75"/>
      <c r="P94" s="75"/>
      <c r="Q94" s="75"/>
      <c r="R94" s="75"/>
      <c r="S94" s="75"/>
      <c r="T94" s="75"/>
      <c r="U94" s="75"/>
      <c r="V94" s="143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</row>
    <row r="95" ht="14.25" customHeight="1">
      <c r="A95" s="75"/>
      <c r="B95" s="75"/>
      <c r="C95" s="75"/>
      <c r="D95" s="75"/>
      <c r="E95" s="75"/>
      <c r="F95" s="143"/>
      <c r="G95" s="75"/>
      <c r="H95" s="75"/>
      <c r="I95" s="75"/>
      <c r="J95" s="75"/>
      <c r="K95" s="75"/>
      <c r="L95" s="75"/>
      <c r="M95" s="75"/>
      <c r="N95" s="143"/>
      <c r="O95" s="75"/>
      <c r="P95" s="75"/>
      <c r="Q95" s="75"/>
      <c r="R95" s="75"/>
      <c r="S95" s="75"/>
      <c r="T95" s="75"/>
      <c r="U95" s="75"/>
      <c r="V95" s="143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</row>
    <row r="96" ht="14.25" customHeight="1">
      <c r="A96" s="75"/>
      <c r="B96" s="75"/>
      <c r="C96" s="75"/>
      <c r="D96" s="75"/>
      <c r="E96" s="75"/>
      <c r="F96" s="143"/>
      <c r="G96" s="75"/>
      <c r="H96" s="75"/>
      <c r="I96" s="75"/>
      <c r="J96" s="75"/>
      <c r="K96" s="75"/>
      <c r="L96" s="75"/>
      <c r="M96" s="75"/>
      <c r="N96" s="143"/>
      <c r="O96" s="75"/>
      <c r="P96" s="75"/>
      <c r="Q96" s="75"/>
      <c r="R96" s="75"/>
      <c r="S96" s="75"/>
      <c r="T96" s="75"/>
      <c r="U96" s="75"/>
      <c r="V96" s="143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</row>
    <row r="97" ht="14.25" customHeight="1">
      <c r="A97" s="75"/>
      <c r="B97" s="75"/>
      <c r="C97" s="75"/>
      <c r="D97" s="75"/>
      <c r="E97" s="75"/>
      <c r="F97" s="143"/>
      <c r="G97" s="75"/>
      <c r="H97" s="75"/>
      <c r="I97" s="75"/>
      <c r="J97" s="75"/>
      <c r="K97" s="75"/>
      <c r="L97" s="75"/>
      <c r="M97" s="75"/>
      <c r="N97" s="143"/>
      <c r="O97" s="75"/>
      <c r="P97" s="75"/>
      <c r="Q97" s="75"/>
      <c r="R97" s="75"/>
      <c r="S97" s="75"/>
      <c r="T97" s="75"/>
      <c r="U97" s="75"/>
      <c r="V97" s="143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</row>
    <row r="98" ht="14.25" customHeight="1">
      <c r="A98" s="75"/>
      <c r="B98" s="75"/>
      <c r="C98" s="75"/>
      <c r="D98" s="75"/>
      <c r="E98" s="75"/>
      <c r="F98" s="143"/>
      <c r="G98" s="75"/>
      <c r="H98" s="75"/>
      <c r="I98" s="75"/>
      <c r="J98" s="75"/>
      <c r="K98" s="75"/>
      <c r="L98" s="75"/>
      <c r="M98" s="75"/>
      <c r="N98" s="143"/>
      <c r="O98" s="75"/>
      <c r="P98" s="75"/>
      <c r="Q98" s="75"/>
      <c r="R98" s="75"/>
      <c r="S98" s="75"/>
      <c r="T98" s="75"/>
      <c r="U98" s="75"/>
      <c r="V98" s="143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</row>
    <row r="99" ht="14.25" customHeight="1">
      <c r="A99" s="75"/>
      <c r="B99" s="75"/>
      <c r="C99" s="75"/>
      <c r="D99" s="75"/>
      <c r="E99" s="75"/>
      <c r="F99" s="143"/>
      <c r="G99" s="75"/>
      <c r="H99" s="75"/>
      <c r="I99" s="75"/>
      <c r="J99" s="75"/>
      <c r="K99" s="75"/>
      <c r="L99" s="75"/>
      <c r="M99" s="75"/>
      <c r="N99" s="143"/>
      <c r="O99" s="75"/>
      <c r="P99" s="75"/>
      <c r="Q99" s="75"/>
      <c r="R99" s="75"/>
      <c r="S99" s="75"/>
      <c r="T99" s="75"/>
      <c r="U99" s="75"/>
      <c r="V99" s="143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</row>
    <row r="100" ht="14.25" customHeight="1">
      <c r="A100" s="75"/>
      <c r="B100" s="75"/>
      <c r="C100" s="75"/>
      <c r="D100" s="75"/>
      <c r="E100" s="75"/>
      <c r="F100" s="143"/>
      <c r="G100" s="75"/>
      <c r="H100" s="75"/>
      <c r="I100" s="75"/>
      <c r="J100" s="75"/>
      <c r="K100" s="75"/>
      <c r="L100" s="75"/>
      <c r="M100" s="75"/>
      <c r="N100" s="143"/>
      <c r="O100" s="75"/>
      <c r="P100" s="75"/>
      <c r="Q100" s="75"/>
      <c r="R100" s="75"/>
      <c r="S100" s="75"/>
      <c r="T100" s="75"/>
      <c r="U100" s="75"/>
      <c r="V100" s="143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</row>
    <row r="101" ht="14.25" customHeight="1">
      <c r="A101" s="75"/>
      <c r="B101" s="75"/>
      <c r="C101" s="75"/>
      <c r="D101" s="75"/>
      <c r="E101" s="75"/>
      <c r="F101" s="143"/>
      <c r="G101" s="75"/>
      <c r="H101" s="75"/>
      <c r="I101" s="75"/>
      <c r="J101" s="75"/>
      <c r="K101" s="75"/>
      <c r="L101" s="75"/>
      <c r="M101" s="75"/>
      <c r="N101" s="143"/>
      <c r="O101" s="75"/>
      <c r="P101" s="75"/>
      <c r="Q101" s="75"/>
      <c r="R101" s="75"/>
      <c r="S101" s="75"/>
      <c r="T101" s="75"/>
      <c r="U101" s="75"/>
      <c r="V101" s="143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</row>
    <row r="102" ht="14.25" customHeight="1">
      <c r="A102" s="75"/>
      <c r="B102" s="75"/>
      <c r="C102" s="75"/>
      <c r="D102" s="75"/>
      <c r="E102" s="75"/>
      <c r="F102" s="143"/>
      <c r="G102" s="75"/>
      <c r="H102" s="75"/>
      <c r="I102" s="75"/>
      <c r="J102" s="75"/>
      <c r="K102" s="75"/>
      <c r="L102" s="75"/>
      <c r="M102" s="75"/>
      <c r="N102" s="143"/>
      <c r="O102" s="75"/>
      <c r="P102" s="75"/>
      <c r="Q102" s="75"/>
      <c r="R102" s="75"/>
      <c r="S102" s="75"/>
      <c r="T102" s="75"/>
      <c r="U102" s="75"/>
      <c r="V102" s="143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</row>
    <row r="103" ht="14.25" customHeight="1">
      <c r="A103" s="75"/>
      <c r="B103" s="75"/>
      <c r="C103" s="75"/>
      <c r="D103" s="75"/>
      <c r="E103" s="75"/>
      <c r="F103" s="143"/>
      <c r="G103" s="75"/>
      <c r="H103" s="75"/>
      <c r="I103" s="75"/>
      <c r="J103" s="75"/>
      <c r="K103" s="75"/>
      <c r="L103" s="75"/>
      <c r="M103" s="75"/>
      <c r="N103" s="143"/>
      <c r="O103" s="75"/>
      <c r="P103" s="75"/>
      <c r="Q103" s="75"/>
      <c r="R103" s="75"/>
      <c r="S103" s="75"/>
      <c r="T103" s="75"/>
      <c r="U103" s="75"/>
      <c r="V103" s="143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</row>
    <row r="104" ht="14.25" customHeight="1">
      <c r="A104" s="75"/>
      <c r="B104" s="75"/>
      <c r="C104" s="75"/>
      <c r="D104" s="75"/>
      <c r="E104" s="75"/>
      <c r="F104" s="143"/>
      <c r="G104" s="75"/>
      <c r="H104" s="75"/>
      <c r="I104" s="75"/>
      <c r="J104" s="75"/>
      <c r="K104" s="75"/>
      <c r="L104" s="75"/>
      <c r="M104" s="75"/>
      <c r="N104" s="143"/>
      <c r="O104" s="75"/>
      <c r="P104" s="75"/>
      <c r="Q104" s="75"/>
      <c r="R104" s="75"/>
      <c r="S104" s="75"/>
      <c r="T104" s="75"/>
      <c r="U104" s="75"/>
      <c r="V104" s="143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</row>
    <row r="105" ht="14.25" customHeight="1">
      <c r="A105" s="75"/>
      <c r="B105" s="75"/>
      <c r="C105" s="75"/>
      <c r="D105" s="75"/>
      <c r="E105" s="75"/>
      <c r="F105" s="143"/>
      <c r="G105" s="75"/>
      <c r="H105" s="75"/>
      <c r="I105" s="75"/>
      <c r="J105" s="75"/>
      <c r="K105" s="75"/>
      <c r="L105" s="75"/>
      <c r="M105" s="75"/>
      <c r="N105" s="143"/>
      <c r="O105" s="75"/>
      <c r="P105" s="75"/>
      <c r="Q105" s="75"/>
      <c r="R105" s="75"/>
      <c r="S105" s="75"/>
      <c r="T105" s="75"/>
      <c r="U105" s="75"/>
      <c r="V105" s="143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</row>
    <row r="106" ht="14.25" customHeight="1">
      <c r="A106" s="75"/>
      <c r="B106" s="75"/>
      <c r="C106" s="75"/>
      <c r="D106" s="75"/>
      <c r="E106" s="75"/>
      <c r="F106" s="143"/>
      <c r="G106" s="75"/>
      <c r="H106" s="75"/>
      <c r="I106" s="75"/>
      <c r="J106" s="75"/>
      <c r="K106" s="75"/>
      <c r="L106" s="75"/>
      <c r="M106" s="75"/>
      <c r="N106" s="143"/>
      <c r="O106" s="75"/>
      <c r="P106" s="75"/>
      <c r="Q106" s="75"/>
      <c r="R106" s="75"/>
      <c r="S106" s="75"/>
      <c r="T106" s="75"/>
      <c r="U106" s="75"/>
      <c r="V106" s="143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</row>
    <row r="107" ht="14.25" customHeight="1">
      <c r="A107" s="75"/>
      <c r="B107" s="75"/>
      <c r="C107" s="75"/>
      <c r="D107" s="75"/>
      <c r="E107" s="75"/>
      <c r="F107" s="143"/>
      <c r="G107" s="75"/>
      <c r="H107" s="75"/>
      <c r="I107" s="75"/>
      <c r="J107" s="75"/>
      <c r="K107" s="75"/>
      <c r="L107" s="75"/>
      <c r="M107" s="75"/>
      <c r="N107" s="143"/>
      <c r="O107" s="75"/>
      <c r="P107" s="75"/>
      <c r="Q107" s="75"/>
      <c r="R107" s="75"/>
      <c r="S107" s="75"/>
      <c r="T107" s="75"/>
      <c r="U107" s="75"/>
      <c r="V107" s="143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</row>
    <row r="108" ht="14.25" customHeight="1">
      <c r="A108" s="75"/>
      <c r="B108" s="75"/>
      <c r="C108" s="75"/>
      <c r="D108" s="75"/>
      <c r="E108" s="75"/>
      <c r="F108" s="143"/>
      <c r="G108" s="75"/>
      <c r="H108" s="75"/>
      <c r="I108" s="75"/>
      <c r="J108" s="75"/>
      <c r="K108" s="75"/>
      <c r="L108" s="75"/>
      <c r="M108" s="75"/>
      <c r="N108" s="143"/>
      <c r="O108" s="75"/>
      <c r="P108" s="75"/>
      <c r="Q108" s="75"/>
      <c r="R108" s="75"/>
      <c r="S108" s="75"/>
      <c r="T108" s="75"/>
      <c r="U108" s="75"/>
      <c r="V108" s="143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</row>
    <row r="109" ht="14.25" customHeight="1">
      <c r="A109" s="75"/>
      <c r="B109" s="75"/>
      <c r="C109" s="75"/>
      <c r="D109" s="75"/>
      <c r="E109" s="75"/>
      <c r="F109" s="143"/>
      <c r="G109" s="75"/>
      <c r="H109" s="75"/>
      <c r="I109" s="75"/>
      <c r="J109" s="75"/>
      <c r="K109" s="75"/>
      <c r="L109" s="75"/>
      <c r="M109" s="75"/>
      <c r="N109" s="143"/>
      <c r="O109" s="75"/>
      <c r="P109" s="75"/>
      <c r="Q109" s="75"/>
      <c r="R109" s="75"/>
      <c r="S109" s="75"/>
      <c r="T109" s="75"/>
      <c r="U109" s="75"/>
      <c r="V109" s="143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</row>
    <row r="110" ht="14.25" customHeight="1">
      <c r="A110" s="75"/>
      <c r="B110" s="75"/>
      <c r="C110" s="75"/>
      <c r="D110" s="75"/>
      <c r="E110" s="75"/>
      <c r="F110" s="143"/>
      <c r="G110" s="75"/>
      <c r="H110" s="75"/>
      <c r="I110" s="75"/>
      <c r="J110" s="75"/>
      <c r="K110" s="75"/>
      <c r="L110" s="75"/>
      <c r="M110" s="75"/>
      <c r="N110" s="143"/>
      <c r="O110" s="75"/>
      <c r="P110" s="75"/>
      <c r="Q110" s="75"/>
      <c r="R110" s="75"/>
      <c r="S110" s="75"/>
      <c r="T110" s="75"/>
      <c r="U110" s="75"/>
      <c r="V110" s="143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</row>
    <row r="111" ht="14.25" customHeight="1">
      <c r="A111" s="75"/>
      <c r="B111" s="75"/>
      <c r="C111" s="75"/>
      <c r="D111" s="75"/>
      <c r="E111" s="75"/>
      <c r="F111" s="143"/>
      <c r="G111" s="75"/>
      <c r="H111" s="75"/>
      <c r="I111" s="75"/>
      <c r="J111" s="75"/>
      <c r="K111" s="75"/>
      <c r="L111" s="75"/>
      <c r="M111" s="75"/>
      <c r="N111" s="143"/>
      <c r="O111" s="75"/>
      <c r="P111" s="75"/>
      <c r="Q111" s="75"/>
      <c r="R111" s="75"/>
      <c r="S111" s="75"/>
      <c r="T111" s="75"/>
      <c r="U111" s="75"/>
      <c r="V111" s="143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</row>
    <row r="112" ht="14.25" customHeight="1">
      <c r="A112" s="75"/>
      <c r="B112" s="75"/>
      <c r="C112" s="75"/>
      <c r="D112" s="75"/>
      <c r="E112" s="75"/>
      <c r="F112" s="143"/>
      <c r="G112" s="75"/>
      <c r="H112" s="75"/>
      <c r="I112" s="75"/>
      <c r="J112" s="75"/>
      <c r="K112" s="75"/>
      <c r="L112" s="75"/>
      <c r="M112" s="75"/>
      <c r="N112" s="143"/>
      <c r="O112" s="75"/>
      <c r="P112" s="75"/>
      <c r="Q112" s="75"/>
      <c r="R112" s="75"/>
      <c r="S112" s="75"/>
      <c r="T112" s="75"/>
      <c r="U112" s="75"/>
      <c r="V112" s="143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</row>
    <row r="113" ht="14.25" customHeight="1">
      <c r="A113" s="75"/>
      <c r="B113" s="75"/>
      <c r="C113" s="75"/>
      <c r="D113" s="75"/>
      <c r="E113" s="75"/>
      <c r="F113" s="143"/>
      <c r="G113" s="75"/>
      <c r="H113" s="75"/>
      <c r="I113" s="75"/>
      <c r="J113" s="75"/>
      <c r="K113" s="75"/>
      <c r="L113" s="75"/>
      <c r="M113" s="75"/>
      <c r="N113" s="143"/>
      <c r="O113" s="75"/>
      <c r="P113" s="75"/>
      <c r="Q113" s="75"/>
      <c r="R113" s="75"/>
      <c r="S113" s="75"/>
      <c r="T113" s="75"/>
      <c r="U113" s="75"/>
      <c r="V113" s="143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</row>
    <row r="114" ht="14.25" customHeight="1">
      <c r="A114" s="75"/>
      <c r="B114" s="75"/>
      <c r="C114" s="75"/>
      <c r="D114" s="75"/>
      <c r="E114" s="75"/>
      <c r="F114" s="143"/>
      <c r="G114" s="75"/>
      <c r="H114" s="75"/>
      <c r="I114" s="75"/>
      <c r="J114" s="75"/>
      <c r="K114" s="75"/>
      <c r="L114" s="75"/>
      <c r="M114" s="75"/>
      <c r="N114" s="143"/>
      <c r="O114" s="75"/>
      <c r="P114" s="75"/>
      <c r="Q114" s="75"/>
      <c r="R114" s="75"/>
      <c r="S114" s="75"/>
      <c r="T114" s="75"/>
      <c r="U114" s="75"/>
      <c r="V114" s="143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</row>
    <row r="115" ht="14.25" customHeight="1">
      <c r="A115" s="75"/>
      <c r="B115" s="75"/>
      <c r="C115" s="75"/>
      <c r="D115" s="75"/>
      <c r="E115" s="75"/>
      <c r="F115" s="143"/>
      <c r="G115" s="75"/>
      <c r="H115" s="75"/>
      <c r="I115" s="75"/>
      <c r="J115" s="75"/>
      <c r="K115" s="75"/>
      <c r="L115" s="75"/>
      <c r="M115" s="75"/>
      <c r="N115" s="143"/>
      <c r="O115" s="75"/>
      <c r="P115" s="75"/>
      <c r="Q115" s="75"/>
      <c r="R115" s="75"/>
      <c r="S115" s="75"/>
      <c r="T115" s="75"/>
      <c r="U115" s="75"/>
      <c r="V115" s="143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</row>
    <row r="116" ht="14.25" customHeight="1">
      <c r="A116" s="75"/>
      <c r="B116" s="75"/>
      <c r="C116" s="75"/>
      <c r="D116" s="75"/>
      <c r="E116" s="75"/>
      <c r="F116" s="143"/>
      <c r="G116" s="75"/>
      <c r="H116" s="75"/>
      <c r="I116" s="75"/>
      <c r="J116" s="75"/>
      <c r="K116" s="75"/>
      <c r="L116" s="75"/>
      <c r="M116" s="75"/>
      <c r="N116" s="143"/>
      <c r="O116" s="75"/>
      <c r="P116" s="75"/>
      <c r="Q116" s="75"/>
      <c r="R116" s="75"/>
      <c r="S116" s="75"/>
      <c r="T116" s="75"/>
      <c r="U116" s="75"/>
      <c r="V116" s="143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</row>
    <row r="117" ht="14.25" customHeight="1">
      <c r="A117" s="75"/>
      <c r="B117" s="75"/>
      <c r="C117" s="75"/>
      <c r="D117" s="75"/>
      <c r="E117" s="75"/>
      <c r="F117" s="143"/>
      <c r="G117" s="75"/>
      <c r="H117" s="75"/>
      <c r="I117" s="75"/>
      <c r="J117" s="75"/>
      <c r="K117" s="75"/>
      <c r="L117" s="75"/>
      <c r="M117" s="75"/>
      <c r="N117" s="143"/>
      <c r="O117" s="75"/>
      <c r="P117" s="75"/>
      <c r="Q117" s="75"/>
      <c r="R117" s="75"/>
      <c r="S117" s="75"/>
      <c r="T117" s="75"/>
      <c r="U117" s="75"/>
      <c r="V117" s="143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</row>
    <row r="118" ht="14.25" customHeight="1">
      <c r="A118" s="75"/>
      <c r="B118" s="75"/>
      <c r="C118" s="75"/>
      <c r="D118" s="75"/>
      <c r="E118" s="75"/>
      <c r="F118" s="143"/>
      <c r="G118" s="75"/>
      <c r="H118" s="75"/>
      <c r="I118" s="75"/>
      <c r="J118" s="75"/>
      <c r="K118" s="75"/>
      <c r="L118" s="75"/>
      <c r="M118" s="75"/>
      <c r="N118" s="143"/>
      <c r="O118" s="75"/>
      <c r="P118" s="75"/>
      <c r="Q118" s="75"/>
      <c r="R118" s="75"/>
      <c r="S118" s="75"/>
      <c r="T118" s="75"/>
      <c r="U118" s="75"/>
      <c r="V118" s="143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</row>
    <row r="119" ht="14.25" customHeight="1">
      <c r="A119" s="75"/>
      <c r="B119" s="75"/>
      <c r="C119" s="75"/>
      <c r="D119" s="75"/>
      <c r="E119" s="75"/>
      <c r="F119" s="143"/>
      <c r="G119" s="75"/>
      <c r="H119" s="75"/>
      <c r="I119" s="75"/>
      <c r="J119" s="75"/>
      <c r="K119" s="75"/>
      <c r="L119" s="75"/>
      <c r="M119" s="75"/>
      <c r="N119" s="143"/>
      <c r="O119" s="75"/>
      <c r="P119" s="75"/>
      <c r="Q119" s="75"/>
      <c r="R119" s="75"/>
      <c r="S119" s="75"/>
      <c r="T119" s="75"/>
      <c r="U119" s="75"/>
      <c r="V119" s="143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</row>
    <row r="120" ht="14.25" customHeight="1">
      <c r="A120" s="75"/>
      <c r="B120" s="75"/>
      <c r="C120" s="75"/>
      <c r="D120" s="75"/>
      <c r="E120" s="75"/>
      <c r="F120" s="143"/>
      <c r="G120" s="75"/>
      <c r="H120" s="75"/>
      <c r="I120" s="75"/>
      <c r="J120" s="75"/>
      <c r="K120" s="75"/>
      <c r="L120" s="75"/>
      <c r="M120" s="75"/>
      <c r="N120" s="143"/>
      <c r="O120" s="75"/>
      <c r="P120" s="75"/>
      <c r="Q120" s="75"/>
      <c r="R120" s="75"/>
      <c r="S120" s="75"/>
      <c r="T120" s="75"/>
      <c r="U120" s="75"/>
      <c r="V120" s="143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</row>
    <row r="121" ht="14.25" customHeight="1">
      <c r="A121" s="75"/>
      <c r="B121" s="75"/>
      <c r="C121" s="75"/>
      <c r="D121" s="75"/>
      <c r="E121" s="75"/>
      <c r="F121" s="143"/>
      <c r="G121" s="75"/>
      <c r="H121" s="75"/>
      <c r="I121" s="75"/>
      <c r="J121" s="75"/>
      <c r="K121" s="75"/>
      <c r="L121" s="75"/>
      <c r="M121" s="75"/>
      <c r="N121" s="143"/>
      <c r="O121" s="75"/>
      <c r="P121" s="75"/>
      <c r="Q121" s="75"/>
      <c r="R121" s="75"/>
      <c r="S121" s="75"/>
      <c r="T121" s="75"/>
      <c r="U121" s="75"/>
      <c r="V121" s="143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</row>
    <row r="122" ht="14.25" customHeight="1">
      <c r="A122" s="75"/>
      <c r="B122" s="75"/>
      <c r="C122" s="75"/>
      <c r="D122" s="75"/>
      <c r="E122" s="75"/>
      <c r="F122" s="143"/>
      <c r="G122" s="75"/>
      <c r="H122" s="75"/>
      <c r="I122" s="75"/>
      <c r="J122" s="75"/>
      <c r="K122" s="75"/>
      <c r="L122" s="75"/>
      <c r="M122" s="75"/>
      <c r="N122" s="143"/>
      <c r="O122" s="75"/>
      <c r="P122" s="75"/>
      <c r="Q122" s="75"/>
      <c r="R122" s="75"/>
      <c r="S122" s="75"/>
      <c r="T122" s="75"/>
      <c r="U122" s="75"/>
      <c r="V122" s="143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</row>
    <row r="123" ht="14.25" customHeight="1">
      <c r="A123" s="75"/>
      <c r="B123" s="75"/>
      <c r="C123" s="75"/>
      <c r="D123" s="75"/>
      <c r="E123" s="75"/>
      <c r="F123" s="143"/>
      <c r="G123" s="75"/>
      <c r="H123" s="75"/>
      <c r="I123" s="75"/>
      <c r="J123" s="75"/>
      <c r="K123" s="75"/>
      <c r="L123" s="75"/>
      <c r="M123" s="75"/>
      <c r="N123" s="143"/>
      <c r="O123" s="75"/>
      <c r="P123" s="75"/>
      <c r="Q123" s="75"/>
      <c r="R123" s="75"/>
      <c r="S123" s="75"/>
      <c r="T123" s="75"/>
      <c r="U123" s="75"/>
      <c r="V123" s="143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</row>
    <row r="124" ht="14.25" customHeight="1">
      <c r="A124" s="75"/>
      <c r="B124" s="75"/>
      <c r="C124" s="75"/>
      <c r="D124" s="75"/>
      <c r="E124" s="75"/>
      <c r="F124" s="143"/>
      <c r="G124" s="75"/>
      <c r="H124" s="75"/>
      <c r="I124" s="75"/>
      <c r="J124" s="75"/>
      <c r="K124" s="75"/>
      <c r="L124" s="75"/>
      <c r="M124" s="75"/>
      <c r="N124" s="143"/>
      <c r="O124" s="75"/>
      <c r="P124" s="75"/>
      <c r="Q124" s="75"/>
      <c r="R124" s="75"/>
      <c r="S124" s="75"/>
      <c r="T124" s="75"/>
      <c r="U124" s="75"/>
      <c r="V124" s="143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</row>
    <row r="125" ht="14.25" customHeight="1">
      <c r="A125" s="75"/>
      <c r="B125" s="75"/>
      <c r="C125" s="75"/>
      <c r="D125" s="75"/>
      <c r="E125" s="75"/>
      <c r="F125" s="143"/>
      <c r="G125" s="75"/>
      <c r="H125" s="75"/>
      <c r="I125" s="75"/>
      <c r="J125" s="75"/>
      <c r="K125" s="75"/>
      <c r="L125" s="75"/>
      <c r="M125" s="75"/>
      <c r="N125" s="143"/>
      <c r="O125" s="75"/>
      <c r="P125" s="75"/>
      <c r="Q125" s="75"/>
      <c r="R125" s="75"/>
      <c r="S125" s="75"/>
      <c r="T125" s="75"/>
      <c r="U125" s="75"/>
      <c r="V125" s="143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</row>
    <row r="126" ht="14.25" customHeight="1">
      <c r="A126" s="75"/>
      <c r="B126" s="75"/>
      <c r="C126" s="75"/>
      <c r="D126" s="75"/>
      <c r="E126" s="75"/>
      <c r="F126" s="143"/>
      <c r="G126" s="75"/>
      <c r="H126" s="75"/>
      <c r="I126" s="75"/>
      <c r="J126" s="75"/>
      <c r="K126" s="75"/>
      <c r="L126" s="75"/>
      <c r="M126" s="75"/>
      <c r="N126" s="143"/>
      <c r="O126" s="75"/>
      <c r="P126" s="75"/>
      <c r="Q126" s="75"/>
      <c r="R126" s="75"/>
      <c r="S126" s="75"/>
      <c r="T126" s="75"/>
      <c r="U126" s="75"/>
      <c r="V126" s="143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</row>
    <row r="127" ht="14.25" customHeight="1">
      <c r="A127" s="75"/>
      <c r="B127" s="75"/>
      <c r="C127" s="75"/>
      <c r="D127" s="75"/>
      <c r="E127" s="75"/>
      <c r="F127" s="143"/>
      <c r="G127" s="75"/>
      <c r="H127" s="75"/>
      <c r="I127" s="75"/>
      <c r="J127" s="75"/>
      <c r="K127" s="75"/>
      <c r="L127" s="75"/>
      <c r="M127" s="75"/>
      <c r="N127" s="143"/>
      <c r="O127" s="75"/>
      <c r="P127" s="75"/>
      <c r="Q127" s="75"/>
      <c r="R127" s="75"/>
      <c r="S127" s="75"/>
      <c r="T127" s="75"/>
      <c r="U127" s="75"/>
      <c r="V127" s="143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</row>
    <row r="128" ht="14.25" customHeight="1">
      <c r="A128" s="75"/>
      <c r="B128" s="75"/>
      <c r="C128" s="75"/>
      <c r="D128" s="75"/>
      <c r="E128" s="75"/>
      <c r="F128" s="143"/>
      <c r="G128" s="75"/>
      <c r="H128" s="75"/>
      <c r="I128" s="75"/>
      <c r="J128" s="75"/>
      <c r="K128" s="75"/>
      <c r="L128" s="75"/>
      <c r="M128" s="75"/>
      <c r="N128" s="143"/>
      <c r="O128" s="75"/>
      <c r="P128" s="75"/>
      <c r="Q128" s="75"/>
      <c r="R128" s="75"/>
      <c r="S128" s="75"/>
      <c r="T128" s="75"/>
      <c r="U128" s="75"/>
      <c r="V128" s="143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</row>
    <row r="129" ht="14.25" customHeight="1">
      <c r="A129" s="75"/>
      <c r="B129" s="75"/>
      <c r="C129" s="75"/>
      <c r="D129" s="75"/>
      <c r="E129" s="75"/>
      <c r="F129" s="143"/>
      <c r="G129" s="75"/>
      <c r="H129" s="75"/>
      <c r="I129" s="75"/>
      <c r="J129" s="75"/>
      <c r="K129" s="75"/>
      <c r="L129" s="75"/>
      <c r="M129" s="75"/>
      <c r="N129" s="143"/>
      <c r="O129" s="75"/>
      <c r="P129" s="75"/>
      <c r="Q129" s="75"/>
      <c r="R129" s="75"/>
      <c r="S129" s="75"/>
      <c r="T129" s="75"/>
      <c r="U129" s="75"/>
      <c r="V129" s="143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</row>
    <row r="130" ht="14.25" customHeight="1">
      <c r="A130" s="75"/>
      <c r="B130" s="75"/>
      <c r="C130" s="75"/>
      <c r="D130" s="75"/>
      <c r="E130" s="75"/>
      <c r="F130" s="143"/>
      <c r="G130" s="75"/>
      <c r="H130" s="75"/>
      <c r="I130" s="75"/>
      <c r="J130" s="75"/>
      <c r="K130" s="75"/>
      <c r="L130" s="75"/>
      <c r="M130" s="75"/>
      <c r="N130" s="143"/>
      <c r="O130" s="75"/>
      <c r="P130" s="75"/>
      <c r="Q130" s="75"/>
      <c r="R130" s="75"/>
      <c r="S130" s="75"/>
      <c r="T130" s="75"/>
      <c r="U130" s="75"/>
      <c r="V130" s="143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</row>
    <row r="131" ht="14.25" customHeight="1">
      <c r="A131" s="75"/>
      <c r="B131" s="75"/>
      <c r="C131" s="75"/>
      <c r="D131" s="75"/>
      <c r="E131" s="75"/>
      <c r="F131" s="143"/>
      <c r="G131" s="75"/>
      <c r="H131" s="75"/>
      <c r="I131" s="75"/>
      <c r="J131" s="75"/>
      <c r="K131" s="75"/>
      <c r="L131" s="75"/>
      <c r="M131" s="75"/>
      <c r="N131" s="143"/>
      <c r="O131" s="75"/>
      <c r="P131" s="75"/>
      <c r="Q131" s="75"/>
      <c r="R131" s="75"/>
      <c r="S131" s="75"/>
      <c r="T131" s="75"/>
      <c r="U131" s="75"/>
      <c r="V131" s="143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</row>
    <row r="132" ht="14.25" customHeight="1">
      <c r="A132" s="75"/>
      <c r="B132" s="75"/>
      <c r="C132" s="75"/>
      <c r="D132" s="75"/>
      <c r="E132" s="75"/>
      <c r="F132" s="143"/>
      <c r="G132" s="75"/>
      <c r="H132" s="75"/>
      <c r="I132" s="75"/>
      <c r="J132" s="75"/>
      <c r="K132" s="75"/>
      <c r="L132" s="75"/>
      <c r="M132" s="75"/>
      <c r="N132" s="143"/>
      <c r="O132" s="75"/>
      <c r="P132" s="75"/>
      <c r="Q132" s="75"/>
      <c r="R132" s="75"/>
      <c r="S132" s="75"/>
      <c r="T132" s="75"/>
      <c r="U132" s="75"/>
      <c r="V132" s="143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</row>
    <row r="133" ht="14.25" customHeight="1">
      <c r="A133" s="75"/>
      <c r="B133" s="75"/>
      <c r="C133" s="75"/>
      <c r="D133" s="75"/>
      <c r="E133" s="75"/>
      <c r="F133" s="143"/>
      <c r="G133" s="75"/>
      <c r="H133" s="75"/>
      <c r="I133" s="75"/>
      <c r="J133" s="75"/>
      <c r="K133" s="75"/>
      <c r="L133" s="75"/>
      <c r="M133" s="75"/>
      <c r="N133" s="143"/>
      <c r="O133" s="75"/>
      <c r="P133" s="75"/>
      <c r="Q133" s="75"/>
      <c r="R133" s="75"/>
      <c r="S133" s="75"/>
      <c r="T133" s="75"/>
      <c r="U133" s="75"/>
      <c r="V133" s="143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</row>
    <row r="134" ht="14.25" customHeight="1">
      <c r="A134" s="75"/>
      <c r="B134" s="75"/>
      <c r="C134" s="75"/>
      <c r="D134" s="75"/>
      <c r="E134" s="75"/>
      <c r="F134" s="143"/>
      <c r="G134" s="75"/>
      <c r="H134" s="75"/>
      <c r="I134" s="75"/>
      <c r="J134" s="75"/>
      <c r="K134" s="75"/>
      <c r="L134" s="75"/>
      <c r="M134" s="75"/>
      <c r="N134" s="143"/>
      <c r="O134" s="75"/>
      <c r="P134" s="75"/>
      <c r="Q134" s="75"/>
      <c r="R134" s="75"/>
      <c r="S134" s="75"/>
      <c r="T134" s="75"/>
      <c r="U134" s="75"/>
      <c r="V134" s="143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</row>
    <row r="135" ht="14.25" customHeight="1">
      <c r="A135" s="75"/>
      <c r="B135" s="75"/>
      <c r="C135" s="75"/>
      <c r="D135" s="75"/>
      <c r="E135" s="75"/>
      <c r="F135" s="143"/>
      <c r="G135" s="75"/>
      <c r="H135" s="75"/>
      <c r="I135" s="75"/>
      <c r="J135" s="75"/>
      <c r="K135" s="75"/>
      <c r="L135" s="75"/>
      <c r="M135" s="75"/>
      <c r="N135" s="143"/>
      <c r="O135" s="75"/>
      <c r="P135" s="75"/>
      <c r="Q135" s="75"/>
      <c r="R135" s="75"/>
      <c r="S135" s="75"/>
      <c r="T135" s="75"/>
      <c r="U135" s="75"/>
      <c r="V135" s="143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</row>
    <row r="136" ht="14.25" customHeight="1">
      <c r="A136" s="75"/>
      <c r="B136" s="75"/>
      <c r="C136" s="75"/>
      <c r="D136" s="75"/>
      <c r="E136" s="75"/>
      <c r="F136" s="143"/>
      <c r="G136" s="75"/>
      <c r="H136" s="75"/>
      <c r="I136" s="75"/>
      <c r="J136" s="75"/>
      <c r="K136" s="75"/>
      <c r="L136" s="75"/>
      <c r="M136" s="75"/>
      <c r="N136" s="143"/>
      <c r="O136" s="75"/>
      <c r="P136" s="75"/>
      <c r="Q136" s="75"/>
      <c r="R136" s="75"/>
      <c r="S136" s="75"/>
      <c r="T136" s="75"/>
      <c r="U136" s="75"/>
      <c r="V136" s="143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</row>
    <row r="137" ht="14.25" customHeight="1">
      <c r="A137" s="75"/>
      <c r="B137" s="75"/>
      <c r="C137" s="75"/>
      <c r="D137" s="75"/>
      <c r="E137" s="75"/>
      <c r="F137" s="143"/>
      <c r="G137" s="75"/>
      <c r="H137" s="75"/>
      <c r="I137" s="75"/>
      <c r="J137" s="75"/>
      <c r="K137" s="75"/>
      <c r="L137" s="75"/>
      <c r="M137" s="75"/>
      <c r="N137" s="143"/>
      <c r="O137" s="75"/>
      <c r="P137" s="75"/>
      <c r="Q137" s="75"/>
      <c r="R137" s="75"/>
      <c r="S137" s="75"/>
      <c r="T137" s="75"/>
      <c r="U137" s="75"/>
      <c r="V137" s="143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</row>
    <row r="138" ht="14.25" customHeight="1">
      <c r="A138" s="75"/>
      <c r="B138" s="75"/>
      <c r="C138" s="75"/>
      <c r="D138" s="75"/>
      <c r="E138" s="75"/>
      <c r="F138" s="143"/>
      <c r="G138" s="75"/>
      <c r="H138" s="75"/>
      <c r="I138" s="75"/>
      <c r="J138" s="75"/>
      <c r="K138" s="75"/>
      <c r="L138" s="75"/>
      <c r="M138" s="75"/>
      <c r="N138" s="143"/>
      <c r="O138" s="75"/>
      <c r="P138" s="75"/>
      <c r="Q138" s="75"/>
      <c r="R138" s="75"/>
      <c r="S138" s="75"/>
      <c r="T138" s="75"/>
      <c r="U138" s="75"/>
      <c r="V138" s="143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</row>
    <row r="139" ht="14.25" customHeight="1">
      <c r="A139" s="75"/>
      <c r="B139" s="75"/>
      <c r="C139" s="75"/>
      <c r="D139" s="75"/>
      <c r="E139" s="75"/>
      <c r="F139" s="143"/>
      <c r="G139" s="75"/>
      <c r="H139" s="75"/>
      <c r="I139" s="75"/>
      <c r="J139" s="75"/>
      <c r="K139" s="75"/>
      <c r="L139" s="75"/>
      <c r="M139" s="75"/>
      <c r="N139" s="143"/>
      <c r="O139" s="75"/>
      <c r="P139" s="75"/>
      <c r="Q139" s="75"/>
      <c r="R139" s="75"/>
      <c r="S139" s="75"/>
      <c r="T139" s="75"/>
      <c r="U139" s="75"/>
      <c r="V139" s="143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</row>
    <row r="140" ht="14.25" customHeight="1">
      <c r="A140" s="75"/>
      <c r="B140" s="75"/>
      <c r="C140" s="75"/>
      <c r="D140" s="75"/>
      <c r="E140" s="75"/>
      <c r="F140" s="143"/>
      <c r="G140" s="75"/>
      <c r="H140" s="75"/>
      <c r="I140" s="75"/>
      <c r="J140" s="75"/>
      <c r="K140" s="75"/>
      <c r="L140" s="75"/>
      <c r="M140" s="75"/>
      <c r="N140" s="143"/>
      <c r="O140" s="75"/>
      <c r="P140" s="75"/>
      <c r="Q140" s="75"/>
      <c r="R140" s="75"/>
      <c r="S140" s="75"/>
      <c r="T140" s="75"/>
      <c r="U140" s="75"/>
      <c r="V140" s="143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</row>
    <row r="141" ht="14.25" customHeight="1">
      <c r="A141" s="75"/>
      <c r="B141" s="75"/>
      <c r="C141" s="75"/>
      <c r="D141" s="75"/>
      <c r="E141" s="75"/>
      <c r="F141" s="143"/>
      <c r="G141" s="75"/>
      <c r="H141" s="75"/>
      <c r="I141" s="75"/>
      <c r="J141" s="75"/>
      <c r="K141" s="75"/>
      <c r="L141" s="75"/>
      <c r="M141" s="75"/>
      <c r="N141" s="143"/>
      <c r="O141" s="75"/>
      <c r="P141" s="75"/>
      <c r="Q141" s="75"/>
      <c r="R141" s="75"/>
      <c r="S141" s="75"/>
      <c r="T141" s="75"/>
      <c r="U141" s="75"/>
      <c r="V141" s="143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</row>
    <row r="142" ht="14.25" customHeight="1">
      <c r="A142" s="75"/>
      <c r="B142" s="75"/>
      <c r="C142" s="75"/>
      <c r="D142" s="75"/>
      <c r="E142" s="75"/>
      <c r="F142" s="143"/>
      <c r="G142" s="75"/>
      <c r="H142" s="75"/>
      <c r="I142" s="75"/>
      <c r="J142" s="75"/>
      <c r="K142" s="75"/>
      <c r="L142" s="75"/>
      <c r="M142" s="75"/>
      <c r="N142" s="143"/>
      <c r="O142" s="75"/>
      <c r="P142" s="75"/>
      <c r="Q142" s="75"/>
      <c r="R142" s="75"/>
      <c r="S142" s="75"/>
      <c r="T142" s="75"/>
      <c r="U142" s="75"/>
      <c r="V142" s="143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</row>
    <row r="143" ht="14.25" customHeight="1">
      <c r="A143" s="75"/>
      <c r="B143" s="75"/>
      <c r="C143" s="75"/>
      <c r="D143" s="75"/>
      <c r="E143" s="75"/>
      <c r="F143" s="143"/>
      <c r="G143" s="75"/>
      <c r="H143" s="75"/>
      <c r="I143" s="75"/>
      <c r="J143" s="75"/>
      <c r="K143" s="75"/>
      <c r="L143" s="75"/>
      <c r="M143" s="75"/>
      <c r="N143" s="143"/>
      <c r="O143" s="75"/>
      <c r="P143" s="75"/>
      <c r="Q143" s="75"/>
      <c r="R143" s="75"/>
      <c r="S143" s="75"/>
      <c r="T143" s="75"/>
      <c r="U143" s="75"/>
      <c r="V143" s="143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</row>
    <row r="144" ht="14.25" customHeight="1">
      <c r="A144" s="75"/>
      <c r="B144" s="75"/>
      <c r="C144" s="75"/>
      <c r="D144" s="75"/>
      <c r="E144" s="75"/>
      <c r="F144" s="143"/>
      <c r="G144" s="75"/>
      <c r="H144" s="75"/>
      <c r="I144" s="75"/>
      <c r="J144" s="75"/>
      <c r="K144" s="75"/>
      <c r="L144" s="75"/>
      <c r="M144" s="75"/>
      <c r="N144" s="143"/>
      <c r="O144" s="75"/>
      <c r="P144" s="75"/>
      <c r="Q144" s="75"/>
      <c r="R144" s="75"/>
      <c r="S144" s="75"/>
      <c r="T144" s="75"/>
      <c r="U144" s="75"/>
      <c r="V144" s="143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</row>
    <row r="145" ht="14.25" customHeight="1">
      <c r="A145" s="75"/>
      <c r="B145" s="75"/>
      <c r="C145" s="75"/>
      <c r="D145" s="75"/>
      <c r="E145" s="75"/>
      <c r="F145" s="143"/>
      <c r="G145" s="75"/>
      <c r="H145" s="75"/>
      <c r="I145" s="75"/>
      <c r="J145" s="75"/>
      <c r="K145" s="75"/>
      <c r="L145" s="75"/>
      <c r="M145" s="75"/>
      <c r="N145" s="143"/>
      <c r="O145" s="75"/>
      <c r="P145" s="75"/>
      <c r="Q145" s="75"/>
      <c r="R145" s="75"/>
      <c r="S145" s="75"/>
      <c r="T145" s="75"/>
      <c r="U145" s="75"/>
      <c r="V145" s="143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</row>
    <row r="146" ht="14.25" customHeight="1">
      <c r="A146" s="75"/>
      <c r="B146" s="75"/>
      <c r="C146" s="75"/>
      <c r="D146" s="75"/>
      <c r="E146" s="75"/>
      <c r="F146" s="143"/>
      <c r="G146" s="75"/>
      <c r="H146" s="75"/>
      <c r="I146" s="75"/>
      <c r="J146" s="75"/>
      <c r="K146" s="75"/>
      <c r="L146" s="75"/>
      <c r="M146" s="75"/>
      <c r="N146" s="143"/>
      <c r="O146" s="75"/>
      <c r="P146" s="75"/>
      <c r="Q146" s="75"/>
      <c r="R146" s="75"/>
      <c r="S146" s="75"/>
      <c r="T146" s="75"/>
      <c r="U146" s="75"/>
      <c r="V146" s="143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</row>
    <row r="147" ht="14.25" customHeight="1">
      <c r="A147" s="75"/>
      <c r="B147" s="75"/>
      <c r="C147" s="75"/>
      <c r="D147" s="75"/>
      <c r="E147" s="75"/>
      <c r="F147" s="143"/>
      <c r="G147" s="75"/>
      <c r="H147" s="75"/>
      <c r="I147" s="75"/>
      <c r="J147" s="75"/>
      <c r="K147" s="75"/>
      <c r="L147" s="75"/>
      <c r="M147" s="75"/>
      <c r="N147" s="143"/>
      <c r="O147" s="75"/>
      <c r="P147" s="75"/>
      <c r="Q147" s="75"/>
      <c r="R147" s="75"/>
      <c r="S147" s="75"/>
      <c r="T147" s="75"/>
      <c r="U147" s="75"/>
      <c r="V147" s="143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</row>
    <row r="148" ht="14.25" customHeight="1">
      <c r="A148" s="75"/>
      <c r="B148" s="75"/>
      <c r="C148" s="75"/>
      <c r="D148" s="75"/>
      <c r="E148" s="75"/>
      <c r="F148" s="143"/>
      <c r="G148" s="75"/>
      <c r="H148" s="75"/>
      <c r="I148" s="75"/>
      <c r="J148" s="75"/>
      <c r="K148" s="75"/>
      <c r="L148" s="75"/>
      <c r="M148" s="75"/>
      <c r="N148" s="143"/>
      <c r="O148" s="75"/>
      <c r="P148" s="75"/>
      <c r="Q148" s="75"/>
      <c r="R148" s="75"/>
      <c r="S148" s="75"/>
      <c r="T148" s="75"/>
      <c r="U148" s="75"/>
      <c r="V148" s="143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</row>
    <row r="149" ht="14.25" customHeight="1">
      <c r="A149" s="75"/>
      <c r="B149" s="75"/>
      <c r="C149" s="75"/>
      <c r="D149" s="75"/>
      <c r="E149" s="75"/>
      <c r="F149" s="143"/>
      <c r="G149" s="75"/>
      <c r="H149" s="75"/>
      <c r="I149" s="75"/>
      <c r="J149" s="75"/>
      <c r="K149" s="75"/>
      <c r="L149" s="75"/>
      <c r="M149" s="75"/>
      <c r="N149" s="143"/>
      <c r="O149" s="75"/>
      <c r="P149" s="75"/>
      <c r="Q149" s="75"/>
      <c r="R149" s="75"/>
      <c r="S149" s="75"/>
      <c r="T149" s="75"/>
      <c r="U149" s="75"/>
      <c r="V149" s="143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</row>
    <row r="150" ht="14.25" customHeight="1">
      <c r="A150" s="75"/>
      <c r="B150" s="75"/>
      <c r="C150" s="75"/>
      <c r="D150" s="75"/>
      <c r="E150" s="75"/>
      <c r="F150" s="143"/>
      <c r="G150" s="75"/>
      <c r="H150" s="75"/>
      <c r="I150" s="75"/>
      <c r="J150" s="75"/>
      <c r="K150" s="75"/>
      <c r="L150" s="75"/>
      <c r="M150" s="75"/>
      <c r="N150" s="143"/>
      <c r="O150" s="75"/>
      <c r="P150" s="75"/>
      <c r="Q150" s="75"/>
      <c r="R150" s="75"/>
      <c r="S150" s="75"/>
      <c r="T150" s="75"/>
      <c r="U150" s="75"/>
      <c r="V150" s="143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</row>
    <row r="151" ht="14.25" customHeight="1">
      <c r="A151" s="75"/>
      <c r="B151" s="75"/>
      <c r="C151" s="75"/>
      <c r="D151" s="75"/>
      <c r="E151" s="75"/>
      <c r="F151" s="143"/>
      <c r="G151" s="75"/>
      <c r="H151" s="75"/>
      <c r="I151" s="75"/>
      <c r="J151" s="75"/>
      <c r="K151" s="75"/>
      <c r="L151" s="75"/>
      <c r="M151" s="75"/>
      <c r="N151" s="143"/>
      <c r="O151" s="75"/>
      <c r="P151" s="75"/>
      <c r="Q151" s="75"/>
      <c r="R151" s="75"/>
      <c r="S151" s="75"/>
      <c r="T151" s="75"/>
      <c r="U151" s="75"/>
      <c r="V151" s="143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</row>
    <row r="152" ht="14.25" customHeight="1">
      <c r="A152" s="75"/>
      <c r="B152" s="75"/>
      <c r="C152" s="75"/>
      <c r="D152" s="75"/>
      <c r="E152" s="75"/>
      <c r="F152" s="143"/>
      <c r="G152" s="75"/>
      <c r="H152" s="75"/>
      <c r="I152" s="75"/>
      <c r="J152" s="75"/>
      <c r="K152" s="75"/>
      <c r="L152" s="75"/>
      <c r="M152" s="75"/>
      <c r="N152" s="143"/>
      <c r="O152" s="75"/>
      <c r="P152" s="75"/>
      <c r="Q152" s="75"/>
      <c r="R152" s="75"/>
      <c r="S152" s="75"/>
      <c r="T152" s="75"/>
      <c r="U152" s="75"/>
      <c r="V152" s="143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</row>
    <row r="153" ht="14.25" customHeight="1">
      <c r="A153" s="75"/>
      <c r="B153" s="75"/>
      <c r="C153" s="75"/>
      <c r="D153" s="75"/>
      <c r="E153" s="75"/>
      <c r="F153" s="143"/>
      <c r="G153" s="75"/>
      <c r="H153" s="75"/>
      <c r="I153" s="75"/>
      <c r="J153" s="75"/>
      <c r="K153" s="75"/>
      <c r="L153" s="75"/>
      <c r="M153" s="75"/>
      <c r="N153" s="143"/>
      <c r="O153" s="75"/>
      <c r="P153" s="75"/>
      <c r="Q153" s="75"/>
      <c r="R153" s="75"/>
      <c r="S153" s="75"/>
      <c r="T153" s="75"/>
      <c r="U153" s="75"/>
      <c r="V153" s="143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</row>
    <row r="154" ht="14.25" customHeight="1">
      <c r="A154" s="75"/>
      <c r="B154" s="75"/>
      <c r="C154" s="75"/>
      <c r="D154" s="75"/>
      <c r="E154" s="75"/>
      <c r="F154" s="143"/>
      <c r="G154" s="75"/>
      <c r="H154" s="75"/>
      <c r="I154" s="75"/>
      <c r="J154" s="75"/>
      <c r="K154" s="75"/>
      <c r="L154" s="75"/>
      <c r="M154" s="75"/>
      <c r="N154" s="143"/>
      <c r="O154" s="75"/>
      <c r="P154" s="75"/>
      <c r="Q154" s="75"/>
      <c r="R154" s="75"/>
      <c r="S154" s="75"/>
      <c r="T154" s="75"/>
      <c r="U154" s="75"/>
      <c r="V154" s="143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</row>
    <row r="155" ht="14.25" customHeight="1">
      <c r="A155" s="75"/>
      <c r="B155" s="75"/>
      <c r="C155" s="75"/>
      <c r="D155" s="75"/>
      <c r="E155" s="75"/>
      <c r="F155" s="143"/>
      <c r="G155" s="75"/>
      <c r="H155" s="75"/>
      <c r="I155" s="75"/>
      <c r="J155" s="75"/>
      <c r="K155" s="75"/>
      <c r="L155" s="75"/>
      <c r="M155" s="75"/>
      <c r="N155" s="143"/>
      <c r="O155" s="75"/>
      <c r="P155" s="75"/>
      <c r="Q155" s="75"/>
      <c r="R155" s="75"/>
      <c r="S155" s="75"/>
      <c r="T155" s="75"/>
      <c r="U155" s="75"/>
      <c r="V155" s="143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</row>
    <row r="156" ht="14.25" customHeight="1">
      <c r="A156" s="75"/>
      <c r="B156" s="75"/>
      <c r="C156" s="75"/>
      <c r="D156" s="75"/>
      <c r="E156" s="75"/>
      <c r="F156" s="143"/>
      <c r="G156" s="75"/>
      <c r="H156" s="75"/>
      <c r="I156" s="75"/>
      <c r="J156" s="75"/>
      <c r="K156" s="75"/>
      <c r="L156" s="75"/>
      <c r="M156" s="75"/>
      <c r="N156" s="143"/>
      <c r="O156" s="75"/>
      <c r="P156" s="75"/>
      <c r="Q156" s="75"/>
      <c r="R156" s="75"/>
      <c r="S156" s="75"/>
      <c r="T156" s="75"/>
      <c r="U156" s="75"/>
      <c r="V156" s="143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</row>
    <row r="157" ht="14.25" customHeight="1">
      <c r="A157" s="75"/>
      <c r="B157" s="75"/>
      <c r="C157" s="75"/>
      <c r="D157" s="75"/>
      <c r="E157" s="75"/>
      <c r="F157" s="143"/>
      <c r="G157" s="75"/>
      <c r="H157" s="75"/>
      <c r="I157" s="75"/>
      <c r="J157" s="75"/>
      <c r="K157" s="75"/>
      <c r="L157" s="75"/>
      <c r="M157" s="75"/>
      <c r="N157" s="143"/>
      <c r="O157" s="75"/>
      <c r="P157" s="75"/>
      <c r="Q157" s="75"/>
      <c r="R157" s="75"/>
      <c r="S157" s="75"/>
      <c r="T157" s="75"/>
      <c r="U157" s="75"/>
      <c r="V157" s="143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</row>
    <row r="158" ht="14.25" customHeight="1">
      <c r="A158" s="75"/>
      <c r="B158" s="75"/>
      <c r="C158" s="75"/>
      <c r="D158" s="75"/>
      <c r="E158" s="75"/>
      <c r="F158" s="143"/>
      <c r="G158" s="75"/>
      <c r="H158" s="75"/>
      <c r="I158" s="75"/>
      <c r="J158" s="75"/>
      <c r="K158" s="75"/>
      <c r="L158" s="75"/>
      <c r="M158" s="75"/>
      <c r="N158" s="143"/>
      <c r="O158" s="75"/>
      <c r="P158" s="75"/>
      <c r="Q158" s="75"/>
      <c r="R158" s="75"/>
      <c r="S158" s="75"/>
      <c r="T158" s="75"/>
      <c r="U158" s="75"/>
      <c r="V158" s="143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</row>
    <row r="159" ht="14.25" customHeight="1">
      <c r="A159" s="75"/>
      <c r="B159" s="75"/>
      <c r="C159" s="75"/>
      <c r="D159" s="75"/>
      <c r="E159" s="75"/>
      <c r="F159" s="143"/>
      <c r="G159" s="75"/>
      <c r="H159" s="75"/>
      <c r="I159" s="75"/>
      <c r="J159" s="75"/>
      <c r="K159" s="75"/>
      <c r="L159" s="75"/>
      <c r="M159" s="75"/>
      <c r="N159" s="143"/>
      <c r="O159" s="75"/>
      <c r="P159" s="75"/>
      <c r="Q159" s="75"/>
      <c r="R159" s="75"/>
      <c r="S159" s="75"/>
      <c r="T159" s="75"/>
      <c r="U159" s="75"/>
      <c r="V159" s="143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</row>
    <row r="160" ht="14.25" customHeight="1">
      <c r="A160" s="75"/>
      <c r="B160" s="75"/>
      <c r="C160" s="75"/>
      <c r="D160" s="75"/>
      <c r="E160" s="75"/>
      <c r="F160" s="143"/>
      <c r="G160" s="75"/>
      <c r="H160" s="75"/>
      <c r="I160" s="75"/>
      <c r="J160" s="75"/>
      <c r="K160" s="75"/>
      <c r="L160" s="75"/>
      <c r="M160" s="75"/>
      <c r="N160" s="143"/>
      <c r="O160" s="75"/>
      <c r="P160" s="75"/>
      <c r="Q160" s="75"/>
      <c r="R160" s="75"/>
      <c r="S160" s="75"/>
      <c r="T160" s="75"/>
      <c r="U160" s="75"/>
      <c r="V160" s="143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</row>
    <row r="161" ht="14.25" customHeight="1">
      <c r="A161" s="75"/>
      <c r="B161" s="75"/>
      <c r="C161" s="75"/>
      <c r="D161" s="75"/>
      <c r="E161" s="75"/>
      <c r="F161" s="143"/>
      <c r="G161" s="75"/>
      <c r="H161" s="75"/>
      <c r="I161" s="75"/>
      <c r="J161" s="75"/>
      <c r="K161" s="75"/>
      <c r="L161" s="75"/>
      <c r="M161" s="75"/>
      <c r="N161" s="143"/>
      <c r="O161" s="75"/>
      <c r="P161" s="75"/>
      <c r="Q161" s="75"/>
      <c r="R161" s="75"/>
      <c r="S161" s="75"/>
      <c r="T161" s="75"/>
      <c r="U161" s="75"/>
      <c r="V161" s="143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</row>
    <row r="162" ht="14.25" customHeight="1">
      <c r="A162" s="75"/>
      <c r="B162" s="75"/>
      <c r="C162" s="75"/>
      <c r="D162" s="75"/>
      <c r="E162" s="75"/>
      <c r="F162" s="143"/>
      <c r="G162" s="75"/>
      <c r="H162" s="75"/>
      <c r="I162" s="75"/>
      <c r="J162" s="75"/>
      <c r="K162" s="75"/>
      <c r="L162" s="75"/>
      <c r="M162" s="75"/>
      <c r="N162" s="143"/>
      <c r="O162" s="75"/>
      <c r="P162" s="75"/>
      <c r="Q162" s="75"/>
      <c r="R162" s="75"/>
      <c r="S162" s="75"/>
      <c r="T162" s="75"/>
      <c r="U162" s="75"/>
      <c r="V162" s="143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</row>
    <row r="163" ht="14.25" customHeight="1">
      <c r="A163" s="75"/>
      <c r="B163" s="75"/>
      <c r="C163" s="75"/>
      <c r="D163" s="75"/>
      <c r="E163" s="75"/>
      <c r="F163" s="143"/>
      <c r="G163" s="75"/>
      <c r="H163" s="75"/>
      <c r="I163" s="75"/>
      <c r="J163" s="75"/>
      <c r="K163" s="75"/>
      <c r="L163" s="75"/>
      <c r="M163" s="75"/>
      <c r="N163" s="143"/>
      <c r="O163" s="75"/>
      <c r="P163" s="75"/>
      <c r="Q163" s="75"/>
      <c r="R163" s="75"/>
      <c r="S163" s="75"/>
      <c r="T163" s="75"/>
      <c r="U163" s="75"/>
      <c r="V163" s="143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</row>
    <row r="164" ht="14.25" customHeight="1">
      <c r="A164" s="75"/>
      <c r="B164" s="75"/>
      <c r="C164" s="75"/>
      <c r="D164" s="75"/>
      <c r="E164" s="75"/>
      <c r="F164" s="143"/>
      <c r="G164" s="75"/>
      <c r="H164" s="75"/>
      <c r="I164" s="75"/>
      <c r="J164" s="75"/>
      <c r="K164" s="75"/>
      <c r="L164" s="75"/>
      <c r="M164" s="75"/>
      <c r="N164" s="143"/>
      <c r="O164" s="75"/>
      <c r="P164" s="75"/>
      <c r="Q164" s="75"/>
      <c r="R164" s="75"/>
      <c r="S164" s="75"/>
      <c r="T164" s="75"/>
      <c r="U164" s="75"/>
      <c r="V164" s="143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</row>
    <row r="165" ht="14.25" customHeight="1">
      <c r="A165" s="75"/>
      <c r="B165" s="75"/>
      <c r="C165" s="75"/>
      <c r="D165" s="75"/>
      <c r="E165" s="75"/>
      <c r="F165" s="143"/>
      <c r="G165" s="75"/>
      <c r="H165" s="75"/>
      <c r="I165" s="75"/>
      <c r="J165" s="75"/>
      <c r="K165" s="75"/>
      <c r="L165" s="75"/>
      <c r="M165" s="75"/>
      <c r="N165" s="143"/>
      <c r="O165" s="75"/>
      <c r="P165" s="75"/>
      <c r="Q165" s="75"/>
      <c r="R165" s="75"/>
      <c r="S165" s="75"/>
      <c r="T165" s="75"/>
      <c r="U165" s="75"/>
      <c r="V165" s="143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</row>
    <row r="166" ht="14.25" customHeight="1">
      <c r="A166" s="75"/>
      <c r="B166" s="75"/>
      <c r="C166" s="75"/>
      <c r="D166" s="75"/>
      <c r="E166" s="75"/>
      <c r="F166" s="143"/>
      <c r="G166" s="75"/>
      <c r="H166" s="75"/>
      <c r="I166" s="75"/>
      <c r="J166" s="75"/>
      <c r="K166" s="75"/>
      <c r="L166" s="75"/>
      <c r="M166" s="75"/>
      <c r="N166" s="143"/>
      <c r="O166" s="75"/>
      <c r="P166" s="75"/>
      <c r="Q166" s="75"/>
      <c r="R166" s="75"/>
      <c r="S166" s="75"/>
      <c r="T166" s="75"/>
      <c r="U166" s="75"/>
      <c r="V166" s="143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</row>
    <row r="167" ht="14.25" customHeight="1">
      <c r="A167" s="75"/>
      <c r="B167" s="75"/>
      <c r="C167" s="75"/>
      <c r="D167" s="75"/>
      <c r="E167" s="75"/>
      <c r="F167" s="143"/>
      <c r="G167" s="75"/>
      <c r="H167" s="75"/>
      <c r="I167" s="75"/>
      <c r="J167" s="75"/>
      <c r="K167" s="75"/>
      <c r="L167" s="75"/>
      <c r="M167" s="75"/>
      <c r="N167" s="143"/>
      <c r="O167" s="75"/>
      <c r="P167" s="75"/>
      <c r="Q167" s="75"/>
      <c r="R167" s="75"/>
      <c r="S167" s="75"/>
      <c r="T167" s="75"/>
      <c r="U167" s="75"/>
      <c r="V167" s="143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</row>
    <row r="168" ht="14.25" customHeight="1">
      <c r="A168" s="75"/>
      <c r="B168" s="75"/>
      <c r="C168" s="75"/>
      <c r="D168" s="75"/>
      <c r="E168" s="75"/>
      <c r="F168" s="143"/>
      <c r="G168" s="75"/>
      <c r="H168" s="75"/>
      <c r="I168" s="75"/>
      <c r="J168" s="75"/>
      <c r="K168" s="75"/>
      <c r="L168" s="75"/>
      <c r="M168" s="75"/>
      <c r="N168" s="143"/>
      <c r="O168" s="75"/>
      <c r="P168" s="75"/>
      <c r="Q168" s="75"/>
      <c r="R168" s="75"/>
      <c r="S168" s="75"/>
      <c r="T168" s="75"/>
      <c r="U168" s="75"/>
      <c r="V168" s="143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</row>
    <row r="169" ht="14.25" customHeight="1">
      <c r="A169" s="75"/>
      <c r="B169" s="75"/>
      <c r="C169" s="75"/>
      <c r="D169" s="75"/>
      <c r="E169" s="75"/>
      <c r="F169" s="143"/>
      <c r="G169" s="75"/>
      <c r="H169" s="75"/>
      <c r="I169" s="75"/>
      <c r="J169" s="75"/>
      <c r="K169" s="75"/>
      <c r="L169" s="75"/>
      <c r="M169" s="75"/>
      <c r="N169" s="143"/>
      <c r="O169" s="75"/>
      <c r="P169" s="75"/>
      <c r="Q169" s="75"/>
      <c r="R169" s="75"/>
      <c r="S169" s="75"/>
      <c r="T169" s="75"/>
      <c r="U169" s="75"/>
      <c r="V169" s="143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</row>
    <row r="170" ht="14.25" customHeight="1">
      <c r="A170" s="75"/>
      <c r="B170" s="75"/>
      <c r="C170" s="75"/>
      <c r="D170" s="75"/>
      <c r="E170" s="75"/>
      <c r="F170" s="143"/>
      <c r="G170" s="75"/>
      <c r="H170" s="75"/>
      <c r="I170" s="75"/>
      <c r="J170" s="75"/>
      <c r="K170" s="75"/>
      <c r="L170" s="75"/>
      <c r="M170" s="75"/>
      <c r="N170" s="143"/>
      <c r="O170" s="75"/>
      <c r="P170" s="75"/>
      <c r="Q170" s="75"/>
      <c r="R170" s="75"/>
      <c r="S170" s="75"/>
      <c r="T170" s="75"/>
      <c r="U170" s="75"/>
      <c r="V170" s="143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</row>
    <row r="171" ht="14.25" customHeight="1">
      <c r="A171" s="75"/>
      <c r="B171" s="75"/>
      <c r="C171" s="75"/>
      <c r="D171" s="75"/>
      <c r="E171" s="75"/>
      <c r="F171" s="143"/>
      <c r="G171" s="75"/>
      <c r="H171" s="75"/>
      <c r="I171" s="75"/>
      <c r="J171" s="75"/>
      <c r="K171" s="75"/>
      <c r="L171" s="75"/>
      <c r="M171" s="75"/>
      <c r="N171" s="143"/>
      <c r="O171" s="75"/>
      <c r="P171" s="75"/>
      <c r="Q171" s="75"/>
      <c r="R171" s="75"/>
      <c r="S171" s="75"/>
      <c r="T171" s="75"/>
      <c r="U171" s="75"/>
      <c r="V171" s="143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</row>
    <row r="172" ht="14.25" customHeight="1">
      <c r="A172" s="75"/>
      <c r="B172" s="75"/>
      <c r="C172" s="75"/>
      <c r="D172" s="75"/>
      <c r="E172" s="75"/>
      <c r="F172" s="143"/>
      <c r="G172" s="75"/>
      <c r="H172" s="75"/>
      <c r="I172" s="75"/>
      <c r="J172" s="75"/>
      <c r="K172" s="75"/>
      <c r="L172" s="75"/>
      <c r="M172" s="75"/>
      <c r="N172" s="143"/>
      <c r="O172" s="75"/>
      <c r="P172" s="75"/>
      <c r="Q172" s="75"/>
      <c r="R172" s="75"/>
      <c r="S172" s="75"/>
      <c r="T172" s="75"/>
      <c r="U172" s="75"/>
      <c r="V172" s="143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</row>
    <row r="173" ht="14.25" customHeight="1">
      <c r="A173" s="75"/>
      <c r="B173" s="75"/>
      <c r="C173" s="75"/>
      <c r="D173" s="75"/>
      <c r="E173" s="75"/>
      <c r="F173" s="143"/>
      <c r="G173" s="75"/>
      <c r="H173" s="75"/>
      <c r="I173" s="75"/>
      <c r="J173" s="75"/>
      <c r="K173" s="75"/>
      <c r="L173" s="75"/>
      <c r="M173" s="75"/>
      <c r="N173" s="143"/>
      <c r="O173" s="75"/>
      <c r="P173" s="75"/>
      <c r="Q173" s="75"/>
      <c r="R173" s="75"/>
      <c r="S173" s="75"/>
      <c r="T173" s="75"/>
      <c r="U173" s="75"/>
      <c r="V173" s="143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</row>
    <row r="174" ht="14.25" customHeight="1">
      <c r="A174" s="75"/>
      <c r="B174" s="75"/>
      <c r="C174" s="75"/>
      <c r="D174" s="75"/>
      <c r="E174" s="75"/>
      <c r="F174" s="143"/>
      <c r="G174" s="75"/>
      <c r="H174" s="75"/>
      <c r="I174" s="75"/>
      <c r="J174" s="75"/>
      <c r="K174" s="75"/>
      <c r="L174" s="75"/>
      <c r="M174" s="75"/>
      <c r="N174" s="143"/>
      <c r="O174" s="75"/>
      <c r="P174" s="75"/>
      <c r="Q174" s="75"/>
      <c r="R174" s="75"/>
      <c r="S174" s="75"/>
      <c r="T174" s="75"/>
      <c r="U174" s="75"/>
      <c r="V174" s="143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</row>
    <row r="175" ht="14.25" customHeight="1">
      <c r="A175" s="75"/>
      <c r="B175" s="75"/>
      <c r="C175" s="75"/>
      <c r="D175" s="75"/>
      <c r="E175" s="75"/>
      <c r="F175" s="143"/>
      <c r="G175" s="75"/>
      <c r="H175" s="75"/>
      <c r="I175" s="75"/>
      <c r="J175" s="75"/>
      <c r="K175" s="75"/>
      <c r="L175" s="75"/>
      <c r="M175" s="75"/>
      <c r="N175" s="143"/>
      <c r="O175" s="75"/>
      <c r="P175" s="75"/>
      <c r="Q175" s="75"/>
      <c r="R175" s="75"/>
      <c r="S175" s="75"/>
      <c r="T175" s="75"/>
      <c r="U175" s="75"/>
      <c r="V175" s="143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</row>
    <row r="176" ht="14.25" customHeight="1">
      <c r="A176" s="75"/>
      <c r="B176" s="75"/>
      <c r="C176" s="75"/>
      <c r="D176" s="75"/>
      <c r="E176" s="75"/>
      <c r="F176" s="143"/>
      <c r="G176" s="75"/>
      <c r="H176" s="75"/>
      <c r="I176" s="75"/>
      <c r="J176" s="75"/>
      <c r="K176" s="75"/>
      <c r="L176" s="75"/>
      <c r="M176" s="75"/>
      <c r="N176" s="143"/>
      <c r="O176" s="75"/>
      <c r="P176" s="75"/>
      <c r="Q176" s="75"/>
      <c r="R176" s="75"/>
      <c r="S176" s="75"/>
      <c r="T176" s="75"/>
      <c r="U176" s="75"/>
      <c r="V176" s="143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</row>
    <row r="177" ht="14.25" customHeight="1">
      <c r="A177" s="75"/>
      <c r="B177" s="75"/>
      <c r="C177" s="75"/>
      <c r="D177" s="75"/>
      <c r="E177" s="75"/>
      <c r="F177" s="143"/>
      <c r="G177" s="75"/>
      <c r="H177" s="75"/>
      <c r="I177" s="75"/>
      <c r="J177" s="75"/>
      <c r="K177" s="75"/>
      <c r="L177" s="75"/>
      <c r="M177" s="75"/>
      <c r="N177" s="143"/>
      <c r="O177" s="75"/>
      <c r="P177" s="75"/>
      <c r="Q177" s="75"/>
      <c r="R177" s="75"/>
      <c r="S177" s="75"/>
      <c r="T177" s="75"/>
      <c r="U177" s="75"/>
      <c r="V177" s="143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</row>
    <row r="178" ht="14.25" customHeight="1">
      <c r="A178" s="75"/>
      <c r="B178" s="75"/>
      <c r="C178" s="75"/>
      <c r="D178" s="75"/>
      <c r="E178" s="75"/>
      <c r="F178" s="143"/>
      <c r="G178" s="75"/>
      <c r="H178" s="75"/>
      <c r="I178" s="75"/>
      <c r="J178" s="75"/>
      <c r="K178" s="75"/>
      <c r="L178" s="75"/>
      <c r="M178" s="75"/>
      <c r="N178" s="143"/>
      <c r="O178" s="75"/>
      <c r="P178" s="75"/>
      <c r="Q178" s="75"/>
      <c r="R178" s="75"/>
      <c r="S178" s="75"/>
      <c r="T178" s="75"/>
      <c r="U178" s="75"/>
      <c r="V178" s="143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</row>
    <row r="179" ht="14.25" customHeight="1">
      <c r="A179" s="75"/>
      <c r="B179" s="75"/>
      <c r="C179" s="75"/>
      <c r="D179" s="75"/>
      <c r="E179" s="75"/>
      <c r="F179" s="143"/>
      <c r="G179" s="75"/>
      <c r="H179" s="75"/>
      <c r="I179" s="75"/>
      <c r="J179" s="75"/>
      <c r="K179" s="75"/>
      <c r="L179" s="75"/>
      <c r="M179" s="75"/>
      <c r="N179" s="143"/>
      <c r="O179" s="75"/>
      <c r="P179" s="75"/>
      <c r="Q179" s="75"/>
      <c r="R179" s="75"/>
      <c r="S179" s="75"/>
      <c r="T179" s="75"/>
      <c r="U179" s="75"/>
      <c r="V179" s="143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</row>
    <row r="180" ht="14.25" customHeight="1">
      <c r="A180" s="75"/>
      <c r="B180" s="75"/>
      <c r="C180" s="75"/>
      <c r="D180" s="75"/>
      <c r="E180" s="75"/>
      <c r="F180" s="143"/>
      <c r="G180" s="75"/>
      <c r="H180" s="75"/>
      <c r="I180" s="75"/>
      <c r="J180" s="75"/>
      <c r="K180" s="75"/>
      <c r="L180" s="75"/>
      <c r="M180" s="75"/>
      <c r="N180" s="143"/>
      <c r="O180" s="75"/>
      <c r="P180" s="75"/>
      <c r="Q180" s="75"/>
      <c r="R180" s="75"/>
      <c r="S180" s="75"/>
      <c r="T180" s="75"/>
      <c r="U180" s="75"/>
      <c r="V180" s="143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</row>
    <row r="181" ht="14.25" customHeight="1">
      <c r="A181" s="75"/>
      <c r="B181" s="75"/>
      <c r="C181" s="75"/>
      <c r="D181" s="75"/>
      <c r="E181" s="75"/>
      <c r="F181" s="143"/>
      <c r="G181" s="75"/>
      <c r="H181" s="75"/>
      <c r="I181" s="75"/>
      <c r="J181" s="75"/>
      <c r="K181" s="75"/>
      <c r="L181" s="75"/>
      <c r="M181" s="75"/>
      <c r="N181" s="143"/>
      <c r="O181" s="75"/>
      <c r="P181" s="75"/>
      <c r="Q181" s="75"/>
      <c r="R181" s="75"/>
      <c r="S181" s="75"/>
      <c r="T181" s="75"/>
      <c r="U181" s="75"/>
      <c r="V181" s="143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</row>
    <row r="182" ht="14.25" customHeight="1">
      <c r="A182" s="75"/>
      <c r="B182" s="75"/>
      <c r="C182" s="75"/>
      <c r="D182" s="75"/>
      <c r="E182" s="75"/>
      <c r="F182" s="143"/>
      <c r="G182" s="75"/>
      <c r="H182" s="75"/>
      <c r="I182" s="75"/>
      <c r="J182" s="75"/>
      <c r="K182" s="75"/>
      <c r="L182" s="75"/>
      <c r="M182" s="75"/>
      <c r="N182" s="143"/>
      <c r="O182" s="75"/>
      <c r="P182" s="75"/>
      <c r="Q182" s="75"/>
      <c r="R182" s="75"/>
      <c r="S182" s="75"/>
      <c r="T182" s="75"/>
      <c r="U182" s="75"/>
      <c r="V182" s="143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ht="14.25" customHeight="1">
      <c r="A183" s="75"/>
      <c r="B183" s="75"/>
      <c r="C183" s="75"/>
      <c r="D183" s="75"/>
      <c r="E183" s="75"/>
      <c r="F183" s="143"/>
      <c r="G183" s="75"/>
      <c r="H183" s="75"/>
      <c r="I183" s="75"/>
      <c r="J183" s="75"/>
      <c r="K183" s="75"/>
      <c r="L183" s="75"/>
      <c r="M183" s="75"/>
      <c r="N183" s="143"/>
      <c r="O183" s="75"/>
      <c r="P183" s="75"/>
      <c r="Q183" s="75"/>
      <c r="R183" s="75"/>
      <c r="S183" s="75"/>
      <c r="T183" s="75"/>
      <c r="U183" s="75"/>
      <c r="V183" s="143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ht="14.25" customHeight="1">
      <c r="A184" s="75"/>
      <c r="B184" s="75"/>
      <c r="C184" s="75"/>
      <c r="D184" s="75"/>
      <c r="E184" s="75"/>
      <c r="F184" s="143"/>
      <c r="G184" s="75"/>
      <c r="H184" s="75"/>
      <c r="I184" s="75"/>
      <c r="J184" s="75"/>
      <c r="K184" s="75"/>
      <c r="L184" s="75"/>
      <c r="M184" s="75"/>
      <c r="N184" s="143"/>
      <c r="O184" s="75"/>
      <c r="P184" s="75"/>
      <c r="Q184" s="75"/>
      <c r="R184" s="75"/>
      <c r="S184" s="75"/>
      <c r="T184" s="75"/>
      <c r="U184" s="75"/>
      <c r="V184" s="143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ht="14.25" customHeight="1">
      <c r="A185" s="75"/>
      <c r="B185" s="75"/>
      <c r="C185" s="75"/>
      <c r="D185" s="75"/>
      <c r="E185" s="75"/>
      <c r="F185" s="143"/>
      <c r="G185" s="75"/>
      <c r="H185" s="75"/>
      <c r="I185" s="75"/>
      <c r="J185" s="75"/>
      <c r="K185" s="75"/>
      <c r="L185" s="75"/>
      <c r="M185" s="75"/>
      <c r="N185" s="143"/>
      <c r="O185" s="75"/>
      <c r="P185" s="75"/>
      <c r="Q185" s="75"/>
      <c r="R185" s="75"/>
      <c r="S185" s="75"/>
      <c r="T185" s="75"/>
      <c r="U185" s="75"/>
      <c r="V185" s="143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ht="14.25" customHeight="1">
      <c r="A186" s="75"/>
      <c r="B186" s="75"/>
      <c r="C186" s="75"/>
      <c r="D186" s="75"/>
      <c r="E186" s="75"/>
      <c r="F186" s="143"/>
      <c r="G186" s="75"/>
      <c r="H186" s="75"/>
      <c r="I186" s="75"/>
      <c r="J186" s="75"/>
      <c r="K186" s="75"/>
      <c r="L186" s="75"/>
      <c r="M186" s="75"/>
      <c r="N186" s="143"/>
      <c r="O186" s="75"/>
      <c r="P186" s="75"/>
      <c r="Q186" s="75"/>
      <c r="R186" s="75"/>
      <c r="S186" s="75"/>
      <c r="T186" s="75"/>
      <c r="U186" s="75"/>
      <c r="V186" s="143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ht="14.25" customHeight="1">
      <c r="A187" s="75"/>
      <c r="B187" s="75"/>
      <c r="C187" s="75"/>
      <c r="D187" s="75"/>
      <c r="E187" s="75"/>
      <c r="F187" s="143"/>
      <c r="G187" s="75"/>
      <c r="H187" s="75"/>
      <c r="I187" s="75"/>
      <c r="J187" s="75"/>
      <c r="K187" s="75"/>
      <c r="L187" s="75"/>
      <c r="M187" s="75"/>
      <c r="N187" s="143"/>
      <c r="O187" s="75"/>
      <c r="P187" s="75"/>
      <c r="Q187" s="75"/>
      <c r="R187" s="75"/>
      <c r="S187" s="75"/>
      <c r="T187" s="75"/>
      <c r="U187" s="75"/>
      <c r="V187" s="143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ht="14.25" customHeight="1">
      <c r="A188" s="75"/>
      <c r="B188" s="75"/>
      <c r="C188" s="75"/>
      <c r="D188" s="75"/>
      <c r="E188" s="75"/>
      <c r="F188" s="143"/>
      <c r="G188" s="75"/>
      <c r="H188" s="75"/>
      <c r="I188" s="75"/>
      <c r="J188" s="75"/>
      <c r="K188" s="75"/>
      <c r="L188" s="75"/>
      <c r="M188" s="75"/>
      <c r="N188" s="143"/>
      <c r="O188" s="75"/>
      <c r="P188" s="75"/>
      <c r="Q188" s="75"/>
      <c r="R188" s="75"/>
      <c r="S188" s="75"/>
      <c r="T188" s="75"/>
      <c r="U188" s="75"/>
      <c r="V188" s="143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ht="14.25" customHeight="1">
      <c r="A189" s="75"/>
      <c r="B189" s="75"/>
      <c r="C189" s="75"/>
      <c r="D189" s="75"/>
      <c r="E189" s="75"/>
      <c r="F189" s="143"/>
      <c r="G189" s="75"/>
      <c r="H189" s="75"/>
      <c r="I189" s="75"/>
      <c r="J189" s="75"/>
      <c r="K189" s="75"/>
      <c r="L189" s="75"/>
      <c r="M189" s="75"/>
      <c r="N189" s="143"/>
      <c r="O189" s="75"/>
      <c r="P189" s="75"/>
      <c r="Q189" s="75"/>
      <c r="R189" s="75"/>
      <c r="S189" s="75"/>
      <c r="T189" s="75"/>
      <c r="U189" s="75"/>
      <c r="V189" s="143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ht="14.25" customHeight="1">
      <c r="A190" s="75"/>
      <c r="B190" s="75"/>
      <c r="C190" s="75"/>
      <c r="D190" s="75"/>
      <c r="E190" s="75"/>
      <c r="F190" s="143"/>
      <c r="G190" s="75"/>
      <c r="H190" s="75"/>
      <c r="I190" s="75"/>
      <c r="J190" s="75"/>
      <c r="K190" s="75"/>
      <c r="L190" s="75"/>
      <c r="M190" s="75"/>
      <c r="N190" s="143"/>
      <c r="O190" s="75"/>
      <c r="P190" s="75"/>
      <c r="Q190" s="75"/>
      <c r="R190" s="75"/>
      <c r="S190" s="75"/>
      <c r="T190" s="75"/>
      <c r="U190" s="75"/>
      <c r="V190" s="143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ht="14.25" customHeight="1">
      <c r="A191" s="75"/>
      <c r="B191" s="75"/>
      <c r="C191" s="75"/>
      <c r="D191" s="75"/>
      <c r="E191" s="75"/>
      <c r="F191" s="143"/>
      <c r="G191" s="75"/>
      <c r="H191" s="75"/>
      <c r="I191" s="75"/>
      <c r="J191" s="75"/>
      <c r="K191" s="75"/>
      <c r="L191" s="75"/>
      <c r="M191" s="75"/>
      <c r="N191" s="143"/>
      <c r="O191" s="75"/>
      <c r="P191" s="75"/>
      <c r="Q191" s="75"/>
      <c r="R191" s="75"/>
      <c r="S191" s="75"/>
      <c r="T191" s="75"/>
      <c r="U191" s="75"/>
      <c r="V191" s="143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ht="14.25" customHeight="1">
      <c r="A192" s="75"/>
      <c r="B192" s="75"/>
      <c r="C192" s="75"/>
      <c r="D192" s="75"/>
      <c r="E192" s="75"/>
      <c r="F192" s="143"/>
      <c r="G192" s="75"/>
      <c r="H192" s="75"/>
      <c r="I192" s="75"/>
      <c r="J192" s="75"/>
      <c r="K192" s="75"/>
      <c r="L192" s="75"/>
      <c r="M192" s="75"/>
      <c r="N192" s="143"/>
      <c r="O192" s="75"/>
      <c r="P192" s="75"/>
      <c r="Q192" s="75"/>
      <c r="R192" s="75"/>
      <c r="S192" s="75"/>
      <c r="T192" s="75"/>
      <c r="U192" s="75"/>
      <c r="V192" s="143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ht="14.25" customHeight="1">
      <c r="A193" s="75"/>
      <c r="B193" s="75"/>
      <c r="C193" s="75"/>
      <c r="D193" s="75"/>
      <c r="E193" s="75"/>
      <c r="F193" s="143"/>
      <c r="G193" s="75"/>
      <c r="H193" s="75"/>
      <c r="I193" s="75"/>
      <c r="J193" s="75"/>
      <c r="K193" s="75"/>
      <c r="L193" s="75"/>
      <c r="M193" s="75"/>
      <c r="N193" s="143"/>
      <c r="O193" s="75"/>
      <c r="P193" s="75"/>
      <c r="Q193" s="75"/>
      <c r="R193" s="75"/>
      <c r="S193" s="75"/>
      <c r="T193" s="75"/>
      <c r="U193" s="75"/>
      <c r="V193" s="143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ht="14.25" customHeight="1">
      <c r="A194" s="75"/>
      <c r="B194" s="75"/>
      <c r="C194" s="75"/>
      <c r="D194" s="75"/>
      <c r="E194" s="75"/>
      <c r="F194" s="143"/>
      <c r="G194" s="75"/>
      <c r="H194" s="75"/>
      <c r="I194" s="75"/>
      <c r="J194" s="75"/>
      <c r="K194" s="75"/>
      <c r="L194" s="75"/>
      <c r="M194" s="75"/>
      <c r="N194" s="143"/>
      <c r="O194" s="75"/>
      <c r="P194" s="75"/>
      <c r="Q194" s="75"/>
      <c r="R194" s="75"/>
      <c r="S194" s="75"/>
      <c r="T194" s="75"/>
      <c r="U194" s="75"/>
      <c r="V194" s="143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ht="14.25" customHeight="1">
      <c r="A195" s="75"/>
      <c r="B195" s="75"/>
      <c r="C195" s="75"/>
      <c r="D195" s="75"/>
      <c r="E195" s="75"/>
      <c r="F195" s="143"/>
      <c r="G195" s="75"/>
      <c r="H195" s="75"/>
      <c r="I195" s="75"/>
      <c r="J195" s="75"/>
      <c r="K195" s="75"/>
      <c r="L195" s="75"/>
      <c r="M195" s="75"/>
      <c r="N195" s="143"/>
      <c r="O195" s="75"/>
      <c r="P195" s="75"/>
      <c r="Q195" s="75"/>
      <c r="R195" s="75"/>
      <c r="S195" s="75"/>
      <c r="T195" s="75"/>
      <c r="U195" s="75"/>
      <c r="V195" s="143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ht="14.25" customHeight="1">
      <c r="A196" s="75"/>
      <c r="B196" s="75"/>
      <c r="C196" s="75"/>
      <c r="D196" s="75"/>
      <c r="E196" s="75"/>
      <c r="F196" s="143"/>
      <c r="G196" s="75"/>
      <c r="H196" s="75"/>
      <c r="I196" s="75"/>
      <c r="J196" s="75"/>
      <c r="K196" s="75"/>
      <c r="L196" s="75"/>
      <c r="M196" s="75"/>
      <c r="N196" s="143"/>
      <c r="O196" s="75"/>
      <c r="P196" s="75"/>
      <c r="Q196" s="75"/>
      <c r="R196" s="75"/>
      <c r="S196" s="75"/>
      <c r="T196" s="75"/>
      <c r="U196" s="75"/>
      <c r="V196" s="143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ht="14.25" customHeight="1">
      <c r="A197" s="75"/>
      <c r="B197" s="75"/>
      <c r="C197" s="75"/>
      <c r="D197" s="75"/>
      <c r="E197" s="75"/>
      <c r="F197" s="143"/>
      <c r="G197" s="75"/>
      <c r="H197" s="75"/>
      <c r="I197" s="75"/>
      <c r="J197" s="75"/>
      <c r="K197" s="75"/>
      <c r="L197" s="75"/>
      <c r="M197" s="75"/>
      <c r="N197" s="143"/>
      <c r="O197" s="75"/>
      <c r="P197" s="75"/>
      <c r="Q197" s="75"/>
      <c r="R197" s="75"/>
      <c r="S197" s="75"/>
      <c r="T197" s="75"/>
      <c r="U197" s="75"/>
      <c r="V197" s="143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ht="14.25" customHeight="1">
      <c r="A198" s="75"/>
      <c r="B198" s="75"/>
      <c r="C198" s="75"/>
      <c r="D198" s="75"/>
      <c r="E198" s="75"/>
      <c r="F198" s="143"/>
      <c r="G198" s="75"/>
      <c r="H198" s="75"/>
      <c r="I198" s="75"/>
      <c r="J198" s="75"/>
      <c r="K198" s="75"/>
      <c r="L198" s="75"/>
      <c r="M198" s="75"/>
      <c r="N198" s="143"/>
      <c r="O198" s="75"/>
      <c r="P198" s="75"/>
      <c r="Q198" s="75"/>
      <c r="R198" s="75"/>
      <c r="S198" s="75"/>
      <c r="T198" s="75"/>
      <c r="U198" s="75"/>
      <c r="V198" s="143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ht="14.25" customHeight="1">
      <c r="A199" s="75"/>
      <c r="B199" s="75"/>
      <c r="C199" s="75"/>
      <c r="D199" s="75"/>
      <c r="E199" s="75"/>
      <c r="F199" s="143"/>
      <c r="G199" s="75"/>
      <c r="H199" s="75"/>
      <c r="I199" s="75"/>
      <c r="J199" s="75"/>
      <c r="K199" s="75"/>
      <c r="L199" s="75"/>
      <c r="M199" s="75"/>
      <c r="N199" s="143"/>
      <c r="O199" s="75"/>
      <c r="P199" s="75"/>
      <c r="Q199" s="75"/>
      <c r="R199" s="75"/>
      <c r="S199" s="75"/>
      <c r="T199" s="75"/>
      <c r="U199" s="75"/>
      <c r="V199" s="143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ht="14.25" customHeight="1">
      <c r="A200" s="75"/>
      <c r="B200" s="75"/>
      <c r="C200" s="75"/>
      <c r="D200" s="75"/>
      <c r="E200" s="75"/>
      <c r="F200" s="143"/>
      <c r="G200" s="75"/>
      <c r="H200" s="75"/>
      <c r="I200" s="75"/>
      <c r="J200" s="75"/>
      <c r="K200" s="75"/>
      <c r="L200" s="75"/>
      <c r="M200" s="75"/>
      <c r="N200" s="143"/>
      <c r="O200" s="75"/>
      <c r="P200" s="75"/>
      <c r="Q200" s="75"/>
      <c r="R200" s="75"/>
      <c r="S200" s="75"/>
      <c r="T200" s="75"/>
      <c r="U200" s="75"/>
      <c r="V200" s="143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ht="14.25" customHeight="1">
      <c r="A201" s="75"/>
      <c r="B201" s="75"/>
      <c r="C201" s="75"/>
      <c r="D201" s="75"/>
      <c r="E201" s="75"/>
      <c r="F201" s="143"/>
      <c r="G201" s="75"/>
      <c r="H201" s="75"/>
      <c r="I201" s="75"/>
      <c r="J201" s="75"/>
      <c r="K201" s="75"/>
      <c r="L201" s="75"/>
      <c r="M201" s="75"/>
      <c r="N201" s="143"/>
      <c r="O201" s="75"/>
      <c r="P201" s="75"/>
      <c r="Q201" s="75"/>
      <c r="R201" s="75"/>
      <c r="S201" s="75"/>
      <c r="T201" s="75"/>
      <c r="U201" s="75"/>
      <c r="V201" s="143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ht="14.25" customHeight="1">
      <c r="A202" s="75"/>
      <c r="B202" s="75"/>
      <c r="C202" s="75"/>
      <c r="D202" s="75"/>
      <c r="E202" s="75"/>
      <c r="F202" s="143"/>
      <c r="G202" s="75"/>
      <c r="H202" s="75"/>
      <c r="I202" s="75"/>
      <c r="J202" s="75"/>
      <c r="K202" s="75"/>
      <c r="L202" s="75"/>
      <c r="M202" s="75"/>
      <c r="N202" s="143"/>
      <c r="O202" s="75"/>
      <c r="P202" s="75"/>
      <c r="Q202" s="75"/>
      <c r="R202" s="75"/>
      <c r="S202" s="75"/>
      <c r="T202" s="75"/>
      <c r="U202" s="75"/>
      <c r="V202" s="143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ht="14.25" customHeight="1">
      <c r="A203" s="75"/>
      <c r="B203" s="75"/>
      <c r="C203" s="75"/>
      <c r="D203" s="75"/>
      <c r="E203" s="75"/>
      <c r="F203" s="143"/>
      <c r="G203" s="75"/>
      <c r="H203" s="75"/>
      <c r="I203" s="75"/>
      <c r="J203" s="75"/>
      <c r="K203" s="75"/>
      <c r="L203" s="75"/>
      <c r="M203" s="75"/>
      <c r="N203" s="143"/>
      <c r="O203" s="75"/>
      <c r="P203" s="75"/>
      <c r="Q203" s="75"/>
      <c r="R203" s="75"/>
      <c r="S203" s="75"/>
      <c r="T203" s="75"/>
      <c r="U203" s="75"/>
      <c r="V203" s="143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ht="14.25" customHeight="1">
      <c r="A204" s="75"/>
      <c r="B204" s="75"/>
      <c r="C204" s="75"/>
      <c r="D204" s="75"/>
      <c r="E204" s="75"/>
      <c r="F204" s="143"/>
      <c r="G204" s="75"/>
      <c r="H204" s="75"/>
      <c r="I204" s="75"/>
      <c r="J204" s="75"/>
      <c r="K204" s="75"/>
      <c r="L204" s="75"/>
      <c r="M204" s="75"/>
      <c r="N204" s="143"/>
      <c r="O204" s="75"/>
      <c r="P204" s="75"/>
      <c r="Q204" s="75"/>
      <c r="R204" s="75"/>
      <c r="S204" s="75"/>
      <c r="T204" s="75"/>
      <c r="U204" s="75"/>
      <c r="V204" s="143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ht="14.25" customHeight="1">
      <c r="A205" s="75"/>
      <c r="B205" s="75"/>
      <c r="C205" s="75"/>
      <c r="D205" s="75"/>
      <c r="E205" s="75"/>
      <c r="F205" s="143"/>
      <c r="G205" s="75"/>
      <c r="H205" s="75"/>
      <c r="I205" s="75"/>
      <c r="J205" s="75"/>
      <c r="K205" s="75"/>
      <c r="L205" s="75"/>
      <c r="M205" s="75"/>
      <c r="N205" s="143"/>
      <c r="O205" s="75"/>
      <c r="P205" s="75"/>
      <c r="Q205" s="75"/>
      <c r="R205" s="75"/>
      <c r="S205" s="75"/>
      <c r="T205" s="75"/>
      <c r="U205" s="75"/>
      <c r="V205" s="143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ht="14.25" customHeight="1">
      <c r="A206" s="75"/>
      <c r="B206" s="75"/>
      <c r="C206" s="75"/>
      <c r="D206" s="75"/>
      <c r="E206" s="75"/>
      <c r="F206" s="143"/>
      <c r="G206" s="75"/>
      <c r="H206" s="75"/>
      <c r="I206" s="75"/>
      <c r="J206" s="75"/>
      <c r="K206" s="75"/>
      <c r="L206" s="75"/>
      <c r="M206" s="75"/>
      <c r="N206" s="143"/>
      <c r="O206" s="75"/>
      <c r="P206" s="75"/>
      <c r="Q206" s="75"/>
      <c r="R206" s="75"/>
      <c r="S206" s="75"/>
      <c r="T206" s="75"/>
      <c r="U206" s="75"/>
      <c r="V206" s="143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ht="14.25" customHeight="1">
      <c r="A207" s="75"/>
      <c r="B207" s="75"/>
      <c r="C207" s="75"/>
      <c r="D207" s="75"/>
      <c r="E207" s="75"/>
      <c r="F207" s="143"/>
      <c r="G207" s="75"/>
      <c r="H207" s="75"/>
      <c r="I207" s="75"/>
      <c r="J207" s="75"/>
      <c r="K207" s="75"/>
      <c r="L207" s="75"/>
      <c r="M207" s="75"/>
      <c r="N207" s="143"/>
      <c r="O207" s="75"/>
      <c r="P207" s="75"/>
      <c r="Q207" s="75"/>
      <c r="R207" s="75"/>
      <c r="S207" s="75"/>
      <c r="T207" s="75"/>
      <c r="U207" s="75"/>
      <c r="V207" s="143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ht="14.25" customHeight="1">
      <c r="A208" s="75"/>
      <c r="B208" s="75"/>
      <c r="C208" s="75"/>
      <c r="D208" s="75"/>
      <c r="E208" s="75"/>
      <c r="F208" s="143"/>
      <c r="G208" s="75"/>
      <c r="H208" s="75"/>
      <c r="I208" s="75"/>
      <c r="J208" s="75"/>
      <c r="K208" s="75"/>
      <c r="L208" s="75"/>
      <c r="M208" s="75"/>
      <c r="N208" s="143"/>
      <c r="O208" s="75"/>
      <c r="P208" s="75"/>
      <c r="Q208" s="75"/>
      <c r="R208" s="75"/>
      <c r="S208" s="75"/>
      <c r="T208" s="75"/>
      <c r="U208" s="75"/>
      <c r="V208" s="143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ht="14.25" customHeight="1">
      <c r="A209" s="75"/>
      <c r="B209" s="75"/>
      <c r="C209" s="75"/>
      <c r="D209" s="75"/>
      <c r="E209" s="75"/>
      <c r="F209" s="143"/>
      <c r="G209" s="75"/>
      <c r="H209" s="75"/>
      <c r="I209" s="75"/>
      <c r="J209" s="75"/>
      <c r="K209" s="75"/>
      <c r="L209" s="75"/>
      <c r="M209" s="75"/>
      <c r="N209" s="143"/>
      <c r="O209" s="75"/>
      <c r="P209" s="75"/>
      <c r="Q209" s="75"/>
      <c r="R209" s="75"/>
      <c r="S209" s="75"/>
      <c r="T209" s="75"/>
      <c r="U209" s="75"/>
      <c r="V209" s="143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ht="14.25" customHeight="1">
      <c r="A210" s="75"/>
      <c r="B210" s="75"/>
      <c r="C210" s="75"/>
      <c r="D210" s="75"/>
      <c r="E210" s="75"/>
      <c r="F210" s="143"/>
      <c r="G210" s="75"/>
      <c r="H210" s="75"/>
      <c r="I210" s="75"/>
      <c r="J210" s="75"/>
      <c r="K210" s="75"/>
      <c r="L210" s="75"/>
      <c r="M210" s="75"/>
      <c r="N210" s="143"/>
      <c r="O210" s="75"/>
      <c r="P210" s="75"/>
      <c r="Q210" s="75"/>
      <c r="R210" s="75"/>
      <c r="S210" s="75"/>
      <c r="T210" s="75"/>
      <c r="U210" s="75"/>
      <c r="V210" s="143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ht="14.25" customHeight="1">
      <c r="A211" s="75"/>
      <c r="B211" s="75"/>
      <c r="C211" s="75"/>
      <c r="D211" s="75"/>
      <c r="E211" s="75"/>
      <c r="F211" s="143"/>
      <c r="G211" s="75"/>
      <c r="H211" s="75"/>
      <c r="I211" s="75"/>
      <c r="J211" s="75"/>
      <c r="K211" s="75"/>
      <c r="L211" s="75"/>
      <c r="M211" s="75"/>
      <c r="N211" s="143"/>
      <c r="O211" s="75"/>
      <c r="P211" s="75"/>
      <c r="Q211" s="75"/>
      <c r="R211" s="75"/>
      <c r="S211" s="75"/>
      <c r="T211" s="75"/>
      <c r="U211" s="75"/>
      <c r="V211" s="143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</row>
    <row r="212" ht="14.25" customHeight="1">
      <c r="A212" s="75"/>
      <c r="B212" s="75"/>
      <c r="C212" s="75"/>
      <c r="D212" s="75"/>
      <c r="E212" s="75"/>
      <c r="F212" s="143"/>
      <c r="G212" s="75"/>
      <c r="H212" s="75"/>
      <c r="I212" s="75"/>
      <c r="J212" s="75"/>
      <c r="K212" s="75"/>
      <c r="L212" s="75"/>
      <c r="M212" s="75"/>
      <c r="N212" s="143"/>
      <c r="O212" s="75"/>
      <c r="P212" s="75"/>
      <c r="Q212" s="75"/>
      <c r="R212" s="75"/>
      <c r="S212" s="75"/>
      <c r="T212" s="75"/>
      <c r="U212" s="75"/>
      <c r="V212" s="143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</row>
    <row r="213" ht="14.25" customHeight="1">
      <c r="A213" s="75"/>
      <c r="B213" s="75"/>
      <c r="C213" s="75"/>
      <c r="D213" s="75"/>
      <c r="E213" s="75"/>
      <c r="F213" s="143"/>
      <c r="G213" s="75"/>
      <c r="H213" s="75"/>
      <c r="I213" s="75"/>
      <c r="J213" s="75"/>
      <c r="K213" s="75"/>
      <c r="L213" s="75"/>
      <c r="M213" s="75"/>
      <c r="N213" s="143"/>
      <c r="O213" s="75"/>
      <c r="P213" s="75"/>
      <c r="Q213" s="75"/>
      <c r="R213" s="75"/>
      <c r="S213" s="75"/>
      <c r="T213" s="75"/>
      <c r="U213" s="75"/>
      <c r="V213" s="143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</row>
    <row r="214" ht="14.25" customHeight="1">
      <c r="A214" s="75"/>
      <c r="B214" s="75"/>
      <c r="C214" s="75"/>
      <c r="D214" s="75"/>
      <c r="E214" s="75"/>
      <c r="F214" s="143"/>
      <c r="G214" s="75"/>
      <c r="H214" s="75"/>
      <c r="I214" s="75"/>
      <c r="J214" s="75"/>
      <c r="K214" s="75"/>
      <c r="L214" s="75"/>
      <c r="M214" s="75"/>
      <c r="N214" s="143"/>
      <c r="O214" s="75"/>
      <c r="P214" s="75"/>
      <c r="Q214" s="75"/>
      <c r="R214" s="75"/>
      <c r="S214" s="75"/>
      <c r="T214" s="75"/>
      <c r="U214" s="75"/>
      <c r="V214" s="143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</row>
    <row r="215" ht="14.25" customHeight="1">
      <c r="A215" s="75"/>
      <c r="B215" s="75"/>
      <c r="C215" s="75"/>
      <c r="D215" s="75"/>
      <c r="E215" s="75"/>
      <c r="F215" s="143"/>
      <c r="G215" s="75"/>
      <c r="H215" s="75"/>
      <c r="I215" s="75"/>
      <c r="J215" s="75"/>
      <c r="K215" s="75"/>
      <c r="L215" s="75"/>
      <c r="M215" s="75"/>
      <c r="N215" s="143"/>
      <c r="O215" s="75"/>
      <c r="P215" s="75"/>
      <c r="Q215" s="75"/>
      <c r="R215" s="75"/>
      <c r="S215" s="75"/>
      <c r="T215" s="75"/>
      <c r="U215" s="75"/>
      <c r="V215" s="143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</row>
    <row r="216" ht="14.25" customHeight="1">
      <c r="A216" s="75"/>
      <c r="B216" s="75"/>
      <c r="C216" s="75"/>
      <c r="D216" s="75"/>
      <c r="E216" s="75"/>
      <c r="F216" s="143"/>
      <c r="G216" s="75"/>
      <c r="H216" s="75"/>
      <c r="I216" s="75"/>
      <c r="J216" s="75"/>
      <c r="K216" s="75"/>
      <c r="L216" s="75"/>
      <c r="M216" s="75"/>
      <c r="N216" s="143"/>
      <c r="O216" s="75"/>
      <c r="P216" s="75"/>
      <c r="Q216" s="75"/>
      <c r="R216" s="75"/>
      <c r="S216" s="75"/>
      <c r="T216" s="75"/>
      <c r="U216" s="75"/>
      <c r="V216" s="143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</row>
    <row r="217" ht="14.25" customHeight="1">
      <c r="A217" s="75"/>
      <c r="B217" s="75"/>
      <c r="C217" s="75"/>
      <c r="D217" s="75"/>
      <c r="E217" s="75"/>
      <c r="F217" s="143"/>
      <c r="G217" s="75"/>
      <c r="H217" s="75"/>
      <c r="I217" s="75"/>
      <c r="J217" s="75"/>
      <c r="K217" s="75"/>
      <c r="L217" s="75"/>
      <c r="M217" s="75"/>
      <c r="N217" s="143"/>
      <c r="O217" s="75"/>
      <c r="P217" s="75"/>
      <c r="Q217" s="75"/>
      <c r="R217" s="75"/>
      <c r="S217" s="75"/>
      <c r="T217" s="75"/>
      <c r="U217" s="75"/>
      <c r="V217" s="143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</row>
    <row r="218" ht="14.25" customHeight="1">
      <c r="A218" s="75"/>
      <c r="B218" s="75"/>
      <c r="C218" s="75"/>
      <c r="D218" s="75"/>
      <c r="E218" s="75"/>
      <c r="F218" s="143"/>
      <c r="G218" s="75"/>
      <c r="H218" s="75"/>
      <c r="I218" s="75"/>
      <c r="J218" s="75"/>
      <c r="K218" s="75"/>
      <c r="L218" s="75"/>
      <c r="M218" s="75"/>
      <c r="N218" s="143"/>
      <c r="O218" s="75"/>
      <c r="P218" s="75"/>
      <c r="Q218" s="75"/>
      <c r="R218" s="75"/>
      <c r="S218" s="75"/>
      <c r="T218" s="75"/>
      <c r="U218" s="75"/>
      <c r="V218" s="143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</row>
    <row r="219" ht="14.25" customHeight="1">
      <c r="A219" s="75"/>
      <c r="B219" s="75"/>
      <c r="C219" s="75"/>
      <c r="D219" s="75"/>
      <c r="E219" s="75"/>
      <c r="F219" s="143"/>
      <c r="G219" s="75"/>
      <c r="H219" s="75"/>
      <c r="I219" s="75"/>
      <c r="J219" s="75"/>
      <c r="K219" s="75"/>
      <c r="L219" s="75"/>
      <c r="M219" s="75"/>
      <c r="N219" s="143"/>
      <c r="O219" s="75"/>
      <c r="P219" s="75"/>
      <c r="Q219" s="75"/>
      <c r="R219" s="75"/>
      <c r="S219" s="75"/>
      <c r="T219" s="75"/>
      <c r="U219" s="75"/>
      <c r="V219" s="143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</row>
    <row r="220" ht="14.25" customHeight="1">
      <c r="A220" s="75"/>
      <c r="B220" s="75"/>
      <c r="C220" s="75"/>
      <c r="D220" s="75"/>
      <c r="E220" s="75"/>
      <c r="F220" s="143"/>
      <c r="G220" s="75"/>
      <c r="H220" s="75"/>
      <c r="I220" s="75"/>
      <c r="J220" s="75"/>
      <c r="K220" s="75"/>
      <c r="L220" s="75"/>
      <c r="M220" s="75"/>
      <c r="N220" s="143"/>
      <c r="O220" s="75"/>
      <c r="P220" s="75"/>
      <c r="Q220" s="75"/>
      <c r="R220" s="75"/>
      <c r="S220" s="75"/>
      <c r="T220" s="75"/>
      <c r="U220" s="75"/>
      <c r="V220" s="143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</row>
    <row r="221" ht="14.25" customHeight="1">
      <c r="A221" s="75"/>
      <c r="B221" s="75"/>
      <c r="C221" s="75"/>
      <c r="D221" s="75"/>
      <c r="E221" s="75"/>
      <c r="F221" s="143"/>
      <c r="G221" s="75"/>
      <c r="H221" s="75"/>
      <c r="I221" s="75"/>
      <c r="J221" s="75"/>
      <c r="K221" s="75"/>
      <c r="L221" s="75"/>
      <c r="M221" s="75"/>
      <c r="N221" s="143"/>
      <c r="O221" s="75"/>
      <c r="P221" s="75"/>
      <c r="Q221" s="75"/>
      <c r="R221" s="75"/>
      <c r="S221" s="75"/>
      <c r="T221" s="75"/>
      <c r="U221" s="75"/>
      <c r="V221" s="143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</row>
    <row r="222" ht="14.25" customHeight="1">
      <c r="A222" s="75"/>
      <c r="B222" s="75"/>
      <c r="C222" s="75"/>
      <c r="D222" s="75"/>
      <c r="E222" s="75"/>
      <c r="F222" s="143"/>
      <c r="G222" s="75"/>
      <c r="H222" s="75"/>
      <c r="I222" s="75"/>
      <c r="J222" s="75"/>
      <c r="K222" s="75"/>
      <c r="L222" s="75"/>
      <c r="M222" s="75"/>
      <c r="N222" s="143"/>
      <c r="O222" s="75"/>
      <c r="P222" s="75"/>
      <c r="Q222" s="75"/>
      <c r="R222" s="75"/>
      <c r="S222" s="75"/>
      <c r="T222" s="75"/>
      <c r="U222" s="75"/>
      <c r="V222" s="143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</row>
    <row r="223" ht="14.25" customHeight="1">
      <c r="A223" s="75"/>
      <c r="B223" s="75"/>
      <c r="C223" s="75"/>
      <c r="D223" s="75"/>
      <c r="E223" s="75"/>
      <c r="F223" s="143"/>
      <c r="G223" s="75"/>
      <c r="H223" s="75"/>
      <c r="I223" s="75"/>
      <c r="J223" s="75"/>
      <c r="K223" s="75"/>
      <c r="L223" s="75"/>
      <c r="M223" s="75"/>
      <c r="N223" s="143"/>
      <c r="O223" s="75"/>
      <c r="P223" s="75"/>
      <c r="Q223" s="75"/>
      <c r="R223" s="75"/>
      <c r="S223" s="75"/>
      <c r="T223" s="75"/>
      <c r="U223" s="75"/>
      <c r="V223" s="143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</row>
    <row r="224" ht="14.25" customHeight="1">
      <c r="A224" s="75"/>
      <c r="B224" s="75"/>
      <c r="C224" s="75"/>
      <c r="D224" s="75"/>
      <c r="E224" s="75"/>
      <c r="F224" s="143"/>
      <c r="G224" s="75"/>
      <c r="H224" s="75"/>
      <c r="I224" s="75"/>
      <c r="J224" s="75"/>
      <c r="K224" s="75"/>
      <c r="L224" s="75"/>
      <c r="M224" s="75"/>
      <c r="N224" s="143"/>
      <c r="O224" s="75"/>
      <c r="P224" s="75"/>
      <c r="Q224" s="75"/>
      <c r="R224" s="75"/>
      <c r="S224" s="75"/>
      <c r="T224" s="75"/>
      <c r="U224" s="75"/>
      <c r="V224" s="143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</row>
    <row r="225" ht="14.25" customHeight="1">
      <c r="A225" s="75"/>
      <c r="B225" s="75"/>
      <c r="C225" s="75"/>
      <c r="D225" s="75"/>
      <c r="E225" s="75"/>
      <c r="F225" s="143"/>
      <c r="G225" s="75"/>
      <c r="H225" s="75"/>
      <c r="I225" s="75"/>
      <c r="J225" s="75"/>
      <c r="K225" s="75"/>
      <c r="L225" s="75"/>
      <c r="M225" s="75"/>
      <c r="N225" s="143"/>
      <c r="O225" s="75"/>
      <c r="P225" s="75"/>
      <c r="Q225" s="75"/>
      <c r="R225" s="75"/>
      <c r="S225" s="75"/>
      <c r="T225" s="75"/>
      <c r="U225" s="75"/>
      <c r="V225" s="143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</row>
    <row r="226" ht="14.25" customHeight="1">
      <c r="A226" s="75"/>
      <c r="B226" s="75"/>
      <c r="C226" s="75"/>
      <c r="D226" s="75"/>
      <c r="E226" s="75"/>
      <c r="F226" s="143"/>
      <c r="G226" s="75"/>
      <c r="H226" s="75"/>
      <c r="I226" s="75"/>
      <c r="J226" s="75"/>
      <c r="K226" s="75"/>
      <c r="L226" s="75"/>
      <c r="M226" s="75"/>
      <c r="N226" s="143"/>
      <c r="O226" s="75"/>
      <c r="P226" s="75"/>
      <c r="Q226" s="75"/>
      <c r="R226" s="75"/>
      <c r="S226" s="75"/>
      <c r="T226" s="75"/>
      <c r="U226" s="75"/>
      <c r="V226" s="143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</row>
    <row r="227" ht="14.25" customHeight="1">
      <c r="A227" s="75"/>
      <c r="B227" s="75"/>
      <c r="C227" s="75"/>
      <c r="D227" s="75"/>
      <c r="E227" s="75"/>
      <c r="F227" s="143"/>
      <c r="G227" s="75"/>
      <c r="H227" s="75"/>
      <c r="I227" s="75"/>
      <c r="J227" s="75"/>
      <c r="K227" s="75"/>
      <c r="L227" s="75"/>
      <c r="M227" s="75"/>
      <c r="N227" s="143"/>
      <c r="O227" s="75"/>
      <c r="P227" s="75"/>
      <c r="Q227" s="75"/>
      <c r="R227" s="75"/>
      <c r="S227" s="75"/>
      <c r="T227" s="75"/>
      <c r="U227" s="75"/>
      <c r="V227" s="143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</row>
    <row r="228" ht="14.25" customHeight="1">
      <c r="A228" s="75"/>
      <c r="B228" s="75"/>
      <c r="C228" s="75"/>
      <c r="D228" s="75"/>
      <c r="E228" s="75"/>
      <c r="F228" s="143"/>
      <c r="G228" s="75"/>
      <c r="H228" s="75"/>
      <c r="I228" s="75"/>
      <c r="J228" s="75"/>
      <c r="K228" s="75"/>
      <c r="L228" s="75"/>
      <c r="M228" s="75"/>
      <c r="N228" s="143"/>
      <c r="O228" s="75"/>
      <c r="P228" s="75"/>
      <c r="Q228" s="75"/>
      <c r="R228" s="75"/>
      <c r="S228" s="75"/>
      <c r="T228" s="75"/>
      <c r="U228" s="75"/>
      <c r="V228" s="143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</row>
    <row r="229" ht="14.25" customHeight="1">
      <c r="A229" s="75"/>
      <c r="B229" s="75"/>
      <c r="C229" s="75"/>
      <c r="D229" s="75"/>
      <c r="E229" s="75"/>
      <c r="F229" s="143"/>
      <c r="G229" s="75"/>
      <c r="H229" s="75"/>
      <c r="I229" s="75"/>
      <c r="J229" s="75"/>
      <c r="K229" s="75"/>
      <c r="L229" s="75"/>
      <c r="M229" s="75"/>
      <c r="N229" s="143"/>
      <c r="O229" s="75"/>
      <c r="P229" s="75"/>
      <c r="Q229" s="75"/>
      <c r="R229" s="75"/>
      <c r="S229" s="75"/>
      <c r="T229" s="75"/>
      <c r="U229" s="75"/>
      <c r="V229" s="143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</row>
    <row r="230" ht="14.25" customHeight="1">
      <c r="A230" s="75"/>
      <c r="B230" s="75"/>
      <c r="C230" s="75"/>
      <c r="D230" s="75"/>
      <c r="E230" s="75"/>
      <c r="F230" s="143"/>
      <c r="G230" s="75"/>
      <c r="H230" s="75"/>
      <c r="I230" s="75"/>
      <c r="J230" s="75"/>
      <c r="K230" s="75"/>
      <c r="L230" s="75"/>
      <c r="M230" s="75"/>
      <c r="N230" s="143"/>
      <c r="O230" s="75"/>
      <c r="P230" s="75"/>
      <c r="Q230" s="75"/>
      <c r="R230" s="75"/>
      <c r="S230" s="75"/>
      <c r="T230" s="75"/>
      <c r="U230" s="75"/>
      <c r="V230" s="143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</row>
    <row r="231" ht="14.25" customHeight="1">
      <c r="A231" s="75"/>
      <c r="B231" s="75"/>
      <c r="C231" s="75"/>
      <c r="D231" s="75"/>
      <c r="E231" s="75"/>
      <c r="F231" s="143"/>
      <c r="G231" s="75"/>
      <c r="H231" s="75"/>
      <c r="I231" s="75"/>
      <c r="J231" s="75"/>
      <c r="K231" s="75"/>
      <c r="L231" s="75"/>
      <c r="M231" s="75"/>
      <c r="N231" s="143"/>
      <c r="O231" s="75"/>
      <c r="P231" s="75"/>
      <c r="Q231" s="75"/>
      <c r="R231" s="75"/>
      <c r="S231" s="75"/>
      <c r="T231" s="75"/>
      <c r="U231" s="75"/>
      <c r="V231" s="143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</row>
    <row r="232" ht="14.25" customHeight="1">
      <c r="A232" s="75"/>
      <c r="B232" s="75"/>
      <c r="C232" s="75"/>
      <c r="D232" s="75"/>
      <c r="E232" s="75"/>
      <c r="F232" s="143"/>
      <c r="G232" s="75"/>
      <c r="H232" s="75"/>
      <c r="I232" s="75"/>
      <c r="J232" s="75"/>
      <c r="K232" s="75"/>
      <c r="L232" s="75"/>
      <c r="M232" s="75"/>
      <c r="N232" s="143"/>
      <c r="O232" s="75"/>
      <c r="P232" s="75"/>
      <c r="Q232" s="75"/>
      <c r="R232" s="75"/>
      <c r="S232" s="75"/>
      <c r="T232" s="75"/>
      <c r="U232" s="75"/>
      <c r="V232" s="143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</row>
    <row r="233" ht="14.25" customHeight="1">
      <c r="A233" s="75"/>
      <c r="B233" s="75"/>
      <c r="C233" s="75"/>
      <c r="D233" s="75"/>
      <c r="E233" s="75"/>
      <c r="F233" s="143"/>
      <c r="G233" s="75"/>
      <c r="H233" s="75"/>
      <c r="I233" s="75"/>
      <c r="J233" s="75"/>
      <c r="K233" s="75"/>
      <c r="L233" s="75"/>
      <c r="M233" s="75"/>
      <c r="N233" s="143"/>
      <c r="O233" s="75"/>
      <c r="P233" s="75"/>
      <c r="Q233" s="75"/>
      <c r="R233" s="75"/>
      <c r="S233" s="75"/>
      <c r="T233" s="75"/>
      <c r="U233" s="75"/>
      <c r="V233" s="143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</row>
    <row r="234" ht="14.25" customHeight="1">
      <c r="A234" s="75"/>
      <c r="B234" s="75"/>
      <c r="C234" s="75"/>
      <c r="D234" s="75"/>
      <c r="E234" s="75"/>
      <c r="F234" s="143"/>
      <c r="G234" s="75"/>
      <c r="H234" s="75"/>
      <c r="I234" s="75"/>
      <c r="J234" s="75"/>
      <c r="K234" s="75"/>
      <c r="L234" s="75"/>
      <c r="M234" s="75"/>
      <c r="N234" s="143"/>
      <c r="O234" s="75"/>
      <c r="P234" s="75"/>
      <c r="Q234" s="75"/>
      <c r="R234" s="75"/>
      <c r="S234" s="75"/>
      <c r="T234" s="75"/>
      <c r="U234" s="75"/>
      <c r="V234" s="143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</row>
    <row r="235" ht="14.25" customHeight="1">
      <c r="A235" s="75"/>
      <c r="B235" s="75"/>
      <c r="C235" s="75"/>
      <c r="D235" s="75"/>
      <c r="E235" s="75"/>
      <c r="F235" s="143"/>
      <c r="G235" s="75"/>
      <c r="H235" s="75"/>
      <c r="I235" s="75"/>
      <c r="J235" s="75"/>
      <c r="K235" s="75"/>
      <c r="L235" s="75"/>
      <c r="M235" s="75"/>
      <c r="N235" s="143"/>
      <c r="O235" s="75"/>
      <c r="P235" s="75"/>
      <c r="Q235" s="75"/>
      <c r="R235" s="75"/>
      <c r="S235" s="75"/>
      <c r="T235" s="75"/>
      <c r="U235" s="75"/>
      <c r="V235" s="143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</row>
    <row r="236" ht="14.25" customHeight="1">
      <c r="A236" s="75"/>
      <c r="B236" s="75"/>
      <c r="C236" s="75"/>
      <c r="D236" s="75"/>
      <c r="E236" s="75"/>
      <c r="F236" s="143"/>
      <c r="G236" s="75"/>
      <c r="H236" s="75"/>
      <c r="I236" s="75"/>
      <c r="J236" s="75"/>
      <c r="K236" s="75"/>
      <c r="L236" s="75"/>
      <c r="M236" s="75"/>
      <c r="N236" s="143"/>
      <c r="O236" s="75"/>
      <c r="P236" s="75"/>
      <c r="Q236" s="75"/>
      <c r="R236" s="75"/>
      <c r="S236" s="75"/>
      <c r="T236" s="75"/>
      <c r="U236" s="75"/>
      <c r="V236" s="143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</row>
    <row r="237" ht="14.25" customHeight="1">
      <c r="A237" s="75"/>
      <c r="B237" s="75"/>
      <c r="C237" s="75"/>
      <c r="D237" s="75"/>
      <c r="E237" s="75"/>
      <c r="F237" s="143"/>
      <c r="G237" s="75"/>
      <c r="H237" s="75"/>
      <c r="I237" s="75"/>
      <c r="J237" s="75"/>
      <c r="K237" s="75"/>
      <c r="L237" s="75"/>
      <c r="M237" s="75"/>
      <c r="N237" s="143"/>
      <c r="O237" s="75"/>
      <c r="P237" s="75"/>
      <c r="Q237" s="75"/>
      <c r="R237" s="75"/>
      <c r="S237" s="75"/>
      <c r="T237" s="75"/>
      <c r="U237" s="75"/>
      <c r="V237" s="143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</row>
    <row r="238" ht="14.25" customHeight="1">
      <c r="A238" s="75"/>
      <c r="B238" s="75"/>
      <c r="C238" s="75"/>
      <c r="D238" s="75"/>
      <c r="E238" s="75"/>
      <c r="F238" s="143"/>
      <c r="G238" s="75"/>
      <c r="H238" s="75"/>
      <c r="I238" s="75"/>
      <c r="J238" s="75"/>
      <c r="K238" s="75"/>
      <c r="L238" s="75"/>
      <c r="M238" s="75"/>
      <c r="N238" s="143"/>
      <c r="O238" s="75"/>
      <c r="P238" s="75"/>
      <c r="Q238" s="75"/>
      <c r="R238" s="75"/>
      <c r="S238" s="75"/>
      <c r="T238" s="75"/>
      <c r="U238" s="75"/>
      <c r="V238" s="143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</row>
    <row r="239" ht="14.25" customHeight="1">
      <c r="A239" s="75"/>
      <c r="B239" s="75"/>
      <c r="C239" s="75"/>
      <c r="D239" s="75"/>
      <c r="E239" s="75"/>
      <c r="F239" s="143"/>
      <c r="G239" s="75"/>
      <c r="H239" s="75"/>
      <c r="I239" s="75"/>
      <c r="J239" s="75"/>
      <c r="K239" s="75"/>
      <c r="L239" s="75"/>
      <c r="M239" s="75"/>
      <c r="N239" s="143"/>
      <c r="O239" s="75"/>
      <c r="P239" s="75"/>
      <c r="Q239" s="75"/>
      <c r="R239" s="75"/>
      <c r="S239" s="75"/>
      <c r="T239" s="75"/>
      <c r="U239" s="75"/>
      <c r="V239" s="143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</row>
    <row r="240" ht="14.25" customHeight="1">
      <c r="A240" s="75"/>
      <c r="B240" s="75"/>
      <c r="C240" s="75"/>
      <c r="D240" s="75"/>
      <c r="E240" s="75"/>
      <c r="F240" s="143"/>
      <c r="G240" s="75"/>
      <c r="H240" s="75"/>
      <c r="I240" s="75"/>
      <c r="J240" s="75"/>
      <c r="K240" s="75"/>
      <c r="L240" s="75"/>
      <c r="M240" s="75"/>
      <c r="N240" s="143"/>
      <c r="O240" s="75"/>
      <c r="P240" s="75"/>
      <c r="Q240" s="75"/>
      <c r="R240" s="75"/>
      <c r="S240" s="75"/>
      <c r="T240" s="75"/>
      <c r="U240" s="75"/>
      <c r="V240" s="143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</row>
    <row r="241" ht="14.25" customHeight="1">
      <c r="A241" s="75"/>
      <c r="B241" s="75"/>
      <c r="C241" s="75"/>
      <c r="D241" s="75"/>
      <c r="E241" s="75"/>
      <c r="F241" s="143"/>
      <c r="G241" s="75"/>
      <c r="H241" s="75"/>
      <c r="I241" s="75"/>
      <c r="J241" s="75"/>
      <c r="K241" s="75"/>
      <c r="L241" s="75"/>
      <c r="M241" s="75"/>
      <c r="N241" s="143"/>
      <c r="O241" s="75"/>
      <c r="P241" s="75"/>
      <c r="Q241" s="75"/>
      <c r="R241" s="75"/>
      <c r="S241" s="75"/>
      <c r="T241" s="75"/>
      <c r="U241" s="75"/>
      <c r="V241" s="143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</row>
    <row r="242" ht="14.25" customHeight="1">
      <c r="A242" s="75"/>
      <c r="B242" s="75"/>
      <c r="C242" s="75"/>
      <c r="D242" s="75"/>
      <c r="E242" s="75"/>
      <c r="F242" s="143"/>
      <c r="G242" s="75"/>
      <c r="H242" s="75"/>
      <c r="I242" s="75"/>
      <c r="J242" s="75"/>
      <c r="K242" s="75"/>
      <c r="L242" s="75"/>
      <c r="M242" s="75"/>
      <c r="N242" s="143"/>
      <c r="O242" s="75"/>
      <c r="P242" s="75"/>
      <c r="Q242" s="75"/>
      <c r="R242" s="75"/>
      <c r="S242" s="75"/>
      <c r="T242" s="75"/>
      <c r="U242" s="75"/>
      <c r="V242" s="143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</row>
    <row r="243" ht="14.25" customHeight="1">
      <c r="A243" s="75"/>
      <c r="B243" s="75"/>
      <c r="C243" s="75"/>
      <c r="D243" s="75"/>
      <c r="E243" s="75"/>
      <c r="F243" s="143"/>
      <c r="G243" s="75"/>
      <c r="H243" s="75"/>
      <c r="I243" s="75"/>
      <c r="J243" s="75"/>
      <c r="K243" s="75"/>
      <c r="L243" s="75"/>
      <c r="M243" s="75"/>
      <c r="N243" s="143"/>
      <c r="O243" s="75"/>
      <c r="P243" s="75"/>
      <c r="Q243" s="75"/>
      <c r="R243" s="75"/>
      <c r="S243" s="75"/>
      <c r="T243" s="75"/>
      <c r="U243" s="75"/>
      <c r="V243" s="143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</row>
    <row r="244" ht="14.25" customHeight="1">
      <c r="A244" s="75"/>
      <c r="B244" s="75"/>
      <c r="C244" s="75"/>
      <c r="D244" s="75"/>
      <c r="E244" s="75"/>
      <c r="F244" s="143"/>
      <c r="G244" s="75"/>
      <c r="H244" s="75"/>
      <c r="I244" s="75"/>
      <c r="J244" s="75"/>
      <c r="K244" s="75"/>
      <c r="L244" s="75"/>
      <c r="M244" s="75"/>
      <c r="N244" s="143"/>
      <c r="O244" s="75"/>
      <c r="P244" s="75"/>
      <c r="Q244" s="75"/>
      <c r="R244" s="75"/>
      <c r="S244" s="75"/>
      <c r="T244" s="75"/>
      <c r="U244" s="75"/>
      <c r="V244" s="143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</row>
    <row r="245" ht="14.25" customHeight="1">
      <c r="A245" s="75"/>
      <c r="B245" s="75"/>
      <c r="C245" s="75"/>
      <c r="D245" s="75"/>
      <c r="E245" s="75"/>
      <c r="F245" s="143"/>
      <c r="G245" s="75"/>
      <c r="H245" s="75"/>
      <c r="I245" s="75"/>
      <c r="J245" s="75"/>
      <c r="K245" s="75"/>
      <c r="L245" s="75"/>
      <c r="M245" s="75"/>
      <c r="N245" s="143"/>
      <c r="O245" s="75"/>
      <c r="P245" s="75"/>
      <c r="Q245" s="75"/>
      <c r="R245" s="75"/>
      <c r="S245" s="75"/>
      <c r="T245" s="75"/>
      <c r="U245" s="75"/>
      <c r="V245" s="143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</row>
    <row r="246" ht="14.25" customHeight="1">
      <c r="A246" s="75"/>
      <c r="B246" s="75"/>
      <c r="C246" s="75"/>
      <c r="D246" s="75"/>
      <c r="E246" s="75"/>
      <c r="F246" s="143"/>
      <c r="G246" s="75"/>
      <c r="H246" s="75"/>
      <c r="I246" s="75"/>
      <c r="J246" s="75"/>
      <c r="K246" s="75"/>
      <c r="L246" s="75"/>
      <c r="M246" s="75"/>
      <c r="N246" s="143"/>
      <c r="O246" s="75"/>
      <c r="P246" s="75"/>
      <c r="Q246" s="75"/>
      <c r="R246" s="75"/>
      <c r="S246" s="75"/>
      <c r="T246" s="75"/>
      <c r="U246" s="75"/>
      <c r="V246" s="143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</row>
    <row r="247" ht="14.25" customHeight="1">
      <c r="A247" s="75"/>
      <c r="B247" s="75"/>
      <c r="C247" s="75"/>
      <c r="D247" s="75"/>
      <c r="E247" s="75"/>
      <c r="F247" s="143"/>
      <c r="G247" s="75"/>
      <c r="H247" s="75"/>
      <c r="I247" s="75"/>
      <c r="J247" s="75"/>
      <c r="K247" s="75"/>
      <c r="L247" s="75"/>
      <c r="M247" s="75"/>
      <c r="N247" s="143"/>
      <c r="O247" s="75"/>
      <c r="P247" s="75"/>
      <c r="Q247" s="75"/>
      <c r="R247" s="75"/>
      <c r="S247" s="75"/>
      <c r="T247" s="75"/>
      <c r="U247" s="75"/>
      <c r="V247" s="143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</row>
    <row r="248" ht="14.25" customHeight="1">
      <c r="A248" s="75"/>
      <c r="B248" s="75"/>
      <c r="C248" s="75"/>
      <c r="D248" s="75"/>
      <c r="E248" s="75"/>
      <c r="F248" s="143"/>
      <c r="G248" s="75"/>
      <c r="H248" s="75"/>
      <c r="I248" s="75"/>
      <c r="J248" s="75"/>
      <c r="K248" s="75"/>
      <c r="L248" s="75"/>
      <c r="M248" s="75"/>
      <c r="N248" s="143"/>
      <c r="O248" s="75"/>
      <c r="P248" s="75"/>
      <c r="Q248" s="75"/>
      <c r="R248" s="75"/>
      <c r="S248" s="75"/>
      <c r="T248" s="75"/>
      <c r="U248" s="75"/>
      <c r="V248" s="143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</row>
    <row r="249" ht="14.25" customHeight="1">
      <c r="A249" s="75"/>
      <c r="B249" s="75"/>
      <c r="C249" s="75"/>
      <c r="D249" s="75"/>
      <c r="E249" s="75"/>
      <c r="F249" s="143"/>
      <c r="G249" s="75"/>
      <c r="H249" s="75"/>
      <c r="I249" s="75"/>
      <c r="J249" s="75"/>
      <c r="K249" s="75"/>
      <c r="L249" s="75"/>
      <c r="M249" s="75"/>
      <c r="N249" s="143"/>
      <c r="O249" s="75"/>
      <c r="P249" s="75"/>
      <c r="Q249" s="75"/>
      <c r="R249" s="75"/>
      <c r="S249" s="75"/>
      <c r="T249" s="75"/>
      <c r="U249" s="75"/>
      <c r="V249" s="143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</row>
    <row r="250" ht="14.25" customHeight="1">
      <c r="A250" s="75"/>
      <c r="B250" s="75"/>
      <c r="C250" s="75"/>
      <c r="D250" s="75"/>
      <c r="E250" s="75"/>
      <c r="F250" s="143"/>
      <c r="G250" s="75"/>
      <c r="H250" s="75"/>
      <c r="I250" s="75"/>
      <c r="J250" s="75"/>
      <c r="K250" s="75"/>
      <c r="L250" s="75"/>
      <c r="M250" s="75"/>
      <c r="N250" s="143"/>
      <c r="O250" s="75"/>
      <c r="P250" s="75"/>
      <c r="Q250" s="75"/>
      <c r="R250" s="75"/>
      <c r="S250" s="75"/>
      <c r="T250" s="75"/>
      <c r="U250" s="75"/>
      <c r="V250" s="143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</row>
    <row r="251" ht="14.25" customHeight="1">
      <c r="A251" s="75"/>
      <c r="B251" s="75"/>
      <c r="C251" s="75"/>
      <c r="D251" s="75"/>
      <c r="E251" s="75"/>
      <c r="F251" s="143"/>
      <c r="G251" s="75"/>
      <c r="H251" s="75"/>
      <c r="I251" s="75"/>
      <c r="J251" s="75"/>
      <c r="K251" s="75"/>
      <c r="L251" s="75"/>
      <c r="M251" s="75"/>
      <c r="N251" s="143"/>
      <c r="O251" s="75"/>
      <c r="P251" s="75"/>
      <c r="Q251" s="75"/>
      <c r="R251" s="75"/>
      <c r="S251" s="75"/>
      <c r="T251" s="75"/>
      <c r="U251" s="75"/>
      <c r="V251" s="143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</row>
    <row r="252" ht="14.25" customHeight="1">
      <c r="A252" s="75"/>
      <c r="B252" s="75"/>
      <c r="C252" s="75"/>
      <c r="D252" s="75"/>
      <c r="E252" s="75"/>
      <c r="F252" s="143"/>
      <c r="G252" s="75"/>
      <c r="H252" s="75"/>
      <c r="I252" s="75"/>
      <c r="J252" s="75"/>
      <c r="K252" s="75"/>
      <c r="L252" s="75"/>
      <c r="M252" s="75"/>
      <c r="N252" s="143"/>
      <c r="O252" s="75"/>
      <c r="P252" s="75"/>
      <c r="Q252" s="75"/>
      <c r="R252" s="75"/>
      <c r="S252" s="75"/>
      <c r="T252" s="75"/>
      <c r="U252" s="75"/>
      <c r="V252" s="143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</row>
    <row r="253" ht="14.25" customHeight="1">
      <c r="A253" s="75"/>
      <c r="B253" s="75"/>
      <c r="C253" s="75"/>
      <c r="D253" s="75"/>
      <c r="E253" s="75"/>
      <c r="F253" s="143"/>
      <c r="G253" s="75"/>
      <c r="H253" s="75"/>
      <c r="I253" s="75"/>
      <c r="J253" s="75"/>
      <c r="K253" s="75"/>
      <c r="L253" s="75"/>
      <c r="M253" s="75"/>
      <c r="N253" s="143"/>
      <c r="O253" s="75"/>
      <c r="P253" s="75"/>
      <c r="Q253" s="75"/>
      <c r="R253" s="75"/>
      <c r="S253" s="75"/>
      <c r="T253" s="75"/>
      <c r="U253" s="75"/>
      <c r="V253" s="143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</row>
    <row r="254" ht="14.25" customHeight="1">
      <c r="A254" s="75"/>
      <c r="B254" s="75"/>
      <c r="C254" s="75"/>
      <c r="D254" s="75"/>
      <c r="E254" s="75"/>
      <c r="F254" s="143"/>
      <c r="G254" s="75"/>
      <c r="H254" s="75"/>
      <c r="I254" s="75"/>
      <c r="J254" s="75"/>
      <c r="K254" s="75"/>
      <c r="L254" s="75"/>
      <c r="M254" s="75"/>
      <c r="N254" s="143"/>
      <c r="O254" s="75"/>
      <c r="P254" s="75"/>
      <c r="Q254" s="75"/>
      <c r="R254" s="75"/>
      <c r="S254" s="75"/>
      <c r="T254" s="75"/>
      <c r="U254" s="75"/>
      <c r="V254" s="143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</row>
    <row r="255" ht="14.25" customHeight="1">
      <c r="A255" s="75"/>
      <c r="B255" s="75"/>
      <c r="C255" s="75"/>
      <c r="D255" s="75"/>
      <c r="E255" s="75"/>
      <c r="F255" s="143"/>
      <c r="G255" s="75"/>
      <c r="H255" s="75"/>
      <c r="I255" s="75"/>
      <c r="J255" s="75"/>
      <c r="K255" s="75"/>
      <c r="L255" s="75"/>
      <c r="M255" s="75"/>
      <c r="N255" s="143"/>
      <c r="O255" s="75"/>
      <c r="P255" s="75"/>
      <c r="Q255" s="75"/>
      <c r="R255" s="75"/>
      <c r="S255" s="75"/>
      <c r="T255" s="75"/>
      <c r="U255" s="75"/>
      <c r="V255" s="143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</row>
    <row r="256" ht="14.25" customHeight="1">
      <c r="A256" s="75"/>
      <c r="B256" s="75"/>
      <c r="C256" s="75"/>
      <c r="D256" s="75"/>
      <c r="E256" s="75"/>
      <c r="F256" s="143"/>
      <c r="G256" s="75"/>
      <c r="H256" s="75"/>
      <c r="I256" s="75"/>
      <c r="J256" s="75"/>
      <c r="K256" s="75"/>
      <c r="L256" s="75"/>
      <c r="M256" s="75"/>
      <c r="N256" s="143"/>
      <c r="O256" s="75"/>
      <c r="P256" s="75"/>
      <c r="Q256" s="75"/>
      <c r="R256" s="75"/>
      <c r="S256" s="75"/>
      <c r="T256" s="75"/>
      <c r="U256" s="75"/>
      <c r="V256" s="143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</row>
    <row r="257" ht="14.25" customHeight="1">
      <c r="A257" s="75"/>
      <c r="B257" s="75"/>
      <c r="C257" s="75"/>
      <c r="D257" s="75"/>
      <c r="E257" s="75"/>
      <c r="F257" s="143"/>
      <c r="G257" s="75"/>
      <c r="H257" s="75"/>
      <c r="I257" s="75"/>
      <c r="J257" s="75"/>
      <c r="K257" s="75"/>
      <c r="L257" s="75"/>
      <c r="M257" s="75"/>
      <c r="N257" s="143"/>
      <c r="O257" s="75"/>
      <c r="P257" s="75"/>
      <c r="Q257" s="75"/>
      <c r="R257" s="75"/>
      <c r="S257" s="75"/>
      <c r="T257" s="75"/>
      <c r="U257" s="75"/>
      <c r="V257" s="143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</row>
    <row r="258" ht="14.25" customHeight="1">
      <c r="A258" s="75"/>
      <c r="B258" s="75"/>
      <c r="C258" s="75"/>
      <c r="D258" s="75"/>
      <c r="E258" s="75"/>
      <c r="F258" s="143"/>
      <c r="G258" s="75"/>
      <c r="H258" s="75"/>
      <c r="I258" s="75"/>
      <c r="J258" s="75"/>
      <c r="K258" s="75"/>
      <c r="L258" s="75"/>
      <c r="M258" s="75"/>
      <c r="N258" s="143"/>
      <c r="O258" s="75"/>
      <c r="P258" s="75"/>
      <c r="Q258" s="75"/>
      <c r="R258" s="75"/>
      <c r="S258" s="75"/>
      <c r="T258" s="75"/>
      <c r="U258" s="75"/>
      <c r="V258" s="143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</row>
    <row r="259" ht="14.25" customHeight="1">
      <c r="A259" s="75"/>
      <c r="B259" s="75"/>
      <c r="C259" s="75"/>
      <c r="D259" s="75"/>
      <c r="E259" s="75"/>
      <c r="F259" s="143"/>
      <c r="G259" s="75"/>
      <c r="H259" s="75"/>
      <c r="I259" s="75"/>
      <c r="J259" s="75"/>
      <c r="K259" s="75"/>
      <c r="L259" s="75"/>
      <c r="M259" s="75"/>
      <c r="N259" s="143"/>
      <c r="O259" s="75"/>
      <c r="P259" s="75"/>
      <c r="Q259" s="75"/>
      <c r="R259" s="75"/>
      <c r="S259" s="75"/>
      <c r="T259" s="75"/>
      <c r="U259" s="75"/>
      <c r="V259" s="143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</row>
    <row r="260" ht="14.25" customHeight="1">
      <c r="A260" s="75"/>
      <c r="B260" s="75"/>
      <c r="C260" s="75"/>
      <c r="D260" s="75"/>
      <c r="E260" s="75"/>
      <c r="F260" s="143"/>
      <c r="G260" s="75"/>
      <c r="H260" s="75"/>
      <c r="I260" s="75"/>
      <c r="J260" s="75"/>
      <c r="K260" s="75"/>
      <c r="L260" s="75"/>
      <c r="M260" s="75"/>
      <c r="N260" s="143"/>
      <c r="O260" s="75"/>
      <c r="P260" s="75"/>
      <c r="Q260" s="75"/>
      <c r="R260" s="75"/>
      <c r="S260" s="75"/>
      <c r="T260" s="75"/>
      <c r="U260" s="75"/>
      <c r="V260" s="143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</row>
    <row r="261" ht="14.25" customHeight="1">
      <c r="A261" s="75"/>
      <c r="B261" s="75"/>
      <c r="C261" s="75"/>
      <c r="D261" s="75"/>
      <c r="E261" s="75"/>
      <c r="F261" s="143"/>
      <c r="G261" s="75"/>
      <c r="H261" s="75"/>
      <c r="I261" s="75"/>
      <c r="J261" s="75"/>
      <c r="K261" s="75"/>
      <c r="L261" s="75"/>
      <c r="M261" s="75"/>
      <c r="N261" s="143"/>
      <c r="O261" s="75"/>
      <c r="P261" s="75"/>
      <c r="Q261" s="75"/>
      <c r="R261" s="75"/>
      <c r="S261" s="75"/>
      <c r="T261" s="75"/>
      <c r="U261" s="75"/>
      <c r="V261" s="143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</row>
    <row r="262" ht="14.25" customHeight="1">
      <c r="A262" s="75"/>
      <c r="B262" s="75"/>
      <c r="C262" s="75"/>
      <c r="D262" s="75"/>
      <c r="E262" s="75"/>
      <c r="F262" s="143"/>
      <c r="G262" s="75"/>
      <c r="H262" s="75"/>
      <c r="I262" s="75"/>
      <c r="J262" s="75"/>
      <c r="K262" s="75"/>
      <c r="L262" s="75"/>
      <c r="M262" s="75"/>
      <c r="N262" s="143"/>
      <c r="O262" s="75"/>
      <c r="P262" s="75"/>
      <c r="Q262" s="75"/>
      <c r="R262" s="75"/>
      <c r="S262" s="75"/>
      <c r="T262" s="75"/>
      <c r="U262" s="75"/>
      <c r="V262" s="143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</row>
    <row r="263" ht="14.25" customHeight="1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</row>
    <row r="264" ht="14.25" customHeight="1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</row>
    <row r="265" ht="14.25" customHeight="1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</row>
    <row r="266" ht="14.25" customHeight="1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</row>
    <row r="267" ht="14.25" customHeight="1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</row>
    <row r="268" ht="14.25" customHeight="1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</row>
    <row r="269" ht="14.25" customHeight="1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</row>
    <row r="270" ht="14.25" customHeight="1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</row>
    <row r="271" ht="14.25" customHeight="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</row>
    <row r="272" ht="14.25" customHeight="1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</row>
    <row r="273" ht="14.25" customHeight="1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</row>
    <row r="274" ht="14.25" customHeight="1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</row>
    <row r="275" ht="14.25" customHeight="1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</row>
    <row r="276" ht="14.25" customHeight="1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</row>
    <row r="277" ht="14.25" customHeight="1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</row>
    <row r="278" ht="14.25" customHeight="1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</row>
    <row r="279" ht="14.25" customHeight="1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</row>
    <row r="280" ht="14.25" customHeight="1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</row>
    <row r="281" ht="14.25" customHeight="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</row>
    <row r="282" ht="14.25" customHeight="1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</row>
    <row r="283" ht="14.25" customHeight="1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</row>
    <row r="284" ht="14.25" customHeight="1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</row>
    <row r="285" ht="14.25" customHeight="1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</row>
    <row r="286" ht="14.25" customHeight="1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</row>
    <row r="287" ht="14.25" customHeight="1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</row>
    <row r="288" ht="14.25" customHeight="1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</row>
    <row r="289" ht="14.25" customHeight="1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</row>
    <row r="290" ht="14.25" customHeight="1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</row>
    <row r="291" ht="14.25" customHeight="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</row>
    <row r="292" ht="14.25" customHeight="1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</row>
    <row r="293" ht="14.2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</row>
    <row r="294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</row>
    <row r="295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</row>
    <row r="29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</row>
    <row r="297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</row>
    <row r="298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</row>
    <row r="299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</row>
    <row r="300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</row>
    <row r="301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  <c r="AO301" s="75"/>
      <c r="AP301" s="75"/>
      <c r="AQ301" s="75"/>
    </row>
    <row r="302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  <c r="AO302" s="75"/>
      <c r="AP302" s="75"/>
      <c r="AQ302" s="75"/>
    </row>
    <row r="303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  <c r="AO303" s="75"/>
      <c r="AP303" s="75"/>
      <c r="AQ303" s="75"/>
    </row>
    <row r="304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5"/>
      <c r="AN304" s="75"/>
      <c r="AO304" s="75"/>
      <c r="AP304" s="75"/>
      <c r="AQ304" s="75"/>
    </row>
    <row r="305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  <c r="AO305" s="75"/>
      <c r="AP305" s="75"/>
      <c r="AQ305" s="75"/>
    </row>
    <row r="30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  <c r="AO306" s="75"/>
      <c r="AP306" s="75"/>
      <c r="AQ306" s="75"/>
    </row>
    <row r="307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  <c r="AO307" s="75"/>
      <c r="AP307" s="75"/>
      <c r="AQ307" s="75"/>
    </row>
    <row r="308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  <c r="AO308" s="75"/>
      <c r="AP308" s="75"/>
      <c r="AQ308" s="75"/>
    </row>
    <row r="309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  <c r="AO309" s="75"/>
      <c r="AP309" s="75"/>
      <c r="AQ309" s="75"/>
    </row>
    <row r="310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  <c r="AO310" s="75"/>
      <c r="AP310" s="75"/>
      <c r="AQ310" s="75"/>
    </row>
    <row r="311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5"/>
      <c r="AN311" s="75"/>
      <c r="AO311" s="75"/>
      <c r="AP311" s="75"/>
      <c r="AQ311" s="75"/>
    </row>
    <row r="312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5"/>
      <c r="AQ312" s="75"/>
    </row>
    <row r="313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  <c r="AO313" s="75"/>
      <c r="AP313" s="75"/>
      <c r="AQ313" s="75"/>
    </row>
    <row r="314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  <c r="AO314" s="75"/>
      <c r="AP314" s="75"/>
      <c r="AQ314" s="75"/>
    </row>
    <row r="315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5"/>
      <c r="AN315" s="75"/>
      <c r="AO315" s="75"/>
      <c r="AP315" s="75"/>
      <c r="AQ315" s="75"/>
    </row>
    <row r="31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  <c r="AO316" s="75"/>
      <c r="AP316" s="75"/>
      <c r="AQ316" s="75"/>
    </row>
    <row r="317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5"/>
      <c r="AN317" s="75"/>
      <c r="AO317" s="75"/>
      <c r="AP317" s="75"/>
      <c r="AQ317" s="75"/>
    </row>
    <row r="318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  <c r="AO318" s="75"/>
      <c r="AP318" s="75"/>
      <c r="AQ318" s="75"/>
    </row>
    <row r="319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  <c r="AO319" s="75"/>
      <c r="AP319" s="75"/>
      <c r="AQ319" s="75"/>
    </row>
    <row r="320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  <c r="AO320" s="75"/>
      <c r="AP320" s="75"/>
      <c r="AQ320" s="75"/>
    </row>
    <row r="321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5"/>
      <c r="AQ321" s="75"/>
    </row>
    <row r="322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  <c r="AO322" s="75"/>
      <c r="AP322" s="75"/>
      <c r="AQ322" s="75"/>
    </row>
    <row r="323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5"/>
      <c r="AQ323" s="75"/>
    </row>
    <row r="324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5"/>
      <c r="AQ324" s="75"/>
    </row>
    <row r="325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  <c r="AO325" s="75"/>
      <c r="AP325" s="75"/>
      <c r="AQ325" s="75"/>
    </row>
    <row r="3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  <c r="AK326" s="75"/>
      <c r="AL326" s="75"/>
      <c r="AM326" s="75"/>
      <c r="AN326" s="75"/>
      <c r="AO326" s="75"/>
      <c r="AP326" s="75"/>
      <c r="AQ326" s="75"/>
    </row>
    <row r="327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  <c r="AO327" s="75"/>
      <c r="AP327" s="75"/>
      <c r="AQ327" s="75"/>
    </row>
    <row r="328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5"/>
      <c r="AP328" s="75"/>
      <c r="AQ328" s="75"/>
    </row>
    <row r="329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  <c r="AO329" s="75"/>
      <c r="AP329" s="75"/>
      <c r="AQ329" s="75"/>
    </row>
    <row r="330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  <c r="AO330" s="75"/>
      <c r="AP330" s="75"/>
      <c r="AQ330" s="75"/>
    </row>
    <row r="331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  <c r="AO331" s="75"/>
      <c r="AP331" s="75"/>
      <c r="AQ331" s="75"/>
    </row>
    <row r="332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5"/>
      <c r="AM332" s="75"/>
      <c r="AN332" s="75"/>
      <c r="AO332" s="75"/>
      <c r="AP332" s="75"/>
      <c r="AQ332" s="75"/>
    </row>
    <row r="333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  <c r="AO333" s="75"/>
      <c r="AP333" s="75"/>
      <c r="AQ333" s="75"/>
    </row>
    <row r="334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  <c r="AO334" s="75"/>
      <c r="AP334" s="75"/>
      <c r="AQ334" s="75"/>
    </row>
    <row r="335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  <c r="AO335" s="75"/>
      <c r="AP335" s="75"/>
      <c r="AQ335" s="75"/>
    </row>
    <row r="33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  <c r="AO336" s="75"/>
      <c r="AP336" s="75"/>
      <c r="AQ336" s="75"/>
    </row>
    <row r="337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  <c r="AO337" s="75"/>
      <c r="AP337" s="75"/>
      <c r="AQ337" s="75"/>
    </row>
    <row r="338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  <c r="AO338" s="75"/>
      <c r="AP338" s="75"/>
      <c r="AQ338" s="75"/>
    </row>
    <row r="339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  <c r="AO339" s="75"/>
      <c r="AP339" s="75"/>
      <c r="AQ339" s="75"/>
    </row>
    <row r="340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  <c r="AO340" s="75"/>
      <c r="AP340" s="75"/>
      <c r="AQ340" s="75"/>
    </row>
    <row r="341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  <c r="AO341" s="75"/>
      <c r="AP341" s="75"/>
      <c r="AQ341" s="75"/>
    </row>
    <row r="342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5"/>
      <c r="AQ342" s="75"/>
    </row>
    <row r="343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  <c r="AO343" s="75"/>
      <c r="AP343" s="75"/>
      <c r="AQ343" s="75"/>
    </row>
    <row r="344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5"/>
      <c r="AM344" s="75"/>
      <c r="AN344" s="75"/>
      <c r="AO344" s="75"/>
      <c r="AP344" s="75"/>
      <c r="AQ344" s="75"/>
    </row>
    <row r="345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5"/>
      <c r="AQ345" s="75"/>
    </row>
    <row r="34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5"/>
      <c r="AQ346" s="75"/>
    </row>
    <row r="347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5"/>
      <c r="AQ347" s="75"/>
    </row>
    <row r="348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5"/>
      <c r="AQ348" s="75"/>
    </row>
    <row r="349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5"/>
      <c r="AM349" s="75"/>
      <c r="AN349" s="75"/>
      <c r="AO349" s="75"/>
      <c r="AP349" s="75"/>
      <c r="AQ349" s="75"/>
    </row>
    <row r="350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  <c r="AO350" s="75"/>
      <c r="AP350" s="75"/>
      <c r="AQ350" s="75"/>
    </row>
    <row r="351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5"/>
      <c r="AM351" s="75"/>
      <c r="AN351" s="75"/>
      <c r="AO351" s="75"/>
      <c r="AP351" s="75"/>
      <c r="AQ351" s="75"/>
    </row>
    <row r="352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  <c r="AE352" s="75"/>
      <c r="AF352" s="75"/>
      <c r="AG352" s="75"/>
      <c r="AH352" s="75"/>
      <c r="AI352" s="75"/>
      <c r="AJ352" s="75"/>
      <c r="AK352" s="75"/>
      <c r="AL352" s="75"/>
      <c r="AM352" s="75"/>
      <c r="AN352" s="75"/>
      <c r="AO352" s="75"/>
      <c r="AP352" s="75"/>
      <c r="AQ352" s="75"/>
    </row>
    <row r="353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5"/>
      <c r="AM353" s="75"/>
      <c r="AN353" s="75"/>
      <c r="AO353" s="75"/>
      <c r="AP353" s="75"/>
      <c r="AQ353" s="75"/>
    </row>
    <row r="354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  <c r="AO354" s="75"/>
      <c r="AP354" s="75"/>
      <c r="AQ354" s="75"/>
    </row>
    <row r="355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  <c r="AO355" s="75"/>
      <c r="AP355" s="75"/>
      <c r="AQ355" s="75"/>
    </row>
    <row r="35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5"/>
      <c r="AQ356" s="75"/>
    </row>
    <row r="357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  <c r="AO357" s="75"/>
      <c r="AP357" s="75"/>
      <c r="AQ357" s="75"/>
    </row>
    <row r="358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  <c r="AO358" s="75"/>
      <c r="AP358" s="75"/>
      <c r="AQ358" s="75"/>
    </row>
    <row r="359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5"/>
      <c r="AQ359" s="75"/>
    </row>
    <row r="360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  <c r="AO360" s="75"/>
      <c r="AP360" s="75"/>
      <c r="AQ360" s="75"/>
    </row>
    <row r="361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  <c r="AO361" s="75"/>
      <c r="AP361" s="75"/>
      <c r="AQ361" s="75"/>
    </row>
    <row r="362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5"/>
      <c r="AM362" s="75"/>
      <c r="AN362" s="75"/>
      <c r="AO362" s="75"/>
      <c r="AP362" s="75"/>
      <c r="AQ362" s="75"/>
    </row>
    <row r="363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  <c r="AO363" s="75"/>
      <c r="AP363" s="75"/>
      <c r="AQ363" s="75"/>
    </row>
    <row r="364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5"/>
      <c r="AM364" s="75"/>
      <c r="AN364" s="75"/>
      <c r="AO364" s="75"/>
      <c r="AP364" s="75"/>
      <c r="AQ364" s="75"/>
    </row>
    <row r="365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  <c r="AO365" s="75"/>
      <c r="AP365" s="75"/>
      <c r="AQ365" s="75"/>
    </row>
    <row r="36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  <c r="AD366" s="75"/>
      <c r="AE366" s="75"/>
      <c r="AF366" s="75"/>
      <c r="AG366" s="75"/>
      <c r="AH366" s="75"/>
      <c r="AI366" s="75"/>
      <c r="AJ366" s="75"/>
      <c r="AK366" s="75"/>
      <c r="AL366" s="75"/>
      <c r="AM366" s="75"/>
      <c r="AN366" s="75"/>
      <c r="AO366" s="75"/>
      <c r="AP366" s="75"/>
      <c r="AQ366" s="75"/>
    </row>
    <row r="367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  <c r="AD367" s="75"/>
      <c r="AE367" s="75"/>
      <c r="AF367" s="75"/>
      <c r="AG367" s="75"/>
      <c r="AH367" s="75"/>
      <c r="AI367" s="75"/>
      <c r="AJ367" s="75"/>
      <c r="AK367" s="75"/>
      <c r="AL367" s="75"/>
      <c r="AM367" s="75"/>
      <c r="AN367" s="75"/>
      <c r="AO367" s="75"/>
      <c r="AP367" s="75"/>
      <c r="AQ367" s="75"/>
    </row>
    <row r="368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  <c r="AO368" s="75"/>
      <c r="AP368" s="75"/>
      <c r="AQ368" s="75"/>
    </row>
    <row r="369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  <c r="AO369" s="75"/>
      <c r="AP369" s="75"/>
      <c r="AQ369" s="75"/>
    </row>
    <row r="370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5"/>
      <c r="AQ370" s="75"/>
    </row>
    <row r="371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  <c r="AO371" s="75"/>
      <c r="AP371" s="75"/>
      <c r="AQ371" s="75"/>
    </row>
    <row r="372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  <c r="AO372" s="75"/>
      <c r="AP372" s="75"/>
      <c r="AQ372" s="75"/>
    </row>
    <row r="373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  <c r="AO373" s="75"/>
      <c r="AP373" s="75"/>
      <c r="AQ373" s="75"/>
    </row>
    <row r="374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  <c r="AO374" s="75"/>
      <c r="AP374" s="75"/>
      <c r="AQ374" s="75"/>
    </row>
    <row r="375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  <c r="AO375" s="75"/>
      <c r="AP375" s="75"/>
      <c r="AQ375" s="75"/>
    </row>
    <row r="37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  <c r="AO376" s="75"/>
      <c r="AP376" s="75"/>
      <c r="AQ376" s="75"/>
    </row>
    <row r="377" ht="14.25" customHeight="1">
      <c r="F377" s="176"/>
      <c r="N377" s="176"/>
      <c r="V377" s="176"/>
      <c r="X377" s="132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  <c r="AO377" s="75"/>
      <c r="AP377" s="75"/>
      <c r="AQ377" s="75"/>
    </row>
    <row r="378" ht="14.25" customHeight="1">
      <c r="F378" s="176"/>
      <c r="N378" s="176"/>
      <c r="V378" s="176"/>
      <c r="X378" s="132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  <c r="AO378" s="75"/>
      <c r="AP378" s="75"/>
      <c r="AQ378" s="75"/>
    </row>
    <row r="379" ht="14.25" customHeight="1">
      <c r="F379" s="176"/>
      <c r="N379" s="176"/>
      <c r="V379" s="176"/>
      <c r="X379" s="132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5"/>
      <c r="AQ379" s="75"/>
    </row>
    <row r="380" ht="14.25" customHeight="1">
      <c r="F380" s="176"/>
      <c r="N380" s="176"/>
      <c r="V380" s="176"/>
      <c r="X380" s="132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5"/>
      <c r="AQ380" s="75"/>
    </row>
    <row r="381" ht="14.25" customHeight="1">
      <c r="F381" s="176"/>
      <c r="N381" s="176"/>
      <c r="V381" s="176"/>
      <c r="X381" s="132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5"/>
      <c r="AQ381" s="75"/>
    </row>
    <row r="382" ht="14.25" customHeight="1">
      <c r="F382" s="176"/>
      <c r="N382" s="176"/>
      <c r="V382" s="176"/>
      <c r="X382" s="132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  <c r="AO382" s="75"/>
      <c r="AP382" s="75"/>
      <c r="AQ382" s="75"/>
    </row>
    <row r="383" ht="14.25" customHeight="1">
      <c r="F383" s="176"/>
      <c r="N383" s="176"/>
      <c r="V383" s="176"/>
      <c r="X383" s="132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  <c r="AO383" s="75"/>
      <c r="AP383" s="75"/>
      <c r="AQ383" s="75"/>
    </row>
    <row r="384" ht="14.25" customHeight="1">
      <c r="F384" s="176"/>
      <c r="N384" s="176"/>
      <c r="V384" s="176"/>
      <c r="X384" s="132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5"/>
      <c r="AQ384" s="75"/>
    </row>
    <row r="385" ht="14.25" customHeight="1">
      <c r="F385" s="176"/>
      <c r="N385" s="176"/>
      <c r="V385" s="176"/>
      <c r="X385" s="132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  <c r="AO385" s="75"/>
      <c r="AP385" s="75"/>
      <c r="AQ385" s="75"/>
    </row>
    <row r="386" ht="14.25" customHeight="1">
      <c r="F386" s="176"/>
      <c r="N386" s="176"/>
      <c r="V386" s="176"/>
      <c r="X386" s="132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  <c r="AO386" s="75"/>
      <c r="AP386" s="75"/>
      <c r="AQ386" s="75"/>
    </row>
    <row r="387" ht="14.25" customHeight="1">
      <c r="F387" s="176"/>
      <c r="N387" s="176"/>
      <c r="V387" s="176"/>
      <c r="X387" s="132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  <c r="AO387" s="75"/>
      <c r="AP387" s="75"/>
      <c r="AQ387" s="75"/>
    </row>
    <row r="388" ht="14.25" customHeight="1">
      <c r="F388" s="176"/>
      <c r="N388" s="176"/>
      <c r="V388" s="176"/>
      <c r="X388" s="132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  <c r="AO388" s="75"/>
      <c r="AP388" s="75"/>
      <c r="AQ388" s="75"/>
    </row>
    <row r="389" ht="14.25" customHeight="1">
      <c r="F389" s="176"/>
      <c r="N389" s="176"/>
      <c r="V389" s="176"/>
      <c r="X389" s="132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5"/>
      <c r="AQ389" s="75"/>
    </row>
    <row r="390" ht="14.25" customHeight="1">
      <c r="F390" s="176"/>
      <c r="N390" s="176"/>
      <c r="V390" s="176"/>
      <c r="X390" s="132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75"/>
      <c r="AP390" s="75"/>
      <c r="AQ390" s="75"/>
    </row>
    <row r="391" ht="14.25" customHeight="1">
      <c r="F391" s="176"/>
      <c r="N391" s="176"/>
      <c r="V391" s="176"/>
      <c r="X391" s="132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  <c r="AO391" s="75"/>
      <c r="AP391" s="75"/>
      <c r="AQ391" s="75"/>
    </row>
    <row r="392" ht="14.25" customHeight="1">
      <c r="F392" s="176"/>
      <c r="N392" s="176"/>
      <c r="V392" s="176"/>
      <c r="X392" s="132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5"/>
      <c r="AQ392" s="75"/>
    </row>
    <row r="393" ht="14.25" customHeight="1">
      <c r="F393" s="176"/>
      <c r="N393" s="176"/>
      <c r="V393" s="176"/>
      <c r="X393" s="132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5"/>
      <c r="AQ393" s="75"/>
    </row>
    <row r="394" ht="14.25" customHeight="1">
      <c r="F394" s="176"/>
      <c r="N394" s="176"/>
      <c r="V394" s="176"/>
      <c r="X394" s="132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5"/>
      <c r="AQ394" s="75"/>
    </row>
    <row r="395" ht="14.25" customHeight="1">
      <c r="F395" s="176"/>
      <c r="N395" s="176"/>
      <c r="V395" s="176"/>
      <c r="X395" s="132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</row>
    <row r="396" ht="14.25" customHeight="1">
      <c r="F396" s="176"/>
      <c r="N396" s="176"/>
      <c r="V396" s="176"/>
      <c r="X396" s="132"/>
      <c r="Y396" s="75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  <c r="AO396" s="75"/>
      <c r="AP396" s="75"/>
      <c r="AQ396" s="75"/>
    </row>
    <row r="397" ht="14.25" customHeight="1">
      <c r="F397" s="176"/>
      <c r="N397" s="176"/>
      <c r="V397" s="176"/>
      <c r="X397" s="132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5"/>
      <c r="AQ397" s="75"/>
    </row>
    <row r="398" ht="14.25" customHeight="1">
      <c r="F398" s="176"/>
      <c r="N398" s="176"/>
      <c r="V398" s="176"/>
      <c r="X398" s="132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</row>
    <row r="399" ht="14.25" customHeight="1">
      <c r="F399" s="176"/>
      <c r="N399" s="176"/>
      <c r="V399" s="176"/>
      <c r="X399" s="132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</row>
    <row r="400" ht="14.25" customHeight="1">
      <c r="F400" s="176"/>
      <c r="N400" s="176"/>
      <c r="V400" s="176"/>
      <c r="X400" s="132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  <c r="AO400" s="75"/>
      <c r="AP400" s="75"/>
      <c r="AQ400" s="75"/>
    </row>
    <row r="401" ht="14.25" customHeight="1">
      <c r="F401" s="176"/>
      <c r="N401" s="176"/>
      <c r="V401" s="176"/>
      <c r="X401" s="132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</row>
    <row r="402" ht="14.25" customHeight="1">
      <c r="F402" s="176"/>
      <c r="N402" s="176"/>
      <c r="V402" s="176"/>
      <c r="X402" s="132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5"/>
      <c r="AQ402" s="75"/>
    </row>
    <row r="403" ht="14.25" customHeight="1">
      <c r="F403" s="176"/>
      <c r="N403" s="176"/>
      <c r="V403" s="176"/>
      <c r="X403" s="132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5"/>
      <c r="AQ403" s="75"/>
    </row>
    <row r="404" ht="14.25" customHeight="1">
      <c r="F404" s="176"/>
      <c r="N404" s="176"/>
      <c r="V404" s="176"/>
      <c r="X404" s="132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  <c r="AO404" s="75"/>
      <c r="AP404" s="75"/>
      <c r="AQ404" s="75"/>
    </row>
    <row r="405" ht="14.25" customHeight="1">
      <c r="F405" s="176"/>
      <c r="N405" s="176"/>
      <c r="V405" s="176"/>
      <c r="X405" s="132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5"/>
      <c r="AQ405" s="75"/>
    </row>
    <row r="406" ht="14.25" customHeight="1">
      <c r="F406" s="176"/>
      <c r="N406" s="176"/>
      <c r="V406" s="176"/>
      <c r="X406" s="132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5"/>
      <c r="AQ406" s="75"/>
    </row>
    <row r="407" ht="14.25" customHeight="1">
      <c r="F407" s="176"/>
      <c r="N407" s="176"/>
      <c r="V407" s="176"/>
      <c r="X407" s="132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5"/>
      <c r="AQ407" s="75"/>
    </row>
    <row r="408" ht="14.25" customHeight="1">
      <c r="F408" s="176"/>
      <c r="N408" s="176"/>
      <c r="V408" s="176"/>
      <c r="X408" s="132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5"/>
      <c r="AQ408" s="75"/>
    </row>
    <row r="409" ht="14.25" customHeight="1">
      <c r="F409" s="176"/>
      <c r="N409" s="176"/>
      <c r="V409" s="176"/>
      <c r="X409" s="132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  <c r="AO409" s="75"/>
      <c r="AP409" s="75"/>
      <c r="AQ409" s="75"/>
    </row>
    <row r="410" ht="14.25" customHeight="1">
      <c r="F410" s="176"/>
      <c r="N410" s="176"/>
      <c r="V410" s="176"/>
      <c r="X410" s="132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5"/>
      <c r="AQ410" s="75"/>
    </row>
    <row r="411" ht="14.25" customHeight="1">
      <c r="F411" s="176"/>
      <c r="N411" s="176"/>
      <c r="V411" s="176"/>
      <c r="X411" s="132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5"/>
      <c r="AQ411" s="75"/>
    </row>
    <row r="412" ht="14.25" customHeight="1">
      <c r="F412" s="176"/>
      <c r="N412" s="176"/>
      <c r="V412" s="176"/>
      <c r="X412" s="132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5"/>
      <c r="AQ412" s="75"/>
    </row>
    <row r="413" ht="14.25" customHeight="1">
      <c r="F413" s="176"/>
      <c r="N413" s="176"/>
      <c r="V413" s="176"/>
      <c r="X413" s="132"/>
      <c r="Y413" s="75"/>
      <c r="Z413" s="75"/>
      <c r="AA413" s="75"/>
      <c r="AB413" s="75"/>
      <c r="AC413" s="75"/>
      <c r="AD413" s="75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  <c r="AO413" s="75"/>
      <c r="AP413" s="75"/>
      <c r="AQ413" s="75"/>
    </row>
    <row r="414" ht="14.25" customHeight="1">
      <c r="F414" s="176"/>
      <c r="N414" s="176"/>
      <c r="V414" s="176"/>
      <c r="X414" s="132"/>
      <c r="Y414" s="75"/>
      <c r="Z414" s="75"/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5"/>
      <c r="AQ414" s="75"/>
    </row>
    <row r="415" ht="14.25" customHeight="1">
      <c r="F415" s="176"/>
      <c r="N415" s="176"/>
      <c r="V415" s="176"/>
      <c r="X415" s="132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5"/>
      <c r="AQ415" s="75"/>
    </row>
    <row r="416" ht="14.25" customHeight="1">
      <c r="F416" s="176"/>
      <c r="N416" s="176"/>
      <c r="V416" s="176"/>
      <c r="X416" s="132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5"/>
      <c r="AP416" s="75"/>
      <c r="AQ416" s="75"/>
    </row>
    <row r="417" ht="14.25" customHeight="1">
      <c r="F417" s="176"/>
      <c r="N417" s="176"/>
      <c r="V417" s="176"/>
      <c r="X417" s="132"/>
      <c r="Y417" s="75"/>
      <c r="Z417" s="75"/>
      <c r="AA417" s="75"/>
      <c r="AB417" s="75"/>
      <c r="AC417" s="75"/>
      <c r="AD417" s="75"/>
      <c r="AE417" s="75"/>
      <c r="AF417" s="75"/>
      <c r="AG417" s="75"/>
      <c r="AH417" s="75"/>
      <c r="AI417" s="75"/>
      <c r="AJ417" s="75"/>
      <c r="AK417" s="75"/>
      <c r="AL417" s="75"/>
      <c r="AM417" s="75"/>
      <c r="AN417" s="75"/>
      <c r="AO417" s="75"/>
      <c r="AP417" s="75"/>
      <c r="AQ417" s="75"/>
    </row>
    <row r="418" ht="14.25" customHeight="1">
      <c r="F418" s="176"/>
      <c r="N418" s="176"/>
      <c r="V418" s="176"/>
      <c r="X418" s="132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  <c r="AO418" s="75"/>
      <c r="AP418" s="75"/>
      <c r="AQ418" s="75"/>
    </row>
    <row r="419" ht="14.25" customHeight="1">
      <c r="F419" s="176"/>
      <c r="N419" s="176"/>
      <c r="V419" s="176"/>
      <c r="X419" s="132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  <c r="AO419" s="75"/>
      <c r="AP419" s="75"/>
      <c r="AQ419" s="75"/>
    </row>
    <row r="420" ht="14.25" customHeight="1">
      <c r="F420" s="176"/>
      <c r="N420" s="176"/>
      <c r="V420" s="176"/>
      <c r="X420" s="132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</row>
    <row r="421" ht="14.25" customHeight="1">
      <c r="F421" s="176"/>
      <c r="N421" s="176"/>
      <c r="V421" s="176"/>
      <c r="X421" s="132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5"/>
      <c r="AQ421" s="75"/>
    </row>
    <row r="422" ht="14.25" customHeight="1">
      <c r="F422" s="176"/>
      <c r="N422" s="176"/>
      <c r="V422" s="176"/>
      <c r="X422" s="132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  <c r="AO422" s="75"/>
      <c r="AP422" s="75"/>
      <c r="AQ422" s="75"/>
    </row>
    <row r="423" ht="14.25" customHeight="1">
      <c r="F423" s="176"/>
      <c r="N423" s="176"/>
      <c r="V423" s="176"/>
      <c r="X423" s="132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5"/>
      <c r="AQ423" s="75"/>
    </row>
    <row r="424" ht="14.25" customHeight="1">
      <c r="F424" s="176"/>
      <c r="N424" s="176"/>
      <c r="V424" s="176"/>
      <c r="X424" s="132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  <c r="AO424" s="75"/>
      <c r="AP424" s="75"/>
      <c r="AQ424" s="75"/>
    </row>
    <row r="425" ht="14.25" customHeight="1">
      <c r="F425" s="176"/>
      <c r="N425" s="176"/>
      <c r="V425" s="176"/>
      <c r="X425" s="132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  <c r="AO425" s="75"/>
      <c r="AP425" s="75"/>
      <c r="AQ425" s="75"/>
    </row>
    <row r="426" ht="14.25" customHeight="1">
      <c r="F426" s="176"/>
      <c r="N426" s="176"/>
      <c r="V426" s="176"/>
      <c r="X426" s="132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5"/>
      <c r="AQ426" s="75"/>
    </row>
    <row r="427" ht="14.25" customHeight="1">
      <c r="F427" s="176"/>
      <c r="N427" s="176"/>
      <c r="V427" s="176"/>
      <c r="X427" s="132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  <c r="AO427" s="75"/>
      <c r="AP427" s="75"/>
      <c r="AQ427" s="75"/>
    </row>
    <row r="428" ht="14.25" customHeight="1">
      <c r="F428" s="176"/>
      <c r="N428" s="176"/>
      <c r="V428" s="176"/>
      <c r="X428" s="132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5"/>
      <c r="AQ428" s="75"/>
    </row>
    <row r="429" ht="14.25" customHeight="1">
      <c r="F429" s="176"/>
      <c r="N429" s="176"/>
      <c r="V429" s="176"/>
      <c r="X429" s="132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5"/>
      <c r="AQ429" s="75"/>
    </row>
    <row r="430" ht="14.25" customHeight="1">
      <c r="F430" s="176"/>
      <c r="N430" s="176"/>
      <c r="V430" s="176"/>
      <c r="X430" s="132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5"/>
      <c r="AQ430" s="75"/>
    </row>
    <row r="431" ht="14.25" customHeight="1">
      <c r="F431" s="176"/>
      <c r="N431" s="176"/>
      <c r="V431" s="176"/>
      <c r="X431" s="132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5"/>
      <c r="AQ431" s="75"/>
    </row>
    <row r="432" ht="14.25" customHeight="1">
      <c r="F432" s="176"/>
      <c r="N432" s="176"/>
      <c r="V432" s="176"/>
      <c r="X432" s="132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  <c r="AO432" s="75"/>
      <c r="AP432" s="75"/>
      <c r="AQ432" s="75"/>
    </row>
    <row r="433" ht="14.25" customHeight="1">
      <c r="F433" s="176"/>
      <c r="N433" s="176"/>
      <c r="V433" s="176"/>
      <c r="X433" s="132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5"/>
      <c r="AQ433" s="75"/>
    </row>
    <row r="434" ht="14.25" customHeight="1">
      <c r="F434" s="176"/>
      <c r="N434" s="176"/>
      <c r="V434" s="176"/>
      <c r="X434" s="132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5"/>
      <c r="AQ434" s="75"/>
    </row>
    <row r="435" ht="14.25" customHeight="1">
      <c r="F435" s="176"/>
      <c r="N435" s="176"/>
      <c r="V435" s="176"/>
      <c r="X435" s="132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5"/>
      <c r="AQ435" s="75"/>
    </row>
    <row r="436" ht="14.25" customHeight="1">
      <c r="F436" s="176"/>
      <c r="N436" s="176"/>
      <c r="V436" s="176"/>
      <c r="X436" s="132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5"/>
      <c r="AQ436" s="75"/>
    </row>
    <row r="437" ht="14.25" customHeight="1">
      <c r="F437" s="176"/>
      <c r="N437" s="176"/>
      <c r="V437" s="176"/>
      <c r="X437" s="132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5"/>
      <c r="AQ437" s="75"/>
    </row>
    <row r="438" ht="14.25" customHeight="1">
      <c r="F438" s="176"/>
      <c r="N438" s="176"/>
      <c r="V438" s="176"/>
      <c r="X438" s="132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5"/>
      <c r="AQ438" s="75"/>
    </row>
    <row r="439" ht="14.25" customHeight="1">
      <c r="F439" s="176"/>
      <c r="N439" s="176"/>
      <c r="V439" s="176"/>
      <c r="X439" s="132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5"/>
      <c r="AQ439" s="75"/>
    </row>
    <row r="440" ht="14.25" customHeight="1">
      <c r="F440" s="176"/>
      <c r="N440" s="176"/>
      <c r="V440" s="176"/>
      <c r="X440" s="132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5"/>
      <c r="AQ440" s="75"/>
    </row>
    <row r="441" ht="14.25" customHeight="1">
      <c r="F441" s="176"/>
      <c r="N441" s="176"/>
      <c r="V441" s="176"/>
      <c r="X441" s="132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5"/>
      <c r="AQ441" s="75"/>
    </row>
    <row r="442" ht="14.25" customHeight="1">
      <c r="F442" s="176"/>
      <c r="N442" s="176"/>
      <c r="V442" s="176"/>
      <c r="X442" s="132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5"/>
      <c r="AQ442" s="75"/>
    </row>
    <row r="443" ht="14.25" customHeight="1">
      <c r="F443" s="176"/>
      <c r="N443" s="176"/>
      <c r="V443" s="176"/>
      <c r="X443" s="132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5"/>
      <c r="AQ443" s="75"/>
    </row>
    <row r="444" ht="14.25" customHeight="1">
      <c r="F444" s="176"/>
      <c r="N444" s="176"/>
      <c r="V444" s="176"/>
      <c r="X444" s="132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5"/>
      <c r="AQ444" s="75"/>
    </row>
    <row r="445" ht="14.25" customHeight="1">
      <c r="F445" s="176"/>
      <c r="N445" s="176"/>
      <c r="V445" s="176"/>
      <c r="X445" s="132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5"/>
      <c r="AQ445" s="75"/>
    </row>
    <row r="446" ht="14.25" customHeight="1">
      <c r="F446" s="176"/>
      <c r="N446" s="176"/>
      <c r="V446" s="176"/>
      <c r="X446" s="132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5"/>
      <c r="AQ446" s="75"/>
    </row>
    <row r="447" ht="14.25" customHeight="1">
      <c r="F447" s="176"/>
      <c r="N447" s="176"/>
      <c r="V447" s="176"/>
      <c r="X447" s="132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</row>
    <row r="448" ht="14.25" customHeight="1">
      <c r="F448" s="176"/>
      <c r="N448" s="176"/>
      <c r="V448" s="176"/>
      <c r="X448" s="132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5"/>
      <c r="AQ448" s="75"/>
    </row>
    <row r="449" ht="14.25" customHeight="1">
      <c r="F449" s="176"/>
      <c r="N449" s="176"/>
      <c r="V449" s="176"/>
      <c r="X449" s="132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</row>
    <row r="450" ht="14.25" customHeight="1">
      <c r="F450" s="176"/>
      <c r="N450" s="176"/>
      <c r="V450" s="176"/>
      <c r="X450" s="132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75"/>
    </row>
    <row r="451" ht="14.25" customHeight="1">
      <c r="F451" s="176"/>
      <c r="N451" s="176"/>
      <c r="V451" s="176"/>
      <c r="X451" s="132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</row>
    <row r="452" ht="14.25" customHeight="1">
      <c r="F452" s="176"/>
      <c r="N452" s="176"/>
      <c r="V452" s="176"/>
      <c r="X452" s="132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</row>
    <row r="453" ht="14.25" customHeight="1">
      <c r="F453" s="176"/>
      <c r="N453" s="176"/>
      <c r="V453" s="176"/>
      <c r="X453" s="132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  <c r="AO453" s="75"/>
      <c r="AP453" s="75"/>
      <c r="AQ453" s="75"/>
    </row>
    <row r="454" ht="14.25" customHeight="1">
      <c r="F454" s="176"/>
      <c r="N454" s="176"/>
      <c r="V454" s="176"/>
      <c r="X454" s="132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</row>
    <row r="455" ht="14.25" customHeight="1">
      <c r="F455" s="176"/>
      <c r="N455" s="176"/>
      <c r="V455" s="176"/>
      <c r="X455" s="132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</row>
    <row r="456" ht="14.25" customHeight="1">
      <c r="F456" s="176"/>
      <c r="N456" s="176"/>
      <c r="V456" s="176"/>
      <c r="X456" s="132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  <c r="AO456" s="75"/>
      <c r="AP456" s="75"/>
      <c r="AQ456" s="75"/>
    </row>
    <row r="457" ht="14.25" customHeight="1">
      <c r="F457" s="176"/>
      <c r="N457" s="176"/>
      <c r="V457" s="176"/>
      <c r="X457" s="132"/>
      <c r="Y457" s="75"/>
      <c r="Z457" s="75"/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</row>
    <row r="458" ht="14.25" customHeight="1">
      <c r="F458" s="176"/>
      <c r="N458" s="176"/>
      <c r="V458" s="176"/>
      <c r="X458" s="132"/>
      <c r="Y458" s="75"/>
      <c r="Z458" s="75"/>
      <c r="AA458" s="75"/>
      <c r="AB458" s="75"/>
      <c r="AC458" s="75"/>
      <c r="AD458" s="75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  <c r="AO458" s="75"/>
      <c r="AP458" s="75"/>
      <c r="AQ458" s="75"/>
    </row>
    <row r="459" ht="14.25" customHeight="1">
      <c r="F459" s="176"/>
      <c r="N459" s="176"/>
      <c r="V459" s="176"/>
      <c r="X459" s="132"/>
      <c r="Y459" s="75"/>
      <c r="Z459" s="75"/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</row>
    <row r="460" ht="14.25" customHeight="1">
      <c r="F460" s="176"/>
      <c r="N460" s="176"/>
      <c r="V460" s="176"/>
      <c r="X460" s="132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</row>
    <row r="461" ht="14.25" customHeight="1">
      <c r="F461" s="176"/>
      <c r="N461" s="176"/>
      <c r="V461" s="176"/>
      <c r="X461" s="132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  <c r="AO461" s="75"/>
      <c r="AP461" s="75"/>
      <c r="AQ461" s="75"/>
    </row>
    <row r="462" ht="14.25" customHeight="1">
      <c r="F462" s="176"/>
      <c r="N462" s="176"/>
      <c r="V462" s="176"/>
      <c r="X462" s="132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</row>
    <row r="463" ht="14.25" customHeight="1">
      <c r="F463" s="176"/>
      <c r="N463" s="176"/>
      <c r="V463" s="176"/>
      <c r="X463" s="132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  <c r="AO463" s="75"/>
      <c r="AP463" s="75"/>
      <c r="AQ463" s="75"/>
    </row>
    <row r="464" ht="14.25" customHeight="1">
      <c r="F464" s="176"/>
      <c r="N464" s="176"/>
      <c r="V464" s="176"/>
      <c r="X464" s="132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</row>
    <row r="465" ht="14.25" customHeight="1">
      <c r="F465" s="176"/>
      <c r="N465" s="176"/>
      <c r="V465" s="176"/>
      <c r="X465" s="132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  <c r="AO465" s="75"/>
      <c r="AP465" s="75"/>
      <c r="AQ465" s="75"/>
    </row>
    <row r="466" ht="14.25" customHeight="1">
      <c r="F466" s="176"/>
      <c r="N466" s="176"/>
      <c r="V466" s="176"/>
      <c r="X466" s="132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  <c r="AO466" s="75"/>
      <c r="AP466" s="75"/>
      <c r="AQ466" s="75"/>
    </row>
    <row r="467" ht="14.25" customHeight="1">
      <c r="F467" s="176"/>
      <c r="N467" s="176"/>
      <c r="V467" s="176"/>
      <c r="X467" s="132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  <c r="AO467" s="75"/>
      <c r="AP467" s="75"/>
      <c r="AQ467" s="75"/>
    </row>
    <row r="468" ht="14.25" customHeight="1">
      <c r="F468" s="176"/>
      <c r="N468" s="176"/>
      <c r="V468" s="176"/>
      <c r="X468" s="132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</row>
    <row r="469" ht="14.25" customHeight="1">
      <c r="F469" s="176"/>
      <c r="N469" s="176"/>
      <c r="V469" s="176"/>
      <c r="X469" s="132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</row>
    <row r="470" ht="14.25" customHeight="1">
      <c r="F470" s="176"/>
      <c r="N470" s="176"/>
      <c r="V470" s="176"/>
      <c r="X470" s="132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</row>
    <row r="471" ht="14.25" customHeight="1">
      <c r="F471" s="176"/>
      <c r="N471" s="176"/>
      <c r="V471" s="176"/>
      <c r="X471" s="132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</row>
    <row r="472" ht="14.25" customHeight="1">
      <c r="F472" s="176"/>
      <c r="N472" s="176"/>
      <c r="V472" s="176"/>
      <c r="X472" s="132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</row>
    <row r="473" ht="14.25" customHeight="1">
      <c r="F473" s="176"/>
      <c r="N473" s="176"/>
      <c r="V473" s="176"/>
      <c r="X473" s="132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</row>
    <row r="474" ht="14.25" customHeight="1">
      <c r="F474" s="176"/>
      <c r="N474" s="176"/>
      <c r="V474" s="176"/>
      <c r="X474" s="132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</row>
    <row r="475" ht="14.25" customHeight="1">
      <c r="F475" s="176"/>
      <c r="N475" s="176"/>
      <c r="V475" s="176"/>
      <c r="X475" s="132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  <c r="AO475" s="75"/>
      <c r="AP475" s="75"/>
      <c r="AQ475" s="75"/>
    </row>
    <row r="476" ht="14.25" customHeight="1">
      <c r="F476" s="176"/>
      <c r="N476" s="176"/>
      <c r="V476" s="176"/>
      <c r="X476" s="132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</row>
    <row r="477" ht="14.25" customHeight="1">
      <c r="F477" s="176"/>
      <c r="N477" s="176"/>
      <c r="V477" s="176"/>
      <c r="X477" s="132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  <c r="AO477" s="75"/>
      <c r="AP477" s="75"/>
      <c r="AQ477" s="75"/>
    </row>
    <row r="478" ht="14.25" customHeight="1">
      <c r="F478" s="176"/>
      <c r="N478" s="176"/>
      <c r="V478" s="176"/>
      <c r="X478" s="132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  <c r="AO478" s="75"/>
      <c r="AP478" s="75"/>
      <c r="AQ478" s="75"/>
    </row>
    <row r="479" ht="14.25" customHeight="1">
      <c r="F479" s="176"/>
      <c r="N479" s="176"/>
      <c r="V479" s="176"/>
      <c r="X479" s="132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</row>
    <row r="480" ht="14.25" customHeight="1">
      <c r="F480" s="176"/>
      <c r="N480" s="176"/>
      <c r="V480" s="176"/>
      <c r="X480" s="132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  <c r="AO480" s="75"/>
      <c r="AP480" s="75"/>
      <c r="AQ480" s="75"/>
    </row>
    <row r="481" ht="14.25" customHeight="1">
      <c r="F481" s="176"/>
      <c r="N481" s="176"/>
      <c r="V481" s="176"/>
      <c r="X481" s="132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</row>
    <row r="482" ht="14.25" customHeight="1">
      <c r="F482" s="176"/>
      <c r="N482" s="176"/>
      <c r="V482" s="176"/>
      <c r="X482" s="132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</row>
    <row r="483" ht="14.25" customHeight="1">
      <c r="F483" s="176"/>
      <c r="N483" s="176"/>
      <c r="V483" s="176"/>
      <c r="X483" s="132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</row>
    <row r="484" ht="14.25" customHeight="1">
      <c r="F484" s="176"/>
      <c r="N484" s="176"/>
      <c r="V484" s="176"/>
      <c r="X484" s="132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  <c r="AO484" s="75"/>
      <c r="AP484" s="75"/>
      <c r="AQ484" s="75"/>
    </row>
    <row r="485" ht="14.25" customHeight="1">
      <c r="F485" s="176"/>
      <c r="N485" s="176"/>
      <c r="V485" s="176"/>
      <c r="X485" s="132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</row>
    <row r="486" ht="14.25" customHeight="1">
      <c r="F486" s="176"/>
      <c r="N486" s="176"/>
      <c r="V486" s="176"/>
      <c r="X486" s="132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</row>
    <row r="487" ht="14.25" customHeight="1">
      <c r="F487" s="176"/>
      <c r="N487" s="176"/>
      <c r="V487" s="176"/>
      <c r="X487" s="132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</row>
    <row r="488" ht="14.25" customHeight="1">
      <c r="F488" s="176"/>
      <c r="N488" s="176"/>
      <c r="V488" s="176"/>
      <c r="X488" s="132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</row>
    <row r="489" ht="14.25" customHeight="1">
      <c r="F489" s="176"/>
      <c r="N489" s="176"/>
      <c r="V489" s="176"/>
      <c r="X489" s="132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  <c r="AO489" s="75"/>
      <c r="AP489" s="75"/>
      <c r="AQ489" s="75"/>
    </row>
    <row r="490" ht="14.25" customHeight="1">
      <c r="F490" s="176"/>
      <c r="N490" s="176"/>
      <c r="V490" s="176"/>
      <c r="X490" s="132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  <c r="AO490" s="75"/>
      <c r="AP490" s="75"/>
      <c r="AQ490" s="75"/>
    </row>
    <row r="491" ht="14.25" customHeight="1">
      <c r="F491" s="176"/>
      <c r="N491" s="176"/>
      <c r="V491" s="176"/>
      <c r="X491" s="132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  <c r="AO491" s="75"/>
      <c r="AP491" s="75"/>
      <c r="AQ491" s="75"/>
    </row>
    <row r="492" ht="14.25" customHeight="1">
      <c r="F492" s="176"/>
      <c r="N492" s="176"/>
      <c r="V492" s="176"/>
      <c r="X492" s="132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  <c r="AO492" s="75"/>
      <c r="AP492" s="75"/>
      <c r="AQ492" s="75"/>
    </row>
    <row r="493" ht="14.25" customHeight="1">
      <c r="F493" s="176"/>
      <c r="N493" s="176"/>
      <c r="V493" s="176"/>
      <c r="X493" s="132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  <c r="AO493" s="75"/>
      <c r="AP493" s="75"/>
      <c r="AQ493" s="75"/>
    </row>
    <row r="494" ht="14.25" customHeight="1">
      <c r="F494" s="176"/>
      <c r="N494" s="176"/>
      <c r="V494" s="176"/>
      <c r="X494" s="132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  <c r="AO494" s="75"/>
      <c r="AP494" s="75"/>
      <c r="AQ494" s="75"/>
    </row>
    <row r="495" ht="14.25" customHeight="1">
      <c r="F495" s="176"/>
      <c r="N495" s="176"/>
      <c r="V495" s="176"/>
      <c r="X495" s="132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  <c r="AO495" s="75"/>
      <c r="AP495" s="75"/>
      <c r="AQ495" s="75"/>
    </row>
    <row r="496" ht="14.25" customHeight="1">
      <c r="F496" s="176"/>
      <c r="N496" s="176"/>
      <c r="V496" s="176"/>
      <c r="X496" s="132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  <c r="AO496" s="75"/>
      <c r="AP496" s="75"/>
      <c r="AQ496" s="75"/>
    </row>
    <row r="497" ht="14.25" customHeight="1">
      <c r="F497" s="176"/>
      <c r="N497" s="176"/>
      <c r="V497" s="176"/>
      <c r="X497" s="132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  <c r="AO497" s="75"/>
      <c r="AP497" s="75"/>
      <c r="AQ497" s="75"/>
    </row>
    <row r="498" ht="14.25" customHeight="1">
      <c r="F498" s="176"/>
      <c r="N498" s="176"/>
      <c r="V498" s="176"/>
      <c r="X498" s="132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  <c r="AO498" s="75"/>
      <c r="AP498" s="75"/>
      <c r="AQ498" s="75"/>
    </row>
    <row r="499" ht="14.25" customHeight="1">
      <c r="F499" s="176"/>
      <c r="N499" s="176"/>
      <c r="V499" s="176"/>
      <c r="X499" s="132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</row>
    <row r="500" ht="14.25" customHeight="1">
      <c r="F500" s="176"/>
      <c r="N500" s="176"/>
      <c r="V500" s="176"/>
      <c r="X500" s="132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  <c r="AO500" s="75"/>
      <c r="AP500" s="75"/>
      <c r="AQ500" s="75"/>
    </row>
    <row r="501" ht="14.25" customHeight="1">
      <c r="F501" s="176"/>
      <c r="N501" s="176"/>
      <c r="V501" s="176"/>
      <c r="X501" s="132"/>
      <c r="Y501" s="75"/>
      <c r="Z501" s="75"/>
      <c r="AA501" s="75"/>
      <c r="AB501" s="75"/>
      <c r="AC501" s="75"/>
      <c r="AD501" s="75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  <c r="AO501" s="75"/>
      <c r="AP501" s="75"/>
      <c r="AQ501" s="75"/>
    </row>
    <row r="502" ht="14.25" customHeight="1">
      <c r="F502" s="176"/>
      <c r="N502" s="176"/>
      <c r="V502" s="176"/>
      <c r="X502" s="132"/>
      <c r="Y502" s="75"/>
      <c r="Z502" s="75"/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</row>
    <row r="503" ht="14.25" customHeight="1">
      <c r="F503" s="176"/>
      <c r="N503" s="176"/>
      <c r="V503" s="176"/>
      <c r="X503" s="132"/>
      <c r="Y503" s="75"/>
      <c r="Z503" s="75"/>
      <c r="AA503" s="75"/>
      <c r="AB503" s="75"/>
      <c r="AC503" s="75"/>
      <c r="AD503" s="75"/>
      <c r="AE503" s="75"/>
      <c r="AF503" s="75"/>
      <c r="AG503" s="75"/>
      <c r="AH503" s="75"/>
      <c r="AI503" s="75"/>
      <c r="AJ503" s="75"/>
      <c r="AK503" s="75"/>
      <c r="AL503" s="75"/>
      <c r="AM503" s="75"/>
      <c r="AN503" s="75"/>
      <c r="AO503" s="75"/>
      <c r="AP503" s="75"/>
      <c r="AQ503" s="75"/>
    </row>
    <row r="504" ht="14.25" customHeight="1">
      <c r="F504" s="176"/>
      <c r="N504" s="176"/>
      <c r="V504" s="176"/>
      <c r="X504" s="132"/>
      <c r="Y504" s="75"/>
      <c r="Z504" s="75"/>
      <c r="AA504" s="75"/>
      <c r="AB504" s="75"/>
      <c r="AC504" s="75"/>
      <c r="AD504" s="75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  <c r="AO504" s="75"/>
      <c r="AP504" s="75"/>
      <c r="AQ504" s="75"/>
    </row>
    <row r="505" ht="14.25" customHeight="1">
      <c r="F505" s="176"/>
      <c r="N505" s="176"/>
      <c r="V505" s="176"/>
      <c r="X505" s="132"/>
      <c r="Y505" s="75"/>
      <c r="Z505" s="75"/>
      <c r="AA505" s="75"/>
      <c r="AB505" s="75"/>
      <c r="AC505" s="75"/>
      <c r="AD505" s="75"/>
      <c r="AE505" s="75"/>
      <c r="AF505" s="75"/>
      <c r="AG505" s="75"/>
      <c r="AH505" s="75"/>
      <c r="AI505" s="75"/>
      <c r="AJ505" s="75"/>
      <c r="AK505" s="75"/>
      <c r="AL505" s="75"/>
      <c r="AM505" s="75"/>
      <c r="AN505" s="75"/>
      <c r="AO505" s="75"/>
      <c r="AP505" s="75"/>
      <c r="AQ505" s="75"/>
    </row>
    <row r="506" ht="14.25" customHeight="1">
      <c r="F506" s="176"/>
      <c r="N506" s="176"/>
      <c r="V506" s="176"/>
      <c r="X506" s="132"/>
      <c r="Y506" s="75"/>
      <c r="Z506" s="75"/>
      <c r="AA506" s="75"/>
      <c r="AB506" s="75"/>
      <c r="AC506" s="75"/>
      <c r="AD506" s="75"/>
      <c r="AE506" s="75"/>
      <c r="AF506" s="75"/>
      <c r="AG506" s="75"/>
      <c r="AH506" s="75"/>
      <c r="AI506" s="75"/>
      <c r="AJ506" s="75"/>
      <c r="AK506" s="75"/>
      <c r="AL506" s="75"/>
      <c r="AM506" s="75"/>
      <c r="AN506" s="75"/>
      <c r="AO506" s="75"/>
      <c r="AP506" s="75"/>
      <c r="AQ506" s="75"/>
    </row>
    <row r="507" ht="14.25" customHeight="1">
      <c r="F507" s="176"/>
      <c r="N507" s="176"/>
      <c r="V507" s="176"/>
      <c r="X507" s="132"/>
      <c r="Y507" s="75"/>
      <c r="Z507" s="75"/>
      <c r="AA507" s="75"/>
      <c r="AB507" s="75"/>
      <c r="AC507" s="75"/>
      <c r="AD507" s="75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  <c r="AO507" s="75"/>
      <c r="AP507" s="75"/>
      <c r="AQ507" s="75"/>
    </row>
    <row r="508" ht="14.25" customHeight="1">
      <c r="F508" s="176"/>
      <c r="N508" s="176"/>
      <c r="V508" s="176"/>
      <c r="X508" s="132"/>
      <c r="Y508" s="75"/>
      <c r="Z508" s="75"/>
      <c r="AA508" s="75"/>
      <c r="AB508" s="75"/>
      <c r="AC508" s="75"/>
      <c r="AD508" s="75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  <c r="AO508" s="75"/>
      <c r="AP508" s="75"/>
      <c r="AQ508" s="75"/>
    </row>
    <row r="509" ht="14.25" customHeight="1">
      <c r="F509" s="176"/>
      <c r="N509" s="176"/>
      <c r="V509" s="176"/>
      <c r="X509" s="132"/>
      <c r="Y509" s="75"/>
      <c r="Z509" s="75"/>
      <c r="AA509" s="75"/>
      <c r="AB509" s="75"/>
      <c r="AC509" s="75"/>
      <c r="AD509" s="75"/>
      <c r="AE509" s="75"/>
      <c r="AF509" s="75"/>
      <c r="AG509" s="75"/>
      <c r="AH509" s="75"/>
      <c r="AI509" s="75"/>
      <c r="AJ509" s="75"/>
      <c r="AK509" s="75"/>
      <c r="AL509" s="75"/>
      <c r="AM509" s="75"/>
      <c r="AN509" s="75"/>
      <c r="AO509" s="75"/>
      <c r="AP509" s="75"/>
      <c r="AQ509" s="75"/>
    </row>
    <row r="510" ht="14.25" customHeight="1">
      <c r="F510" s="176"/>
      <c r="N510" s="176"/>
      <c r="V510" s="176"/>
      <c r="X510" s="132"/>
      <c r="Y510" s="75"/>
      <c r="Z510" s="75"/>
      <c r="AA510" s="75"/>
      <c r="AB510" s="75"/>
      <c r="AC510" s="75"/>
      <c r="AD510" s="75"/>
      <c r="AE510" s="75"/>
      <c r="AF510" s="75"/>
      <c r="AG510" s="75"/>
      <c r="AH510" s="75"/>
      <c r="AI510" s="75"/>
      <c r="AJ510" s="75"/>
      <c r="AK510" s="75"/>
      <c r="AL510" s="75"/>
      <c r="AM510" s="75"/>
      <c r="AN510" s="75"/>
      <c r="AO510" s="75"/>
      <c r="AP510" s="75"/>
      <c r="AQ510" s="75"/>
    </row>
    <row r="511" ht="14.25" customHeight="1">
      <c r="F511" s="176"/>
      <c r="N511" s="176"/>
      <c r="V511" s="176"/>
      <c r="X511" s="132"/>
      <c r="Y511" s="75"/>
      <c r="Z511" s="75"/>
      <c r="AA511" s="75"/>
      <c r="AB511" s="75"/>
      <c r="AC511" s="75"/>
      <c r="AD511" s="75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  <c r="AO511" s="75"/>
      <c r="AP511" s="75"/>
      <c r="AQ511" s="75"/>
    </row>
    <row r="512" ht="14.25" customHeight="1">
      <c r="F512" s="176"/>
      <c r="N512" s="176"/>
      <c r="V512" s="176"/>
      <c r="X512" s="132"/>
      <c r="Y512" s="75"/>
      <c r="Z512" s="75"/>
      <c r="AA512" s="75"/>
      <c r="AB512" s="75"/>
      <c r="AC512" s="75"/>
      <c r="AD512" s="75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  <c r="AO512" s="75"/>
      <c r="AP512" s="75"/>
      <c r="AQ512" s="75"/>
    </row>
    <row r="513" ht="14.25" customHeight="1">
      <c r="F513" s="176"/>
      <c r="N513" s="176"/>
      <c r="V513" s="176"/>
      <c r="X513" s="132"/>
      <c r="Y513" s="75"/>
      <c r="Z513" s="75"/>
      <c r="AA513" s="75"/>
      <c r="AB513" s="75"/>
      <c r="AC513" s="75"/>
      <c r="AD513" s="75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  <c r="AO513" s="75"/>
      <c r="AP513" s="75"/>
      <c r="AQ513" s="75"/>
    </row>
    <row r="514" ht="14.25" customHeight="1">
      <c r="F514" s="176"/>
      <c r="N514" s="176"/>
      <c r="V514" s="176"/>
      <c r="X514" s="132"/>
      <c r="Y514" s="75"/>
      <c r="Z514" s="75"/>
      <c r="AA514" s="75"/>
      <c r="AB514" s="75"/>
      <c r="AC514" s="75"/>
      <c r="AD514" s="75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  <c r="AO514" s="75"/>
      <c r="AP514" s="75"/>
      <c r="AQ514" s="75"/>
    </row>
    <row r="515" ht="14.25" customHeight="1">
      <c r="F515" s="176"/>
      <c r="N515" s="176"/>
      <c r="V515" s="176"/>
      <c r="X515" s="132"/>
      <c r="Y515" s="75"/>
      <c r="Z515" s="75"/>
      <c r="AA515" s="75"/>
      <c r="AB515" s="75"/>
      <c r="AC515" s="75"/>
      <c r="AD515" s="75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  <c r="AO515" s="75"/>
      <c r="AP515" s="75"/>
      <c r="AQ515" s="75"/>
    </row>
    <row r="516" ht="14.25" customHeight="1">
      <c r="F516" s="176"/>
      <c r="N516" s="176"/>
      <c r="V516" s="176"/>
      <c r="X516" s="132"/>
      <c r="Y516" s="75"/>
      <c r="Z516" s="75"/>
      <c r="AA516" s="75"/>
      <c r="AB516" s="75"/>
      <c r="AC516" s="75"/>
      <c r="AD516" s="75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  <c r="AO516" s="75"/>
      <c r="AP516" s="75"/>
      <c r="AQ516" s="75"/>
    </row>
    <row r="517" ht="14.25" customHeight="1">
      <c r="F517" s="176"/>
      <c r="N517" s="176"/>
      <c r="V517" s="176"/>
      <c r="X517" s="132"/>
      <c r="Y517" s="75"/>
      <c r="Z517" s="75"/>
      <c r="AA517" s="75"/>
      <c r="AB517" s="75"/>
      <c r="AC517" s="75"/>
      <c r="AD517" s="75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  <c r="AO517" s="75"/>
      <c r="AP517" s="75"/>
      <c r="AQ517" s="75"/>
    </row>
    <row r="518" ht="14.25" customHeight="1">
      <c r="F518" s="176"/>
      <c r="N518" s="176"/>
      <c r="V518" s="176"/>
      <c r="X518" s="132"/>
      <c r="Y518" s="75"/>
      <c r="Z518" s="75"/>
      <c r="AA518" s="75"/>
      <c r="AB518" s="75"/>
      <c r="AC518" s="75"/>
      <c r="AD518" s="75"/>
      <c r="AE518" s="75"/>
      <c r="AF518" s="75"/>
      <c r="AG518" s="75"/>
      <c r="AH518" s="75"/>
      <c r="AI518" s="75"/>
      <c r="AJ518" s="75"/>
      <c r="AK518" s="75"/>
      <c r="AL518" s="75"/>
      <c r="AM518" s="75"/>
      <c r="AN518" s="75"/>
      <c r="AO518" s="75"/>
      <c r="AP518" s="75"/>
      <c r="AQ518" s="75"/>
    </row>
    <row r="519" ht="14.25" customHeight="1">
      <c r="F519" s="176"/>
      <c r="N519" s="176"/>
      <c r="V519" s="176"/>
      <c r="X519" s="132"/>
      <c r="Y519" s="75"/>
      <c r="Z519" s="75"/>
      <c r="AA519" s="75"/>
      <c r="AB519" s="75"/>
      <c r="AC519" s="75"/>
      <c r="AD519" s="75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  <c r="AO519" s="75"/>
      <c r="AP519" s="75"/>
      <c r="AQ519" s="75"/>
    </row>
    <row r="520" ht="14.25" customHeight="1">
      <c r="F520" s="176"/>
      <c r="N520" s="176"/>
      <c r="V520" s="176"/>
      <c r="X520" s="132"/>
      <c r="Y520" s="75"/>
      <c r="Z520" s="75"/>
      <c r="AA520" s="75"/>
      <c r="AB520" s="75"/>
      <c r="AC520" s="75"/>
      <c r="AD520" s="75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  <c r="AO520" s="75"/>
      <c r="AP520" s="75"/>
      <c r="AQ520" s="75"/>
    </row>
    <row r="521" ht="14.25" customHeight="1">
      <c r="F521" s="176"/>
      <c r="N521" s="176"/>
      <c r="V521" s="176"/>
      <c r="X521" s="132"/>
      <c r="Y521" s="75"/>
      <c r="Z521" s="75"/>
      <c r="AA521" s="75"/>
      <c r="AB521" s="75"/>
      <c r="AC521" s="75"/>
      <c r="AD521" s="75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  <c r="AO521" s="75"/>
      <c r="AP521" s="75"/>
      <c r="AQ521" s="75"/>
    </row>
    <row r="522" ht="14.25" customHeight="1">
      <c r="F522" s="176"/>
      <c r="N522" s="176"/>
      <c r="V522" s="176"/>
      <c r="X522" s="132"/>
      <c r="Y522" s="75"/>
      <c r="Z522" s="75"/>
      <c r="AA522" s="75"/>
      <c r="AB522" s="75"/>
      <c r="AC522" s="75"/>
      <c r="AD522" s="75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  <c r="AO522" s="75"/>
      <c r="AP522" s="75"/>
      <c r="AQ522" s="75"/>
    </row>
    <row r="523" ht="14.25" customHeight="1">
      <c r="F523" s="176"/>
      <c r="N523" s="176"/>
      <c r="V523" s="176"/>
      <c r="X523" s="132"/>
      <c r="Y523" s="75"/>
      <c r="Z523" s="75"/>
      <c r="AA523" s="75"/>
      <c r="AB523" s="75"/>
      <c r="AC523" s="75"/>
      <c r="AD523" s="75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</row>
    <row r="524" ht="14.25" customHeight="1">
      <c r="F524" s="176"/>
      <c r="N524" s="176"/>
      <c r="V524" s="176"/>
      <c r="X524" s="132"/>
      <c r="Y524" s="75"/>
      <c r="Z524" s="75"/>
      <c r="AA524" s="75"/>
      <c r="AB524" s="75"/>
      <c r="AC524" s="75"/>
      <c r="AD524" s="75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</row>
    <row r="525" ht="14.25" customHeight="1">
      <c r="F525" s="176"/>
      <c r="N525" s="176"/>
      <c r="V525" s="176"/>
      <c r="X525" s="132"/>
      <c r="Y525" s="75"/>
      <c r="Z525" s="75"/>
      <c r="AA525" s="75"/>
      <c r="AB525" s="75"/>
      <c r="AC525" s="75"/>
      <c r="AD525" s="75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</row>
    <row r="526" ht="14.25" customHeight="1">
      <c r="F526" s="176"/>
      <c r="N526" s="176"/>
      <c r="V526" s="176"/>
      <c r="X526" s="132"/>
      <c r="Y526" s="75"/>
      <c r="Z526" s="75"/>
      <c r="AA526" s="75"/>
      <c r="AB526" s="75"/>
      <c r="AC526" s="75"/>
      <c r="AD526" s="75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</row>
    <row r="527" ht="14.25" customHeight="1">
      <c r="F527" s="176"/>
      <c r="N527" s="176"/>
      <c r="V527" s="176"/>
      <c r="X527" s="132"/>
      <c r="Y527" s="75"/>
      <c r="Z527" s="75"/>
      <c r="AA527" s="75"/>
      <c r="AB527" s="75"/>
      <c r="AC527" s="75"/>
      <c r="AD527" s="75"/>
      <c r="AE527" s="75"/>
      <c r="AF527" s="75"/>
      <c r="AG527" s="75"/>
      <c r="AH527" s="75"/>
      <c r="AI527" s="75"/>
      <c r="AJ527" s="75"/>
      <c r="AK527" s="75"/>
      <c r="AL527" s="75"/>
      <c r="AM527" s="75"/>
      <c r="AN527" s="75"/>
      <c r="AO527" s="75"/>
      <c r="AP527" s="75"/>
      <c r="AQ527" s="75"/>
    </row>
    <row r="528" ht="14.25" customHeight="1">
      <c r="F528" s="176"/>
      <c r="N528" s="176"/>
      <c r="V528" s="176"/>
      <c r="X528" s="132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</row>
    <row r="529" ht="14.25" customHeight="1">
      <c r="F529" s="176"/>
      <c r="N529" s="176"/>
      <c r="V529" s="176"/>
      <c r="X529" s="132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</row>
    <row r="530" ht="14.25" customHeight="1">
      <c r="F530" s="176"/>
      <c r="N530" s="176"/>
      <c r="V530" s="176"/>
      <c r="X530" s="132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</row>
    <row r="531" ht="14.25" customHeight="1">
      <c r="F531" s="176"/>
      <c r="N531" s="176"/>
      <c r="V531" s="176"/>
      <c r="X531" s="132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</row>
    <row r="532" ht="14.25" customHeight="1">
      <c r="F532" s="176"/>
      <c r="N532" s="176"/>
      <c r="V532" s="176"/>
      <c r="X532" s="132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</row>
    <row r="533" ht="14.25" customHeight="1">
      <c r="F533" s="176"/>
      <c r="N533" s="176"/>
      <c r="V533" s="176"/>
      <c r="X533" s="132"/>
      <c r="Y533" s="75"/>
      <c r="Z533" s="75"/>
      <c r="AA533" s="75"/>
      <c r="AB533" s="75"/>
      <c r="AC533" s="75"/>
      <c r="AD533" s="75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  <c r="AO533" s="75"/>
      <c r="AP533" s="75"/>
      <c r="AQ533" s="75"/>
    </row>
    <row r="534" ht="14.25" customHeight="1">
      <c r="F534" s="176"/>
      <c r="N534" s="176"/>
      <c r="V534" s="176"/>
      <c r="X534" s="132"/>
      <c r="Y534" s="75"/>
      <c r="Z534" s="75"/>
      <c r="AA534" s="75"/>
      <c r="AB534" s="75"/>
      <c r="AC534" s="75"/>
      <c r="AD534" s="75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  <c r="AO534" s="75"/>
      <c r="AP534" s="75"/>
      <c r="AQ534" s="75"/>
    </row>
    <row r="535" ht="14.25" customHeight="1">
      <c r="F535" s="176"/>
      <c r="N535" s="176"/>
      <c r="V535" s="176"/>
      <c r="X535" s="132"/>
      <c r="Y535" s="75"/>
      <c r="Z535" s="75"/>
      <c r="AA535" s="75"/>
      <c r="AB535" s="75"/>
      <c r="AC535" s="75"/>
      <c r="AD535" s="75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  <c r="AO535" s="75"/>
      <c r="AP535" s="75"/>
      <c r="AQ535" s="75"/>
    </row>
    <row r="536" ht="14.25" customHeight="1">
      <c r="F536" s="176"/>
      <c r="N536" s="176"/>
      <c r="V536" s="176"/>
      <c r="X536" s="132"/>
      <c r="Y536" s="75"/>
      <c r="Z536" s="75"/>
      <c r="AA536" s="75"/>
      <c r="AB536" s="75"/>
      <c r="AC536" s="75"/>
      <c r="AD536" s="75"/>
      <c r="AE536" s="75"/>
      <c r="AF536" s="75"/>
      <c r="AG536" s="75"/>
      <c r="AH536" s="75"/>
      <c r="AI536" s="75"/>
      <c r="AJ536" s="75"/>
      <c r="AK536" s="75"/>
      <c r="AL536" s="75"/>
      <c r="AM536" s="75"/>
      <c r="AN536" s="75"/>
      <c r="AO536" s="75"/>
      <c r="AP536" s="75"/>
      <c r="AQ536" s="75"/>
    </row>
    <row r="537" ht="14.25" customHeight="1">
      <c r="F537" s="176"/>
      <c r="N537" s="176"/>
      <c r="V537" s="176"/>
      <c r="X537" s="132"/>
      <c r="Y537" s="75"/>
      <c r="Z537" s="75"/>
      <c r="AA537" s="75"/>
      <c r="AB537" s="75"/>
      <c r="AC537" s="75"/>
      <c r="AD537" s="75"/>
      <c r="AE537" s="75"/>
      <c r="AF537" s="75"/>
      <c r="AG537" s="75"/>
      <c r="AH537" s="75"/>
      <c r="AI537" s="75"/>
      <c r="AJ537" s="75"/>
      <c r="AK537" s="75"/>
      <c r="AL537" s="75"/>
      <c r="AM537" s="75"/>
      <c r="AN537" s="75"/>
      <c r="AO537" s="75"/>
      <c r="AP537" s="75"/>
      <c r="AQ537" s="75"/>
    </row>
    <row r="538" ht="14.25" customHeight="1">
      <c r="F538" s="176"/>
      <c r="N538" s="176"/>
      <c r="V538" s="176"/>
      <c r="X538" s="132"/>
      <c r="Y538" s="75"/>
      <c r="Z538" s="75"/>
      <c r="AA538" s="75"/>
      <c r="AB538" s="75"/>
      <c r="AC538" s="75"/>
      <c r="AD538" s="75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  <c r="AO538" s="75"/>
      <c r="AP538" s="75"/>
      <c r="AQ538" s="75"/>
    </row>
    <row r="539" ht="14.25" customHeight="1">
      <c r="F539" s="176"/>
      <c r="N539" s="176"/>
      <c r="V539" s="176"/>
      <c r="X539" s="132"/>
      <c r="Y539" s="75"/>
      <c r="Z539" s="75"/>
      <c r="AA539" s="75"/>
      <c r="AB539" s="75"/>
      <c r="AC539" s="75"/>
      <c r="AD539" s="75"/>
      <c r="AE539" s="75"/>
      <c r="AF539" s="75"/>
      <c r="AG539" s="75"/>
      <c r="AH539" s="75"/>
      <c r="AI539" s="75"/>
      <c r="AJ539" s="75"/>
      <c r="AK539" s="75"/>
      <c r="AL539" s="75"/>
      <c r="AM539" s="75"/>
      <c r="AN539" s="75"/>
      <c r="AO539" s="75"/>
      <c r="AP539" s="75"/>
      <c r="AQ539" s="75"/>
    </row>
    <row r="540" ht="14.25" customHeight="1">
      <c r="F540" s="176"/>
      <c r="N540" s="176"/>
      <c r="V540" s="176"/>
      <c r="X540" s="132"/>
      <c r="Y540" s="75"/>
      <c r="Z540" s="75"/>
      <c r="AA540" s="75"/>
      <c r="AB540" s="75"/>
      <c r="AC540" s="75"/>
      <c r="AD540" s="75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  <c r="AO540" s="75"/>
      <c r="AP540" s="75"/>
      <c r="AQ540" s="75"/>
    </row>
    <row r="541" ht="14.25" customHeight="1">
      <c r="F541" s="176"/>
      <c r="N541" s="176"/>
      <c r="V541" s="176"/>
      <c r="X541" s="132"/>
      <c r="Y541" s="75"/>
      <c r="Z541" s="75"/>
      <c r="AA541" s="75"/>
      <c r="AB541" s="75"/>
      <c r="AC541" s="75"/>
      <c r="AD541" s="75"/>
      <c r="AE541" s="75"/>
      <c r="AF541" s="75"/>
      <c r="AG541" s="75"/>
      <c r="AH541" s="75"/>
      <c r="AI541" s="75"/>
      <c r="AJ541" s="75"/>
      <c r="AK541" s="75"/>
      <c r="AL541" s="75"/>
      <c r="AM541" s="75"/>
      <c r="AN541" s="75"/>
      <c r="AO541" s="75"/>
      <c r="AP541" s="75"/>
      <c r="AQ541" s="75"/>
    </row>
    <row r="542" ht="14.25" customHeight="1">
      <c r="F542" s="176"/>
      <c r="N542" s="176"/>
      <c r="V542" s="176"/>
      <c r="X542" s="132"/>
      <c r="Y542" s="75"/>
      <c r="Z542" s="75"/>
      <c r="AA542" s="75"/>
      <c r="AB542" s="75"/>
      <c r="AC542" s="75"/>
      <c r="AD542" s="75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  <c r="AO542" s="75"/>
      <c r="AP542" s="75"/>
      <c r="AQ542" s="75"/>
    </row>
    <row r="543" ht="14.25" customHeight="1">
      <c r="F543" s="176"/>
      <c r="N543" s="176"/>
      <c r="V543" s="176"/>
      <c r="X543" s="132"/>
      <c r="Y543" s="75"/>
      <c r="Z543" s="75"/>
      <c r="AA543" s="75"/>
      <c r="AB543" s="75"/>
      <c r="AC543" s="75"/>
      <c r="AD543" s="75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  <c r="AO543" s="75"/>
      <c r="AP543" s="75"/>
      <c r="AQ543" s="75"/>
    </row>
    <row r="544" ht="14.25" customHeight="1">
      <c r="F544" s="176"/>
      <c r="N544" s="176"/>
      <c r="V544" s="176"/>
      <c r="X544" s="132"/>
      <c r="Y544" s="75"/>
      <c r="Z544" s="75"/>
      <c r="AA544" s="75"/>
      <c r="AB544" s="75"/>
      <c r="AC544" s="75"/>
      <c r="AD544" s="75"/>
      <c r="AE544" s="75"/>
      <c r="AF544" s="75"/>
      <c r="AG544" s="75"/>
      <c r="AH544" s="75"/>
      <c r="AI544" s="75"/>
      <c r="AJ544" s="75"/>
      <c r="AK544" s="75"/>
      <c r="AL544" s="75"/>
      <c r="AM544" s="75"/>
      <c r="AN544" s="75"/>
      <c r="AO544" s="75"/>
      <c r="AP544" s="75"/>
      <c r="AQ544" s="75"/>
    </row>
    <row r="545" ht="14.25" customHeight="1">
      <c r="F545" s="176"/>
      <c r="N545" s="176"/>
      <c r="V545" s="176"/>
      <c r="X545" s="132"/>
      <c r="Y545" s="75"/>
      <c r="Z545" s="75"/>
      <c r="AA545" s="75"/>
      <c r="AB545" s="75"/>
      <c r="AC545" s="75"/>
      <c r="AD545" s="75"/>
      <c r="AE545" s="75"/>
      <c r="AF545" s="75"/>
      <c r="AG545" s="75"/>
      <c r="AH545" s="75"/>
      <c r="AI545" s="75"/>
      <c r="AJ545" s="75"/>
      <c r="AK545" s="75"/>
      <c r="AL545" s="75"/>
      <c r="AM545" s="75"/>
      <c r="AN545" s="75"/>
      <c r="AO545" s="75"/>
      <c r="AP545" s="75"/>
      <c r="AQ545" s="75"/>
    </row>
    <row r="546" ht="14.25" customHeight="1">
      <c r="F546" s="176"/>
      <c r="N546" s="176"/>
      <c r="V546" s="176"/>
      <c r="X546" s="132"/>
      <c r="Y546" s="75"/>
      <c r="Z546" s="75"/>
      <c r="AA546" s="75"/>
      <c r="AB546" s="75"/>
      <c r="AC546" s="75"/>
      <c r="AD546" s="75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  <c r="AO546" s="75"/>
      <c r="AP546" s="75"/>
      <c r="AQ546" s="75"/>
    </row>
    <row r="547" ht="14.25" customHeight="1">
      <c r="F547" s="176"/>
      <c r="N547" s="176"/>
      <c r="V547" s="176"/>
      <c r="X547" s="132"/>
      <c r="Y547" s="75"/>
      <c r="Z547" s="75"/>
      <c r="AA547" s="75"/>
      <c r="AB547" s="75"/>
      <c r="AC547" s="75"/>
      <c r="AD547" s="75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  <c r="AO547" s="75"/>
      <c r="AP547" s="75"/>
      <c r="AQ547" s="75"/>
    </row>
    <row r="548" ht="14.25" customHeight="1">
      <c r="F548" s="176"/>
      <c r="N548" s="176"/>
      <c r="V548" s="176"/>
      <c r="X548" s="132"/>
      <c r="Y548" s="75"/>
      <c r="Z548" s="75"/>
      <c r="AA548" s="75"/>
      <c r="AB548" s="75"/>
      <c r="AC548" s="75"/>
      <c r="AD548" s="75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  <c r="AO548" s="75"/>
      <c r="AP548" s="75"/>
      <c r="AQ548" s="75"/>
    </row>
    <row r="549" ht="14.25" customHeight="1">
      <c r="F549" s="176"/>
      <c r="N549" s="176"/>
      <c r="V549" s="176"/>
      <c r="X549" s="132"/>
      <c r="Y549" s="75"/>
      <c r="Z549" s="75"/>
      <c r="AA549" s="75"/>
      <c r="AB549" s="75"/>
      <c r="AC549" s="75"/>
      <c r="AD549" s="75"/>
      <c r="AE549" s="75"/>
      <c r="AF549" s="75"/>
      <c r="AG549" s="75"/>
      <c r="AH549" s="75"/>
      <c r="AI549" s="75"/>
      <c r="AJ549" s="75"/>
      <c r="AK549" s="75"/>
      <c r="AL549" s="75"/>
      <c r="AM549" s="75"/>
      <c r="AN549" s="75"/>
      <c r="AO549" s="75"/>
      <c r="AP549" s="75"/>
      <c r="AQ549" s="75"/>
    </row>
    <row r="550" ht="14.25" customHeight="1">
      <c r="F550" s="176"/>
      <c r="N550" s="176"/>
      <c r="V550" s="176"/>
      <c r="X550" s="132"/>
      <c r="Y550" s="75"/>
      <c r="Z550" s="75"/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  <c r="AO550" s="75"/>
      <c r="AP550" s="75"/>
      <c r="AQ550" s="75"/>
    </row>
    <row r="551" ht="14.25" customHeight="1">
      <c r="F551" s="176"/>
      <c r="N551" s="176"/>
      <c r="V551" s="176"/>
      <c r="X551" s="132"/>
      <c r="Y551" s="75"/>
      <c r="Z551" s="75"/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  <c r="AO551" s="75"/>
      <c r="AP551" s="75"/>
      <c r="AQ551" s="75"/>
    </row>
    <row r="552" ht="14.25" customHeight="1">
      <c r="F552" s="176"/>
      <c r="N552" s="176"/>
      <c r="V552" s="176"/>
      <c r="X552" s="132"/>
      <c r="Y552" s="75"/>
      <c r="Z552" s="75"/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  <c r="AO552" s="75"/>
      <c r="AP552" s="75"/>
      <c r="AQ552" s="75"/>
    </row>
    <row r="553" ht="14.25" customHeight="1">
      <c r="F553" s="176"/>
      <c r="N553" s="176"/>
      <c r="V553" s="176"/>
      <c r="X553" s="132"/>
      <c r="Y553" s="75"/>
      <c r="Z553" s="75"/>
      <c r="AA553" s="75"/>
      <c r="AB553" s="75"/>
      <c r="AC553" s="75"/>
      <c r="AD553" s="75"/>
      <c r="AE553" s="75"/>
      <c r="AF553" s="75"/>
      <c r="AG553" s="75"/>
      <c r="AH553" s="75"/>
      <c r="AI553" s="75"/>
      <c r="AJ553" s="75"/>
      <c r="AK553" s="75"/>
      <c r="AL553" s="75"/>
      <c r="AM553" s="75"/>
      <c r="AN553" s="75"/>
      <c r="AO553" s="75"/>
      <c r="AP553" s="75"/>
      <c r="AQ553" s="75"/>
    </row>
    <row r="554" ht="14.25" customHeight="1">
      <c r="F554" s="176"/>
      <c r="N554" s="176"/>
      <c r="V554" s="176"/>
      <c r="X554" s="132"/>
      <c r="Y554" s="75"/>
      <c r="Z554" s="75"/>
      <c r="AA554" s="75"/>
      <c r="AB554" s="75"/>
      <c r="AC554" s="75"/>
      <c r="AD554" s="75"/>
      <c r="AE554" s="75"/>
      <c r="AF554" s="75"/>
      <c r="AG554" s="75"/>
      <c r="AH554" s="75"/>
      <c r="AI554" s="75"/>
      <c r="AJ554" s="75"/>
      <c r="AK554" s="75"/>
      <c r="AL554" s="75"/>
      <c r="AM554" s="75"/>
      <c r="AN554" s="75"/>
      <c r="AO554" s="75"/>
      <c r="AP554" s="75"/>
      <c r="AQ554" s="75"/>
    </row>
    <row r="555" ht="14.25" customHeight="1">
      <c r="F555" s="176"/>
      <c r="N555" s="176"/>
      <c r="V555" s="176"/>
      <c r="X555" s="132"/>
      <c r="Y555" s="75"/>
      <c r="Z555" s="75"/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5"/>
      <c r="AO555" s="75"/>
      <c r="AP555" s="75"/>
      <c r="AQ555" s="75"/>
    </row>
    <row r="556" ht="14.25" customHeight="1">
      <c r="F556" s="176"/>
      <c r="N556" s="176"/>
      <c r="V556" s="176"/>
      <c r="X556" s="132"/>
      <c r="Y556" s="75"/>
      <c r="Z556" s="75"/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5"/>
      <c r="AO556" s="75"/>
      <c r="AP556" s="75"/>
      <c r="AQ556" s="75"/>
    </row>
    <row r="557" ht="14.25" customHeight="1">
      <c r="F557" s="176"/>
      <c r="N557" s="176"/>
      <c r="V557" s="176"/>
      <c r="X557" s="132"/>
      <c r="Y557" s="75"/>
      <c r="Z557" s="75"/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5"/>
      <c r="AO557" s="75"/>
      <c r="AP557" s="75"/>
      <c r="AQ557" s="75"/>
    </row>
    <row r="558" ht="14.25" customHeight="1">
      <c r="F558" s="176"/>
      <c r="N558" s="176"/>
      <c r="V558" s="176"/>
      <c r="X558" s="132"/>
      <c r="Y558" s="75"/>
      <c r="Z558" s="75"/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5"/>
      <c r="AO558" s="75"/>
      <c r="AP558" s="75"/>
      <c r="AQ558" s="75"/>
    </row>
    <row r="559" ht="14.25" customHeight="1">
      <c r="F559" s="176"/>
      <c r="N559" s="176"/>
      <c r="V559" s="176"/>
      <c r="X559" s="132"/>
      <c r="Y559" s="75"/>
      <c r="Z559" s="75"/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5"/>
      <c r="AO559" s="75"/>
      <c r="AP559" s="75"/>
      <c r="AQ559" s="75"/>
    </row>
    <row r="560" ht="14.25" customHeight="1">
      <c r="F560" s="176"/>
      <c r="N560" s="176"/>
      <c r="V560" s="176"/>
      <c r="X560" s="132"/>
      <c r="Y560" s="75"/>
      <c r="Z560" s="75"/>
      <c r="AA560" s="75"/>
      <c r="AB560" s="75"/>
      <c r="AC560" s="75"/>
      <c r="AD560" s="75"/>
      <c r="AE560" s="75"/>
      <c r="AF560" s="75"/>
      <c r="AG560" s="75"/>
      <c r="AH560" s="75"/>
      <c r="AI560" s="75"/>
      <c r="AJ560" s="75"/>
      <c r="AK560" s="75"/>
      <c r="AL560" s="75"/>
      <c r="AM560" s="75"/>
      <c r="AN560" s="75"/>
      <c r="AO560" s="75"/>
      <c r="AP560" s="75"/>
      <c r="AQ560" s="75"/>
    </row>
    <row r="561" ht="14.25" customHeight="1">
      <c r="F561" s="176"/>
      <c r="N561" s="176"/>
      <c r="V561" s="176"/>
      <c r="X561" s="132"/>
      <c r="Y561" s="75"/>
      <c r="Z561" s="75"/>
      <c r="AA561" s="75"/>
      <c r="AB561" s="75"/>
      <c r="AC561" s="75"/>
      <c r="AD561" s="75"/>
      <c r="AE561" s="75"/>
      <c r="AF561" s="75"/>
      <c r="AG561" s="75"/>
      <c r="AH561" s="75"/>
      <c r="AI561" s="75"/>
      <c r="AJ561" s="75"/>
      <c r="AK561" s="75"/>
      <c r="AL561" s="75"/>
      <c r="AM561" s="75"/>
      <c r="AN561" s="75"/>
      <c r="AO561" s="75"/>
      <c r="AP561" s="75"/>
      <c r="AQ561" s="75"/>
    </row>
    <row r="562" ht="14.25" customHeight="1">
      <c r="F562" s="176"/>
      <c r="N562" s="176"/>
      <c r="V562" s="176"/>
      <c r="X562" s="132"/>
      <c r="Y562" s="75"/>
      <c r="Z562" s="75"/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5"/>
      <c r="AO562" s="75"/>
      <c r="AP562" s="75"/>
      <c r="AQ562" s="75"/>
    </row>
    <row r="563" ht="14.25" customHeight="1">
      <c r="F563" s="176"/>
      <c r="N563" s="176"/>
      <c r="V563" s="176"/>
      <c r="X563" s="132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  <c r="AO563" s="75"/>
      <c r="AP563" s="75"/>
      <c r="AQ563" s="75"/>
    </row>
    <row r="564" ht="14.25" customHeight="1">
      <c r="F564" s="176"/>
      <c r="N564" s="176"/>
      <c r="V564" s="176"/>
      <c r="X564" s="132"/>
      <c r="Y564" s="75"/>
      <c r="Z564" s="75"/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5"/>
      <c r="AO564" s="75"/>
      <c r="AP564" s="75"/>
      <c r="AQ564" s="75"/>
    </row>
    <row r="565" ht="14.25" customHeight="1">
      <c r="F565" s="176"/>
      <c r="N565" s="176"/>
      <c r="V565" s="176"/>
      <c r="X565" s="132"/>
      <c r="Y565" s="75"/>
      <c r="Z565" s="75"/>
      <c r="AA565" s="75"/>
      <c r="AB565" s="75"/>
      <c r="AC565" s="75"/>
      <c r="AD565" s="75"/>
      <c r="AE565" s="75"/>
      <c r="AF565" s="75"/>
      <c r="AG565" s="75"/>
      <c r="AH565" s="75"/>
      <c r="AI565" s="75"/>
      <c r="AJ565" s="75"/>
      <c r="AK565" s="75"/>
      <c r="AL565" s="75"/>
      <c r="AM565" s="75"/>
      <c r="AN565" s="75"/>
      <c r="AO565" s="75"/>
      <c r="AP565" s="75"/>
      <c r="AQ565" s="75"/>
    </row>
    <row r="566" ht="14.25" customHeight="1">
      <c r="F566" s="176"/>
      <c r="N566" s="176"/>
      <c r="V566" s="176"/>
      <c r="X566" s="132"/>
      <c r="Y566" s="75"/>
      <c r="Z566" s="75"/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5"/>
      <c r="AO566" s="75"/>
      <c r="AP566" s="75"/>
      <c r="AQ566" s="75"/>
    </row>
    <row r="567" ht="14.25" customHeight="1">
      <c r="F567" s="176"/>
      <c r="N567" s="176"/>
      <c r="V567" s="176"/>
      <c r="X567" s="132"/>
      <c r="Y567" s="75"/>
      <c r="Z567" s="75"/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5"/>
      <c r="AO567" s="75"/>
      <c r="AP567" s="75"/>
      <c r="AQ567" s="75"/>
    </row>
    <row r="568" ht="14.25" customHeight="1">
      <c r="F568" s="176"/>
      <c r="N568" s="176"/>
      <c r="V568" s="176"/>
      <c r="X568" s="132"/>
      <c r="Y568" s="75"/>
      <c r="Z568" s="75"/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5"/>
      <c r="AO568" s="75"/>
      <c r="AP568" s="75"/>
      <c r="AQ568" s="75"/>
    </row>
    <row r="569" ht="14.25" customHeight="1">
      <c r="F569" s="176"/>
      <c r="N569" s="176"/>
      <c r="V569" s="176"/>
      <c r="X569" s="132"/>
      <c r="Y569" s="75"/>
      <c r="Z569" s="75"/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5"/>
      <c r="AO569" s="75"/>
      <c r="AP569" s="75"/>
      <c r="AQ569" s="75"/>
    </row>
    <row r="570" ht="14.25" customHeight="1">
      <c r="F570" s="176"/>
      <c r="N570" s="176"/>
      <c r="V570" s="176"/>
      <c r="X570" s="132"/>
      <c r="Y570" s="75"/>
      <c r="Z570" s="75"/>
      <c r="AA570" s="75"/>
      <c r="AB570" s="75"/>
      <c r="AC570" s="75"/>
      <c r="AD570" s="75"/>
      <c r="AE570" s="75"/>
      <c r="AF570" s="75"/>
      <c r="AG570" s="75"/>
      <c r="AH570" s="75"/>
      <c r="AI570" s="75"/>
      <c r="AJ570" s="75"/>
      <c r="AK570" s="75"/>
      <c r="AL570" s="75"/>
      <c r="AM570" s="75"/>
      <c r="AN570" s="75"/>
      <c r="AO570" s="75"/>
      <c r="AP570" s="75"/>
      <c r="AQ570" s="75"/>
    </row>
    <row r="571" ht="14.25" customHeight="1">
      <c r="F571" s="176"/>
      <c r="N571" s="176"/>
      <c r="V571" s="176"/>
      <c r="X571" s="132"/>
      <c r="Y571" s="75"/>
      <c r="Z571" s="75"/>
      <c r="AA571" s="75"/>
      <c r="AB571" s="75"/>
      <c r="AC571" s="75"/>
      <c r="AD571" s="75"/>
      <c r="AE571" s="75"/>
      <c r="AF571" s="75"/>
      <c r="AG571" s="75"/>
      <c r="AH571" s="75"/>
      <c r="AI571" s="75"/>
      <c r="AJ571" s="75"/>
      <c r="AK571" s="75"/>
      <c r="AL571" s="75"/>
      <c r="AM571" s="75"/>
      <c r="AN571" s="75"/>
      <c r="AO571" s="75"/>
      <c r="AP571" s="75"/>
      <c r="AQ571" s="75"/>
    </row>
    <row r="572" ht="14.25" customHeight="1">
      <c r="F572" s="176"/>
      <c r="N572" s="176"/>
      <c r="V572" s="176"/>
      <c r="X572" s="132"/>
      <c r="Y572" s="75"/>
      <c r="Z572" s="75"/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5"/>
      <c r="AO572" s="75"/>
      <c r="AP572" s="75"/>
      <c r="AQ572" s="75"/>
    </row>
    <row r="573" ht="14.25" customHeight="1">
      <c r="F573" s="176"/>
      <c r="N573" s="176"/>
      <c r="V573" s="176"/>
      <c r="X573" s="132"/>
      <c r="Y573" s="75"/>
      <c r="Z573" s="75"/>
      <c r="AA573" s="75"/>
      <c r="AB573" s="75"/>
      <c r="AC573" s="75"/>
      <c r="AD573" s="75"/>
      <c r="AE573" s="75"/>
      <c r="AF573" s="75"/>
      <c r="AG573" s="75"/>
      <c r="AH573" s="75"/>
      <c r="AI573" s="75"/>
      <c r="AJ573" s="75"/>
      <c r="AK573" s="75"/>
      <c r="AL573" s="75"/>
      <c r="AM573" s="75"/>
      <c r="AN573" s="75"/>
      <c r="AO573" s="75"/>
      <c r="AP573" s="75"/>
      <c r="AQ573" s="75"/>
    </row>
    <row r="574" ht="14.25" customHeight="1">
      <c r="F574" s="176"/>
      <c r="N574" s="176"/>
      <c r="V574" s="176"/>
      <c r="X574" s="132"/>
      <c r="Y574" s="75"/>
      <c r="Z574" s="75"/>
      <c r="AA574" s="75"/>
      <c r="AB574" s="75"/>
      <c r="AC574" s="75"/>
      <c r="AD574" s="75"/>
      <c r="AE574" s="75"/>
      <c r="AF574" s="75"/>
      <c r="AG574" s="75"/>
      <c r="AH574" s="75"/>
      <c r="AI574" s="75"/>
      <c r="AJ574" s="75"/>
      <c r="AK574" s="75"/>
      <c r="AL574" s="75"/>
      <c r="AM574" s="75"/>
      <c r="AN574" s="75"/>
      <c r="AO574" s="75"/>
      <c r="AP574" s="75"/>
      <c r="AQ574" s="75"/>
    </row>
    <row r="575" ht="14.25" customHeight="1">
      <c r="F575" s="176"/>
      <c r="N575" s="176"/>
      <c r="V575" s="176"/>
      <c r="X575" s="132"/>
      <c r="Y575" s="75"/>
      <c r="Z575" s="75"/>
      <c r="AA575" s="75"/>
      <c r="AB575" s="75"/>
      <c r="AC575" s="75"/>
      <c r="AD575" s="75"/>
      <c r="AE575" s="75"/>
      <c r="AF575" s="75"/>
      <c r="AG575" s="75"/>
      <c r="AH575" s="75"/>
      <c r="AI575" s="75"/>
      <c r="AJ575" s="75"/>
      <c r="AK575" s="75"/>
      <c r="AL575" s="75"/>
      <c r="AM575" s="75"/>
      <c r="AN575" s="75"/>
      <c r="AO575" s="75"/>
      <c r="AP575" s="75"/>
      <c r="AQ575" s="75"/>
    </row>
    <row r="576" ht="14.25" customHeight="1">
      <c r="F576" s="176"/>
      <c r="N576" s="176"/>
      <c r="V576" s="176"/>
      <c r="X576" s="132"/>
      <c r="Y576" s="75"/>
      <c r="Z576" s="75"/>
      <c r="AA576" s="75"/>
      <c r="AB576" s="75"/>
      <c r="AC576" s="75"/>
      <c r="AD576" s="75"/>
      <c r="AE576" s="75"/>
      <c r="AF576" s="75"/>
      <c r="AG576" s="75"/>
      <c r="AH576" s="75"/>
      <c r="AI576" s="75"/>
      <c r="AJ576" s="75"/>
      <c r="AK576" s="75"/>
      <c r="AL576" s="75"/>
      <c r="AM576" s="75"/>
      <c r="AN576" s="75"/>
      <c r="AO576" s="75"/>
      <c r="AP576" s="75"/>
      <c r="AQ576" s="75"/>
    </row>
    <row r="577" ht="14.25" customHeight="1">
      <c r="F577" s="176"/>
      <c r="N577" s="176"/>
      <c r="V577" s="176"/>
      <c r="X577" s="132"/>
      <c r="Y577" s="75"/>
      <c r="Z577" s="75"/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5"/>
      <c r="AO577" s="75"/>
      <c r="AP577" s="75"/>
      <c r="AQ577" s="75"/>
    </row>
    <row r="578" ht="14.25" customHeight="1">
      <c r="F578" s="176"/>
      <c r="N578" s="176"/>
      <c r="V578" s="176"/>
      <c r="X578" s="132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5"/>
      <c r="AO578" s="75"/>
      <c r="AP578" s="75"/>
      <c r="AQ578" s="75"/>
    </row>
    <row r="579" ht="14.25" customHeight="1">
      <c r="F579" s="176"/>
      <c r="N579" s="176"/>
      <c r="V579" s="176"/>
      <c r="X579" s="132"/>
      <c r="Y579" s="75"/>
      <c r="Z579" s="75"/>
      <c r="AA579" s="75"/>
      <c r="AB579" s="75"/>
      <c r="AC579" s="75"/>
      <c r="AD579" s="75"/>
      <c r="AE579" s="75"/>
      <c r="AF579" s="75"/>
      <c r="AG579" s="75"/>
      <c r="AH579" s="75"/>
      <c r="AI579" s="75"/>
      <c r="AJ579" s="75"/>
      <c r="AK579" s="75"/>
      <c r="AL579" s="75"/>
      <c r="AM579" s="75"/>
      <c r="AN579" s="75"/>
      <c r="AO579" s="75"/>
      <c r="AP579" s="75"/>
      <c r="AQ579" s="75"/>
    </row>
    <row r="580" ht="14.25" customHeight="1">
      <c r="F580" s="176"/>
      <c r="N580" s="176"/>
      <c r="V580" s="176"/>
      <c r="X580" s="132"/>
      <c r="Y580" s="75"/>
      <c r="Z580" s="75"/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5"/>
      <c r="AO580" s="75"/>
      <c r="AP580" s="75"/>
      <c r="AQ580" s="75"/>
    </row>
    <row r="581" ht="14.25" customHeight="1">
      <c r="F581" s="176"/>
      <c r="N581" s="176"/>
      <c r="V581" s="176"/>
      <c r="X581" s="132"/>
      <c r="Y581" s="75"/>
      <c r="Z581" s="75"/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5"/>
      <c r="AO581" s="75"/>
      <c r="AP581" s="75"/>
      <c r="AQ581" s="75"/>
    </row>
    <row r="582" ht="14.25" customHeight="1">
      <c r="F582" s="176"/>
      <c r="N582" s="176"/>
      <c r="V582" s="176"/>
      <c r="X582" s="132"/>
      <c r="Y582" s="75"/>
      <c r="Z582" s="75"/>
      <c r="AA582" s="75"/>
      <c r="AB582" s="75"/>
      <c r="AC582" s="75"/>
      <c r="AD582" s="75"/>
      <c r="AE582" s="75"/>
      <c r="AF582" s="75"/>
      <c r="AG582" s="75"/>
      <c r="AH582" s="75"/>
      <c r="AI582" s="75"/>
      <c r="AJ582" s="75"/>
      <c r="AK582" s="75"/>
      <c r="AL582" s="75"/>
      <c r="AM582" s="75"/>
      <c r="AN582" s="75"/>
      <c r="AO582" s="75"/>
      <c r="AP582" s="75"/>
      <c r="AQ582" s="75"/>
    </row>
    <row r="583" ht="14.25" customHeight="1">
      <c r="F583" s="176"/>
      <c r="N583" s="176"/>
      <c r="V583" s="176"/>
      <c r="X583" s="132"/>
      <c r="Y583" s="75"/>
      <c r="Z583" s="75"/>
      <c r="AA583" s="75"/>
      <c r="AB583" s="75"/>
      <c r="AC583" s="75"/>
      <c r="AD583" s="75"/>
      <c r="AE583" s="75"/>
      <c r="AF583" s="75"/>
      <c r="AG583" s="75"/>
      <c r="AH583" s="75"/>
      <c r="AI583" s="75"/>
      <c r="AJ583" s="75"/>
      <c r="AK583" s="75"/>
      <c r="AL583" s="75"/>
      <c r="AM583" s="75"/>
      <c r="AN583" s="75"/>
      <c r="AO583" s="75"/>
      <c r="AP583" s="75"/>
      <c r="AQ583" s="75"/>
    </row>
    <row r="584" ht="14.25" customHeight="1">
      <c r="F584" s="176"/>
      <c r="N584" s="176"/>
      <c r="V584" s="176"/>
      <c r="X584" s="132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  <c r="AO584" s="75"/>
      <c r="AP584" s="75"/>
      <c r="AQ584" s="75"/>
    </row>
    <row r="585" ht="14.25" customHeight="1">
      <c r="F585" s="176"/>
      <c r="N585" s="176"/>
      <c r="V585" s="176"/>
      <c r="X585" s="132"/>
      <c r="Y585" s="75"/>
      <c r="Z585" s="75"/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5"/>
      <c r="AO585" s="75"/>
      <c r="AP585" s="75"/>
      <c r="AQ585" s="75"/>
    </row>
    <row r="586" ht="14.25" customHeight="1">
      <c r="F586" s="176"/>
      <c r="N586" s="176"/>
      <c r="V586" s="176"/>
      <c r="X586" s="132"/>
      <c r="Y586" s="75"/>
      <c r="Z586" s="75"/>
      <c r="AA586" s="75"/>
      <c r="AB586" s="75"/>
      <c r="AC586" s="75"/>
      <c r="AD586" s="75"/>
      <c r="AE586" s="75"/>
      <c r="AF586" s="75"/>
      <c r="AG586" s="75"/>
      <c r="AH586" s="75"/>
      <c r="AI586" s="75"/>
      <c r="AJ586" s="75"/>
      <c r="AK586" s="75"/>
      <c r="AL586" s="75"/>
      <c r="AM586" s="75"/>
      <c r="AN586" s="75"/>
      <c r="AO586" s="75"/>
      <c r="AP586" s="75"/>
      <c r="AQ586" s="75"/>
    </row>
    <row r="587" ht="14.25" customHeight="1">
      <c r="F587" s="176"/>
      <c r="N587" s="176"/>
      <c r="V587" s="176"/>
      <c r="X587" s="132"/>
      <c r="Y587" s="75"/>
      <c r="Z587" s="75"/>
      <c r="AA587" s="75"/>
      <c r="AB587" s="75"/>
      <c r="AC587" s="75"/>
      <c r="AD587" s="75"/>
      <c r="AE587" s="75"/>
      <c r="AF587" s="75"/>
      <c r="AG587" s="75"/>
      <c r="AH587" s="75"/>
      <c r="AI587" s="75"/>
      <c r="AJ587" s="75"/>
      <c r="AK587" s="75"/>
      <c r="AL587" s="75"/>
      <c r="AM587" s="75"/>
      <c r="AN587" s="75"/>
      <c r="AO587" s="75"/>
      <c r="AP587" s="75"/>
      <c r="AQ587" s="75"/>
    </row>
    <row r="588" ht="14.25" customHeight="1">
      <c r="F588" s="176"/>
      <c r="N588" s="176"/>
      <c r="V588" s="176"/>
      <c r="X588" s="132"/>
      <c r="Y588" s="75"/>
      <c r="Z588" s="75"/>
      <c r="AA588" s="75"/>
      <c r="AB588" s="75"/>
      <c r="AC588" s="75"/>
      <c r="AD588" s="75"/>
      <c r="AE588" s="75"/>
      <c r="AF588" s="75"/>
      <c r="AG588" s="75"/>
      <c r="AH588" s="75"/>
      <c r="AI588" s="75"/>
      <c r="AJ588" s="75"/>
      <c r="AK588" s="75"/>
      <c r="AL588" s="75"/>
      <c r="AM588" s="75"/>
      <c r="AN588" s="75"/>
      <c r="AO588" s="75"/>
      <c r="AP588" s="75"/>
      <c r="AQ588" s="75"/>
    </row>
    <row r="589" ht="14.25" customHeight="1">
      <c r="F589" s="176"/>
      <c r="N589" s="176"/>
      <c r="V589" s="176"/>
      <c r="X589" s="132"/>
      <c r="Y589" s="75"/>
      <c r="Z589" s="75"/>
      <c r="AA589" s="75"/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  <c r="AO589" s="75"/>
      <c r="AP589" s="75"/>
      <c r="AQ589" s="75"/>
    </row>
    <row r="590" ht="14.25" customHeight="1">
      <c r="F590" s="176"/>
      <c r="N590" s="176"/>
      <c r="V590" s="176"/>
      <c r="X590" s="132"/>
      <c r="Y590" s="75"/>
      <c r="Z590" s="75"/>
      <c r="AA590" s="75"/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  <c r="AO590" s="75"/>
      <c r="AP590" s="75"/>
      <c r="AQ590" s="75"/>
    </row>
    <row r="591" ht="14.25" customHeight="1">
      <c r="F591" s="176"/>
      <c r="N591" s="176"/>
      <c r="V591" s="176"/>
      <c r="X591" s="132"/>
      <c r="Y591" s="75"/>
      <c r="Z591" s="75"/>
      <c r="AA591" s="75"/>
      <c r="AB591" s="75"/>
      <c r="AC591" s="75"/>
      <c r="AD591" s="75"/>
      <c r="AE591" s="75"/>
      <c r="AF591" s="75"/>
      <c r="AG591" s="75"/>
      <c r="AH591" s="75"/>
      <c r="AI591" s="75"/>
      <c r="AJ591" s="75"/>
      <c r="AK591" s="75"/>
      <c r="AL591" s="75"/>
      <c r="AM591" s="75"/>
      <c r="AN591" s="75"/>
      <c r="AO591" s="75"/>
      <c r="AP591" s="75"/>
      <c r="AQ591" s="75"/>
    </row>
    <row r="592" ht="14.25" customHeight="1">
      <c r="F592" s="176"/>
      <c r="N592" s="176"/>
      <c r="V592" s="176"/>
      <c r="X592" s="132"/>
      <c r="Y592" s="75"/>
      <c r="Z592" s="75"/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</row>
    <row r="593" ht="14.25" customHeight="1">
      <c r="F593" s="176"/>
      <c r="N593" s="176"/>
      <c r="V593" s="176"/>
      <c r="X593" s="132"/>
      <c r="Y593" s="75"/>
      <c r="Z593" s="75"/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  <c r="AO593" s="75"/>
      <c r="AP593" s="75"/>
      <c r="AQ593" s="75"/>
    </row>
    <row r="594" ht="14.25" customHeight="1">
      <c r="F594" s="176"/>
      <c r="N594" s="176"/>
      <c r="V594" s="176"/>
      <c r="X594" s="132"/>
      <c r="Y594" s="75"/>
      <c r="Z594" s="75"/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  <c r="AO594" s="75"/>
      <c r="AP594" s="75"/>
      <c r="AQ594" s="75"/>
    </row>
    <row r="595" ht="14.25" customHeight="1">
      <c r="F595" s="176"/>
      <c r="N595" s="176"/>
      <c r="V595" s="176"/>
      <c r="X595" s="132"/>
      <c r="Y595" s="75"/>
      <c r="Z595" s="75"/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5"/>
      <c r="AL595" s="75"/>
      <c r="AM595" s="75"/>
      <c r="AN595" s="75"/>
      <c r="AO595" s="75"/>
      <c r="AP595" s="75"/>
      <c r="AQ595" s="75"/>
    </row>
    <row r="596" ht="14.25" customHeight="1">
      <c r="F596" s="176"/>
      <c r="N596" s="176"/>
      <c r="V596" s="176"/>
      <c r="X596" s="132"/>
      <c r="Y596" s="75"/>
      <c r="Z596" s="75"/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5"/>
      <c r="AL596" s="75"/>
      <c r="AM596" s="75"/>
      <c r="AN596" s="75"/>
      <c r="AO596" s="75"/>
      <c r="AP596" s="75"/>
      <c r="AQ596" s="75"/>
    </row>
    <row r="597" ht="14.25" customHeight="1">
      <c r="F597" s="176"/>
      <c r="N597" s="176"/>
      <c r="V597" s="176"/>
      <c r="X597" s="132"/>
      <c r="Y597" s="75"/>
      <c r="Z597" s="75"/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5"/>
      <c r="AL597" s="75"/>
      <c r="AM597" s="75"/>
      <c r="AN597" s="75"/>
      <c r="AO597" s="75"/>
      <c r="AP597" s="75"/>
      <c r="AQ597" s="75"/>
    </row>
    <row r="598" ht="14.25" customHeight="1">
      <c r="F598" s="176"/>
      <c r="N598" s="176"/>
      <c r="V598" s="176"/>
      <c r="X598" s="132"/>
      <c r="Y598" s="75"/>
      <c r="Z598" s="75"/>
      <c r="AA598" s="75"/>
      <c r="AB598" s="75"/>
      <c r="AC598" s="75"/>
      <c r="AD598" s="75"/>
      <c r="AE598" s="75"/>
      <c r="AF598" s="75"/>
      <c r="AG598" s="75"/>
      <c r="AH598" s="75"/>
      <c r="AI598" s="75"/>
      <c r="AJ598" s="75"/>
      <c r="AK598" s="75"/>
      <c r="AL598" s="75"/>
      <c r="AM598" s="75"/>
      <c r="AN598" s="75"/>
      <c r="AO598" s="75"/>
      <c r="AP598" s="75"/>
      <c r="AQ598" s="75"/>
    </row>
    <row r="599" ht="14.25" customHeight="1">
      <c r="F599" s="176"/>
      <c r="N599" s="176"/>
      <c r="V599" s="176"/>
      <c r="X599" s="132"/>
      <c r="Y599" s="75"/>
      <c r="Z599" s="75"/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5"/>
      <c r="AL599" s="75"/>
      <c r="AM599" s="75"/>
      <c r="AN599" s="75"/>
      <c r="AO599" s="75"/>
      <c r="AP599" s="75"/>
      <c r="AQ599" s="75"/>
    </row>
    <row r="600" ht="14.25" customHeight="1">
      <c r="F600" s="176"/>
      <c r="N600" s="176"/>
      <c r="V600" s="176"/>
      <c r="X600" s="132"/>
      <c r="Y600" s="75"/>
      <c r="Z600" s="75"/>
      <c r="AA600" s="75"/>
      <c r="AB600" s="75"/>
      <c r="AC600" s="75"/>
      <c r="AD600" s="75"/>
      <c r="AE600" s="75"/>
      <c r="AF600" s="75"/>
      <c r="AG600" s="75"/>
      <c r="AH600" s="75"/>
      <c r="AI600" s="75"/>
      <c r="AJ600" s="75"/>
      <c r="AK600" s="75"/>
      <c r="AL600" s="75"/>
      <c r="AM600" s="75"/>
      <c r="AN600" s="75"/>
      <c r="AO600" s="75"/>
      <c r="AP600" s="75"/>
      <c r="AQ600" s="75"/>
    </row>
    <row r="601" ht="14.25" customHeight="1">
      <c r="F601" s="176"/>
      <c r="N601" s="176"/>
      <c r="V601" s="176"/>
      <c r="X601" s="132"/>
      <c r="Y601" s="75"/>
      <c r="Z601" s="75"/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5"/>
      <c r="AL601" s="75"/>
      <c r="AM601" s="75"/>
      <c r="AN601" s="75"/>
      <c r="AO601" s="75"/>
      <c r="AP601" s="75"/>
      <c r="AQ601" s="75"/>
    </row>
    <row r="602" ht="14.25" customHeight="1">
      <c r="F602" s="176"/>
      <c r="N602" s="176"/>
      <c r="V602" s="176"/>
      <c r="X602" s="132"/>
      <c r="Y602" s="75"/>
      <c r="Z602" s="75"/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5"/>
      <c r="AL602" s="75"/>
      <c r="AM602" s="75"/>
      <c r="AN602" s="75"/>
      <c r="AO602" s="75"/>
      <c r="AP602" s="75"/>
      <c r="AQ602" s="75"/>
    </row>
    <row r="603" ht="14.25" customHeight="1">
      <c r="F603" s="176"/>
      <c r="N603" s="176"/>
      <c r="V603" s="176"/>
      <c r="X603" s="132"/>
      <c r="Y603" s="75"/>
      <c r="Z603" s="75"/>
      <c r="AA603" s="75"/>
      <c r="AB603" s="75"/>
      <c r="AC603" s="75"/>
      <c r="AD603" s="75"/>
      <c r="AE603" s="75"/>
      <c r="AF603" s="75"/>
      <c r="AG603" s="75"/>
      <c r="AH603" s="75"/>
      <c r="AI603" s="75"/>
      <c r="AJ603" s="75"/>
      <c r="AK603" s="75"/>
      <c r="AL603" s="75"/>
      <c r="AM603" s="75"/>
      <c r="AN603" s="75"/>
      <c r="AO603" s="75"/>
      <c r="AP603" s="75"/>
      <c r="AQ603" s="75"/>
    </row>
    <row r="604" ht="14.25" customHeight="1">
      <c r="F604" s="176"/>
      <c r="N604" s="176"/>
      <c r="V604" s="176"/>
      <c r="X604" s="132"/>
      <c r="Y604" s="75"/>
      <c r="Z604" s="75"/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5"/>
      <c r="AL604" s="75"/>
      <c r="AM604" s="75"/>
      <c r="AN604" s="75"/>
      <c r="AO604" s="75"/>
      <c r="AP604" s="75"/>
      <c r="AQ604" s="75"/>
    </row>
    <row r="605" ht="14.25" customHeight="1">
      <c r="F605" s="176"/>
      <c r="N605" s="176"/>
      <c r="V605" s="176"/>
      <c r="X605" s="132"/>
      <c r="Y605" s="75"/>
      <c r="Z605" s="75"/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5"/>
      <c r="AL605" s="75"/>
      <c r="AM605" s="75"/>
      <c r="AN605" s="75"/>
      <c r="AO605" s="75"/>
      <c r="AP605" s="75"/>
      <c r="AQ605" s="75"/>
    </row>
    <row r="606" ht="14.25" customHeight="1">
      <c r="F606" s="176"/>
      <c r="N606" s="176"/>
      <c r="V606" s="176"/>
      <c r="X606" s="132"/>
      <c r="Y606" s="75"/>
      <c r="Z606" s="75"/>
      <c r="AA606" s="75"/>
      <c r="AB606" s="75"/>
      <c r="AC606" s="75"/>
      <c r="AD606" s="75"/>
      <c r="AE606" s="75"/>
      <c r="AF606" s="75"/>
      <c r="AG606" s="75"/>
      <c r="AH606" s="75"/>
      <c r="AI606" s="75"/>
      <c r="AJ606" s="75"/>
      <c r="AK606" s="75"/>
      <c r="AL606" s="75"/>
      <c r="AM606" s="75"/>
      <c r="AN606" s="75"/>
      <c r="AO606" s="75"/>
      <c r="AP606" s="75"/>
      <c r="AQ606" s="75"/>
    </row>
    <row r="607" ht="14.25" customHeight="1">
      <c r="F607" s="176"/>
      <c r="N607" s="176"/>
      <c r="V607" s="176"/>
      <c r="X607" s="132"/>
      <c r="Y607" s="75"/>
      <c r="Z607" s="75"/>
      <c r="AA607" s="75"/>
      <c r="AB607" s="75"/>
      <c r="AC607" s="75"/>
      <c r="AD607" s="75"/>
      <c r="AE607" s="75"/>
      <c r="AF607" s="75"/>
      <c r="AG607" s="75"/>
      <c r="AH607" s="75"/>
      <c r="AI607" s="75"/>
      <c r="AJ607" s="75"/>
      <c r="AK607" s="75"/>
      <c r="AL607" s="75"/>
      <c r="AM607" s="75"/>
      <c r="AN607" s="75"/>
      <c r="AO607" s="75"/>
      <c r="AP607" s="75"/>
      <c r="AQ607" s="75"/>
    </row>
    <row r="608" ht="14.25" customHeight="1">
      <c r="F608" s="176"/>
      <c r="N608" s="176"/>
      <c r="V608" s="176"/>
      <c r="X608" s="132"/>
      <c r="Y608" s="75"/>
      <c r="Z608" s="75"/>
      <c r="AA608" s="75"/>
      <c r="AB608" s="75"/>
      <c r="AC608" s="75"/>
      <c r="AD608" s="75"/>
      <c r="AE608" s="75"/>
      <c r="AF608" s="75"/>
      <c r="AG608" s="75"/>
      <c r="AH608" s="75"/>
      <c r="AI608" s="75"/>
      <c r="AJ608" s="75"/>
      <c r="AK608" s="75"/>
      <c r="AL608" s="75"/>
      <c r="AM608" s="75"/>
      <c r="AN608" s="75"/>
      <c r="AO608" s="75"/>
      <c r="AP608" s="75"/>
      <c r="AQ608" s="75"/>
    </row>
    <row r="609" ht="14.25" customHeight="1">
      <c r="F609" s="176"/>
      <c r="N609" s="176"/>
      <c r="V609" s="176"/>
      <c r="X609" s="132"/>
      <c r="Y609" s="75"/>
      <c r="Z609" s="75"/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5"/>
      <c r="AL609" s="75"/>
      <c r="AM609" s="75"/>
      <c r="AN609" s="75"/>
      <c r="AO609" s="75"/>
      <c r="AP609" s="75"/>
      <c r="AQ609" s="75"/>
    </row>
    <row r="610" ht="14.25" customHeight="1">
      <c r="F610" s="176"/>
      <c r="N610" s="176"/>
      <c r="V610" s="176"/>
      <c r="X610" s="132"/>
      <c r="Y610" s="75"/>
      <c r="Z610" s="75"/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5"/>
      <c r="AL610" s="75"/>
      <c r="AM610" s="75"/>
      <c r="AN610" s="75"/>
      <c r="AO610" s="75"/>
      <c r="AP610" s="75"/>
      <c r="AQ610" s="75"/>
    </row>
    <row r="611" ht="14.25" customHeight="1">
      <c r="F611" s="176"/>
      <c r="N611" s="176"/>
      <c r="V611" s="176"/>
      <c r="X611" s="132"/>
      <c r="Y611" s="75"/>
      <c r="Z611" s="75"/>
      <c r="AA611" s="75"/>
      <c r="AB611" s="75"/>
      <c r="AC611" s="75"/>
      <c r="AD611" s="75"/>
      <c r="AE611" s="75"/>
      <c r="AF611" s="75"/>
      <c r="AG611" s="75"/>
      <c r="AH611" s="75"/>
      <c r="AI611" s="75"/>
      <c r="AJ611" s="75"/>
      <c r="AK611" s="75"/>
      <c r="AL611" s="75"/>
      <c r="AM611" s="75"/>
      <c r="AN611" s="75"/>
      <c r="AO611" s="75"/>
      <c r="AP611" s="75"/>
      <c r="AQ611" s="75"/>
    </row>
    <row r="612" ht="14.25" customHeight="1">
      <c r="F612" s="176"/>
      <c r="N612" s="176"/>
      <c r="V612" s="176"/>
      <c r="X612" s="132"/>
      <c r="Y612" s="75"/>
      <c r="Z612" s="75"/>
      <c r="AA612" s="75"/>
      <c r="AB612" s="75"/>
      <c r="AC612" s="75"/>
      <c r="AD612" s="75"/>
      <c r="AE612" s="75"/>
      <c r="AF612" s="75"/>
      <c r="AG612" s="75"/>
      <c r="AH612" s="75"/>
      <c r="AI612" s="75"/>
      <c r="AJ612" s="75"/>
      <c r="AK612" s="75"/>
      <c r="AL612" s="75"/>
      <c r="AM612" s="75"/>
      <c r="AN612" s="75"/>
      <c r="AO612" s="75"/>
      <c r="AP612" s="75"/>
      <c r="AQ612" s="75"/>
    </row>
    <row r="613" ht="14.25" customHeight="1">
      <c r="F613" s="176"/>
      <c r="N613" s="176"/>
      <c r="V613" s="176"/>
      <c r="X613" s="132"/>
      <c r="Y613" s="75"/>
      <c r="Z613" s="75"/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5"/>
      <c r="AL613" s="75"/>
      <c r="AM613" s="75"/>
      <c r="AN613" s="75"/>
      <c r="AO613" s="75"/>
      <c r="AP613" s="75"/>
      <c r="AQ613" s="75"/>
    </row>
    <row r="614" ht="14.25" customHeight="1">
      <c r="F614" s="176"/>
      <c r="N614" s="176"/>
      <c r="V614" s="176"/>
      <c r="X614" s="132"/>
      <c r="Y614" s="75"/>
      <c r="Z614" s="75"/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5"/>
      <c r="AL614" s="75"/>
      <c r="AM614" s="75"/>
      <c r="AN614" s="75"/>
      <c r="AO614" s="75"/>
      <c r="AP614" s="75"/>
      <c r="AQ614" s="75"/>
    </row>
    <row r="615" ht="14.25" customHeight="1">
      <c r="F615" s="176"/>
      <c r="N615" s="176"/>
      <c r="V615" s="176"/>
      <c r="X615" s="132"/>
      <c r="Y615" s="75"/>
      <c r="Z615" s="75"/>
      <c r="AA615" s="75"/>
      <c r="AB615" s="75"/>
      <c r="AC615" s="75"/>
      <c r="AD615" s="75"/>
      <c r="AE615" s="75"/>
      <c r="AF615" s="75"/>
      <c r="AG615" s="75"/>
      <c r="AH615" s="75"/>
      <c r="AI615" s="75"/>
      <c r="AJ615" s="75"/>
      <c r="AK615" s="75"/>
      <c r="AL615" s="75"/>
      <c r="AM615" s="75"/>
      <c r="AN615" s="75"/>
      <c r="AO615" s="75"/>
      <c r="AP615" s="75"/>
      <c r="AQ615" s="75"/>
    </row>
    <row r="616" ht="14.25" customHeight="1">
      <c r="F616" s="176"/>
      <c r="N616" s="176"/>
      <c r="V616" s="176"/>
      <c r="X616" s="132"/>
      <c r="Y616" s="75"/>
      <c r="Z616" s="75"/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5"/>
      <c r="AL616" s="75"/>
      <c r="AM616" s="75"/>
      <c r="AN616" s="75"/>
      <c r="AO616" s="75"/>
      <c r="AP616" s="75"/>
      <c r="AQ616" s="75"/>
    </row>
    <row r="617" ht="14.25" customHeight="1">
      <c r="F617" s="176"/>
      <c r="N617" s="176"/>
      <c r="V617" s="176"/>
      <c r="X617" s="132"/>
      <c r="Y617" s="75"/>
      <c r="Z617" s="75"/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5"/>
      <c r="AL617" s="75"/>
      <c r="AM617" s="75"/>
      <c r="AN617" s="75"/>
      <c r="AO617" s="75"/>
      <c r="AP617" s="75"/>
      <c r="AQ617" s="75"/>
    </row>
    <row r="618" ht="14.25" customHeight="1">
      <c r="F618" s="176"/>
      <c r="N618" s="176"/>
      <c r="V618" s="176"/>
      <c r="X618" s="132"/>
      <c r="Y618" s="75"/>
      <c r="Z618" s="75"/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5"/>
      <c r="AL618" s="75"/>
      <c r="AM618" s="75"/>
      <c r="AN618" s="75"/>
      <c r="AO618" s="75"/>
      <c r="AP618" s="75"/>
      <c r="AQ618" s="75"/>
    </row>
    <row r="619" ht="14.25" customHeight="1">
      <c r="F619" s="176"/>
      <c r="N619" s="176"/>
      <c r="V619" s="176"/>
      <c r="X619" s="132"/>
      <c r="Y619" s="75"/>
      <c r="Z619" s="75"/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5"/>
      <c r="AL619" s="75"/>
      <c r="AM619" s="75"/>
      <c r="AN619" s="75"/>
      <c r="AO619" s="75"/>
      <c r="AP619" s="75"/>
      <c r="AQ619" s="75"/>
    </row>
    <row r="620" ht="14.25" customHeight="1">
      <c r="F620" s="176"/>
      <c r="N620" s="176"/>
      <c r="V620" s="176"/>
      <c r="X620" s="132"/>
      <c r="Y620" s="75"/>
      <c r="Z620" s="75"/>
      <c r="AA620" s="75"/>
      <c r="AB620" s="75"/>
      <c r="AC620" s="75"/>
      <c r="AD620" s="75"/>
      <c r="AE620" s="75"/>
      <c r="AF620" s="75"/>
      <c r="AG620" s="75"/>
      <c r="AH620" s="75"/>
      <c r="AI620" s="75"/>
      <c r="AJ620" s="75"/>
      <c r="AK620" s="75"/>
      <c r="AL620" s="75"/>
      <c r="AM620" s="75"/>
      <c r="AN620" s="75"/>
      <c r="AO620" s="75"/>
      <c r="AP620" s="75"/>
      <c r="AQ620" s="75"/>
    </row>
    <row r="621" ht="14.25" customHeight="1">
      <c r="F621" s="176"/>
      <c r="N621" s="176"/>
      <c r="V621" s="176"/>
      <c r="X621" s="132"/>
      <c r="Y621" s="75"/>
      <c r="Z621" s="75"/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5"/>
      <c r="AL621" s="75"/>
      <c r="AM621" s="75"/>
      <c r="AN621" s="75"/>
      <c r="AO621" s="75"/>
      <c r="AP621" s="75"/>
      <c r="AQ621" s="75"/>
    </row>
    <row r="622" ht="14.25" customHeight="1">
      <c r="F622" s="176"/>
      <c r="N622" s="176"/>
      <c r="V622" s="176"/>
      <c r="X622" s="132"/>
      <c r="Y622" s="75"/>
      <c r="Z622" s="75"/>
      <c r="AA622" s="75"/>
      <c r="AB622" s="75"/>
      <c r="AC622" s="75"/>
      <c r="AD622" s="75"/>
      <c r="AE622" s="75"/>
      <c r="AF622" s="75"/>
      <c r="AG622" s="75"/>
      <c r="AH622" s="75"/>
      <c r="AI622" s="75"/>
      <c r="AJ622" s="75"/>
      <c r="AK622" s="75"/>
      <c r="AL622" s="75"/>
      <c r="AM622" s="75"/>
      <c r="AN622" s="75"/>
      <c r="AO622" s="75"/>
      <c r="AP622" s="75"/>
      <c r="AQ622" s="75"/>
    </row>
    <row r="623" ht="14.25" customHeight="1">
      <c r="F623" s="176"/>
      <c r="N623" s="176"/>
      <c r="V623" s="176"/>
      <c r="X623" s="132"/>
      <c r="Y623" s="75"/>
      <c r="Z623" s="75"/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5"/>
      <c r="AL623" s="75"/>
      <c r="AM623" s="75"/>
      <c r="AN623" s="75"/>
      <c r="AO623" s="75"/>
      <c r="AP623" s="75"/>
      <c r="AQ623" s="75"/>
    </row>
    <row r="624" ht="14.25" customHeight="1">
      <c r="F624" s="176"/>
      <c r="N624" s="176"/>
      <c r="V624" s="176"/>
      <c r="X624" s="132"/>
      <c r="Y624" s="75"/>
      <c r="Z624" s="75"/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5"/>
      <c r="AL624" s="75"/>
      <c r="AM624" s="75"/>
      <c r="AN624" s="75"/>
      <c r="AO624" s="75"/>
      <c r="AP624" s="75"/>
      <c r="AQ624" s="75"/>
    </row>
    <row r="625" ht="14.25" customHeight="1">
      <c r="F625" s="176"/>
      <c r="N625" s="176"/>
      <c r="V625" s="176"/>
      <c r="X625" s="132"/>
      <c r="Y625" s="75"/>
      <c r="Z625" s="75"/>
      <c r="AA625" s="75"/>
      <c r="AB625" s="75"/>
      <c r="AC625" s="75"/>
      <c r="AD625" s="75"/>
      <c r="AE625" s="75"/>
      <c r="AF625" s="75"/>
      <c r="AG625" s="75"/>
      <c r="AH625" s="75"/>
      <c r="AI625" s="75"/>
      <c r="AJ625" s="75"/>
      <c r="AK625" s="75"/>
      <c r="AL625" s="75"/>
      <c r="AM625" s="75"/>
      <c r="AN625" s="75"/>
      <c r="AO625" s="75"/>
      <c r="AP625" s="75"/>
      <c r="AQ625" s="75"/>
    </row>
    <row r="626" ht="14.25" customHeight="1">
      <c r="F626" s="176"/>
      <c r="N626" s="176"/>
      <c r="V626" s="176"/>
      <c r="X626" s="132"/>
      <c r="Y626" s="75"/>
      <c r="Z626" s="75"/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5"/>
      <c r="AL626" s="75"/>
      <c r="AM626" s="75"/>
      <c r="AN626" s="75"/>
      <c r="AO626" s="75"/>
      <c r="AP626" s="75"/>
      <c r="AQ626" s="75"/>
    </row>
    <row r="627" ht="14.25" customHeight="1">
      <c r="F627" s="176"/>
      <c r="N627" s="176"/>
      <c r="V627" s="176"/>
      <c r="X627" s="132"/>
      <c r="Y627" s="75"/>
      <c r="Z627" s="75"/>
      <c r="AA627" s="75"/>
      <c r="AB627" s="75"/>
      <c r="AC627" s="75"/>
      <c r="AD627" s="75"/>
      <c r="AE627" s="75"/>
      <c r="AF627" s="75"/>
      <c r="AG627" s="75"/>
      <c r="AH627" s="75"/>
      <c r="AI627" s="75"/>
      <c r="AJ627" s="75"/>
      <c r="AK627" s="75"/>
      <c r="AL627" s="75"/>
      <c r="AM627" s="75"/>
      <c r="AN627" s="75"/>
      <c r="AO627" s="75"/>
      <c r="AP627" s="75"/>
      <c r="AQ627" s="75"/>
    </row>
    <row r="628" ht="14.25" customHeight="1">
      <c r="F628" s="176"/>
      <c r="N628" s="176"/>
      <c r="V628" s="176"/>
      <c r="X628" s="132"/>
      <c r="Y628" s="75"/>
      <c r="Z628" s="75"/>
      <c r="AA628" s="75"/>
      <c r="AB628" s="75"/>
      <c r="AC628" s="75"/>
      <c r="AD628" s="75"/>
      <c r="AE628" s="75"/>
      <c r="AF628" s="75"/>
      <c r="AG628" s="75"/>
      <c r="AH628" s="75"/>
      <c r="AI628" s="75"/>
      <c r="AJ628" s="75"/>
      <c r="AK628" s="75"/>
      <c r="AL628" s="75"/>
      <c r="AM628" s="75"/>
      <c r="AN628" s="75"/>
      <c r="AO628" s="75"/>
      <c r="AP628" s="75"/>
      <c r="AQ628" s="75"/>
    </row>
    <row r="629" ht="14.25" customHeight="1">
      <c r="F629" s="176"/>
      <c r="N629" s="176"/>
      <c r="V629" s="176"/>
      <c r="X629" s="132"/>
      <c r="Y629" s="75"/>
      <c r="Z629" s="75"/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5"/>
      <c r="AL629" s="75"/>
      <c r="AM629" s="75"/>
      <c r="AN629" s="75"/>
      <c r="AO629" s="75"/>
      <c r="AP629" s="75"/>
      <c r="AQ629" s="75"/>
    </row>
    <row r="630" ht="14.25" customHeight="1">
      <c r="F630" s="176"/>
      <c r="N630" s="176"/>
      <c r="V630" s="176"/>
      <c r="X630" s="132"/>
      <c r="Y630" s="75"/>
      <c r="Z630" s="75"/>
      <c r="AA630" s="75"/>
      <c r="AB630" s="75"/>
      <c r="AC630" s="75"/>
      <c r="AD630" s="75"/>
      <c r="AE630" s="75"/>
      <c r="AF630" s="75"/>
      <c r="AG630" s="75"/>
      <c r="AH630" s="75"/>
      <c r="AI630" s="75"/>
      <c r="AJ630" s="75"/>
      <c r="AK630" s="75"/>
      <c r="AL630" s="75"/>
      <c r="AM630" s="75"/>
      <c r="AN630" s="75"/>
      <c r="AO630" s="75"/>
      <c r="AP630" s="75"/>
      <c r="AQ630" s="75"/>
    </row>
    <row r="631" ht="14.25" customHeight="1">
      <c r="F631" s="176"/>
      <c r="N631" s="176"/>
      <c r="V631" s="176"/>
      <c r="X631" s="132"/>
      <c r="Y631" s="75"/>
      <c r="Z631" s="75"/>
      <c r="AA631" s="75"/>
      <c r="AB631" s="75"/>
      <c r="AC631" s="75"/>
      <c r="AD631" s="75"/>
      <c r="AE631" s="75"/>
      <c r="AF631" s="75"/>
      <c r="AG631" s="75"/>
      <c r="AH631" s="75"/>
      <c r="AI631" s="75"/>
      <c r="AJ631" s="75"/>
      <c r="AK631" s="75"/>
      <c r="AL631" s="75"/>
      <c r="AM631" s="75"/>
      <c r="AN631" s="75"/>
      <c r="AO631" s="75"/>
      <c r="AP631" s="75"/>
      <c r="AQ631" s="75"/>
    </row>
    <row r="632" ht="14.25" customHeight="1">
      <c r="F632" s="176"/>
      <c r="N632" s="176"/>
      <c r="V632" s="176"/>
      <c r="X632" s="132"/>
      <c r="Y632" s="75"/>
      <c r="Z632" s="75"/>
      <c r="AA632" s="75"/>
      <c r="AB632" s="75"/>
      <c r="AC632" s="75"/>
      <c r="AD632" s="75"/>
      <c r="AE632" s="75"/>
      <c r="AF632" s="75"/>
      <c r="AG632" s="75"/>
      <c r="AH632" s="75"/>
      <c r="AI632" s="75"/>
      <c r="AJ632" s="75"/>
      <c r="AK632" s="75"/>
      <c r="AL632" s="75"/>
      <c r="AM632" s="75"/>
      <c r="AN632" s="75"/>
      <c r="AO632" s="75"/>
      <c r="AP632" s="75"/>
      <c r="AQ632" s="75"/>
    </row>
    <row r="633" ht="14.25" customHeight="1">
      <c r="F633" s="176"/>
      <c r="N633" s="176"/>
      <c r="V633" s="176"/>
      <c r="X633" s="132"/>
      <c r="Y633" s="75"/>
      <c r="Z633" s="75"/>
      <c r="AA633" s="75"/>
      <c r="AB633" s="75"/>
      <c r="AC633" s="75"/>
      <c r="AD633" s="75"/>
      <c r="AE633" s="75"/>
      <c r="AF633" s="75"/>
      <c r="AG633" s="75"/>
      <c r="AH633" s="75"/>
      <c r="AI633" s="75"/>
      <c r="AJ633" s="75"/>
      <c r="AK633" s="75"/>
      <c r="AL633" s="75"/>
      <c r="AM633" s="75"/>
      <c r="AN633" s="75"/>
      <c r="AO633" s="75"/>
      <c r="AP633" s="75"/>
      <c r="AQ633" s="75"/>
    </row>
    <row r="634" ht="14.25" customHeight="1">
      <c r="F634" s="176"/>
      <c r="N634" s="176"/>
      <c r="V634" s="176"/>
      <c r="X634" s="132"/>
      <c r="Y634" s="75"/>
      <c r="Z634" s="75"/>
      <c r="AA634" s="75"/>
      <c r="AB634" s="75"/>
      <c r="AC634" s="75"/>
      <c r="AD634" s="75"/>
      <c r="AE634" s="75"/>
      <c r="AF634" s="75"/>
      <c r="AG634" s="75"/>
      <c r="AH634" s="75"/>
      <c r="AI634" s="75"/>
      <c r="AJ634" s="75"/>
      <c r="AK634" s="75"/>
      <c r="AL634" s="75"/>
      <c r="AM634" s="75"/>
      <c r="AN634" s="75"/>
      <c r="AO634" s="75"/>
      <c r="AP634" s="75"/>
      <c r="AQ634" s="75"/>
    </row>
    <row r="635" ht="14.25" customHeight="1">
      <c r="F635" s="176"/>
      <c r="N635" s="176"/>
      <c r="V635" s="176"/>
      <c r="X635" s="132"/>
      <c r="Y635" s="75"/>
      <c r="Z635" s="75"/>
      <c r="AA635" s="75"/>
      <c r="AB635" s="75"/>
      <c r="AC635" s="75"/>
      <c r="AD635" s="75"/>
      <c r="AE635" s="75"/>
      <c r="AF635" s="75"/>
      <c r="AG635" s="75"/>
      <c r="AH635" s="75"/>
      <c r="AI635" s="75"/>
      <c r="AJ635" s="75"/>
      <c r="AK635" s="75"/>
      <c r="AL635" s="75"/>
      <c r="AM635" s="75"/>
      <c r="AN635" s="75"/>
      <c r="AO635" s="75"/>
      <c r="AP635" s="75"/>
      <c r="AQ635" s="75"/>
    </row>
    <row r="636" ht="14.25" customHeight="1">
      <c r="F636" s="176"/>
      <c r="N636" s="176"/>
      <c r="V636" s="176"/>
      <c r="X636" s="132"/>
      <c r="Y636" s="75"/>
      <c r="Z636" s="75"/>
      <c r="AA636" s="75"/>
      <c r="AB636" s="75"/>
      <c r="AC636" s="75"/>
      <c r="AD636" s="75"/>
      <c r="AE636" s="75"/>
      <c r="AF636" s="75"/>
      <c r="AG636" s="75"/>
      <c r="AH636" s="75"/>
      <c r="AI636" s="75"/>
      <c r="AJ636" s="75"/>
      <c r="AK636" s="75"/>
      <c r="AL636" s="75"/>
      <c r="AM636" s="75"/>
      <c r="AN636" s="75"/>
      <c r="AO636" s="75"/>
      <c r="AP636" s="75"/>
      <c r="AQ636" s="75"/>
    </row>
    <row r="637" ht="14.25" customHeight="1">
      <c r="F637" s="176"/>
      <c r="N637" s="176"/>
      <c r="V637" s="176"/>
      <c r="X637" s="132"/>
      <c r="Y637" s="75"/>
      <c r="Z637" s="75"/>
      <c r="AA637" s="75"/>
      <c r="AB637" s="75"/>
      <c r="AC637" s="75"/>
      <c r="AD637" s="75"/>
      <c r="AE637" s="75"/>
      <c r="AF637" s="75"/>
      <c r="AG637" s="75"/>
      <c r="AH637" s="75"/>
      <c r="AI637" s="75"/>
      <c r="AJ637" s="75"/>
      <c r="AK637" s="75"/>
      <c r="AL637" s="75"/>
      <c r="AM637" s="75"/>
      <c r="AN637" s="75"/>
      <c r="AO637" s="75"/>
      <c r="AP637" s="75"/>
      <c r="AQ637" s="75"/>
    </row>
    <row r="638" ht="14.25" customHeight="1">
      <c r="F638" s="176"/>
      <c r="N638" s="176"/>
      <c r="V638" s="176"/>
      <c r="X638" s="132"/>
      <c r="Y638" s="75"/>
      <c r="Z638" s="75"/>
      <c r="AA638" s="75"/>
      <c r="AB638" s="75"/>
      <c r="AC638" s="75"/>
      <c r="AD638" s="75"/>
      <c r="AE638" s="75"/>
      <c r="AF638" s="75"/>
      <c r="AG638" s="75"/>
      <c r="AH638" s="75"/>
      <c r="AI638" s="75"/>
      <c r="AJ638" s="75"/>
      <c r="AK638" s="75"/>
      <c r="AL638" s="75"/>
      <c r="AM638" s="75"/>
      <c r="AN638" s="75"/>
      <c r="AO638" s="75"/>
      <c r="AP638" s="75"/>
      <c r="AQ638" s="75"/>
    </row>
    <row r="639" ht="14.25" customHeight="1">
      <c r="F639" s="176"/>
      <c r="N639" s="176"/>
      <c r="V639" s="176"/>
      <c r="X639" s="132"/>
      <c r="Y639" s="75"/>
      <c r="Z639" s="75"/>
      <c r="AA639" s="75"/>
      <c r="AB639" s="75"/>
      <c r="AC639" s="75"/>
      <c r="AD639" s="75"/>
      <c r="AE639" s="75"/>
      <c r="AF639" s="75"/>
      <c r="AG639" s="75"/>
      <c r="AH639" s="75"/>
      <c r="AI639" s="75"/>
      <c r="AJ639" s="75"/>
      <c r="AK639" s="75"/>
      <c r="AL639" s="75"/>
      <c r="AM639" s="75"/>
      <c r="AN639" s="75"/>
      <c r="AO639" s="75"/>
      <c r="AP639" s="75"/>
      <c r="AQ639" s="75"/>
    </row>
    <row r="640" ht="14.25" customHeight="1">
      <c r="F640" s="176"/>
      <c r="N640" s="176"/>
      <c r="V640" s="176"/>
      <c r="X640" s="132"/>
      <c r="Y640" s="75"/>
      <c r="Z640" s="75"/>
      <c r="AA640" s="75"/>
      <c r="AB640" s="75"/>
      <c r="AC640" s="75"/>
      <c r="AD640" s="75"/>
      <c r="AE640" s="75"/>
      <c r="AF640" s="75"/>
      <c r="AG640" s="75"/>
      <c r="AH640" s="75"/>
      <c r="AI640" s="75"/>
      <c r="AJ640" s="75"/>
      <c r="AK640" s="75"/>
      <c r="AL640" s="75"/>
      <c r="AM640" s="75"/>
      <c r="AN640" s="75"/>
      <c r="AO640" s="75"/>
      <c r="AP640" s="75"/>
      <c r="AQ640" s="75"/>
    </row>
    <row r="641" ht="14.25" customHeight="1">
      <c r="F641" s="176"/>
      <c r="N641" s="176"/>
      <c r="V641" s="176"/>
      <c r="X641" s="132"/>
      <c r="Y641" s="75"/>
      <c r="Z641" s="75"/>
      <c r="AA641" s="75"/>
      <c r="AB641" s="75"/>
      <c r="AC641" s="75"/>
      <c r="AD641" s="75"/>
      <c r="AE641" s="75"/>
      <c r="AF641" s="75"/>
      <c r="AG641" s="75"/>
      <c r="AH641" s="75"/>
      <c r="AI641" s="75"/>
      <c r="AJ641" s="75"/>
      <c r="AK641" s="75"/>
      <c r="AL641" s="75"/>
      <c r="AM641" s="75"/>
      <c r="AN641" s="75"/>
      <c r="AO641" s="75"/>
      <c r="AP641" s="75"/>
      <c r="AQ641" s="75"/>
    </row>
    <row r="642" ht="14.25" customHeight="1">
      <c r="F642" s="176"/>
      <c r="N642" s="176"/>
      <c r="V642" s="176"/>
      <c r="X642" s="132"/>
      <c r="Y642" s="75"/>
      <c r="Z642" s="75"/>
      <c r="AA642" s="75"/>
      <c r="AB642" s="75"/>
      <c r="AC642" s="75"/>
      <c r="AD642" s="75"/>
      <c r="AE642" s="75"/>
      <c r="AF642" s="75"/>
      <c r="AG642" s="75"/>
      <c r="AH642" s="75"/>
      <c r="AI642" s="75"/>
      <c r="AJ642" s="75"/>
      <c r="AK642" s="75"/>
      <c r="AL642" s="75"/>
      <c r="AM642" s="75"/>
      <c r="AN642" s="75"/>
      <c r="AO642" s="75"/>
      <c r="AP642" s="75"/>
      <c r="AQ642" s="75"/>
    </row>
    <row r="643" ht="14.25" customHeight="1">
      <c r="F643" s="176"/>
      <c r="N643" s="176"/>
      <c r="V643" s="176"/>
      <c r="X643" s="132"/>
      <c r="Y643" s="75"/>
      <c r="Z643" s="75"/>
      <c r="AA643" s="75"/>
      <c r="AB643" s="75"/>
      <c r="AC643" s="75"/>
      <c r="AD643" s="75"/>
      <c r="AE643" s="75"/>
      <c r="AF643" s="75"/>
      <c r="AG643" s="75"/>
      <c r="AH643" s="75"/>
      <c r="AI643" s="75"/>
      <c r="AJ643" s="75"/>
      <c r="AK643" s="75"/>
      <c r="AL643" s="75"/>
      <c r="AM643" s="75"/>
      <c r="AN643" s="75"/>
      <c r="AO643" s="75"/>
      <c r="AP643" s="75"/>
      <c r="AQ643" s="75"/>
    </row>
    <row r="644" ht="14.25" customHeight="1">
      <c r="F644" s="176"/>
      <c r="N644" s="176"/>
      <c r="V644" s="176"/>
      <c r="X644" s="132"/>
      <c r="Y644" s="75"/>
      <c r="Z644" s="75"/>
      <c r="AA644" s="75"/>
      <c r="AB644" s="75"/>
      <c r="AC644" s="75"/>
      <c r="AD644" s="75"/>
      <c r="AE644" s="75"/>
      <c r="AF644" s="75"/>
      <c r="AG644" s="75"/>
      <c r="AH644" s="75"/>
      <c r="AI644" s="75"/>
      <c r="AJ644" s="75"/>
      <c r="AK644" s="75"/>
      <c r="AL644" s="75"/>
      <c r="AM644" s="75"/>
      <c r="AN644" s="75"/>
      <c r="AO644" s="75"/>
      <c r="AP644" s="75"/>
      <c r="AQ644" s="75"/>
    </row>
    <row r="645" ht="14.25" customHeight="1">
      <c r="F645" s="176"/>
      <c r="N645" s="176"/>
      <c r="V645" s="176"/>
      <c r="X645" s="132"/>
      <c r="Y645" s="75"/>
      <c r="Z645" s="75"/>
      <c r="AA645" s="75"/>
      <c r="AB645" s="75"/>
      <c r="AC645" s="75"/>
      <c r="AD645" s="75"/>
      <c r="AE645" s="75"/>
      <c r="AF645" s="75"/>
      <c r="AG645" s="75"/>
      <c r="AH645" s="75"/>
      <c r="AI645" s="75"/>
      <c r="AJ645" s="75"/>
      <c r="AK645" s="75"/>
      <c r="AL645" s="75"/>
      <c r="AM645" s="75"/>
      <c r="AN645" s="75"/>
      <c r="AO645" s="75"/>
      <c r="AP645" s="75"/>
      <c r="AQ645" s="75"/>
    </row>
    <row r="646" ht="14.25" customHeight="1">
      <c r="F646" s="176"/>
      <c r="N646" s="176"/>
      <c r="V646" s="176"/>
      <c r="X646" s="132"/>
      <c r="Y646" s="75"/>
      <c r="Z646" s="75"/>
      <c r="AA646" s="75"/>
      <c r="AB646" s="75"/>
      <c r="AC646" s="75"/>
      <c r="AD646" s="75"/>
      <c r="AE646" s="75"/>
      <c r="AF646" s="75"/>
      <c r="AG646" s="75"/>
      <c r="AH646" s="75"/>
      <c r="AI646" s="75"/>
      <c r="AJ646" s="75"/>
      <c r="AK646" s="75"/>
      <c r="AL646" s="75"/>
      <c r="AM646" s="75"/>
      <c r="AN646" s="75"/>
      <c r="AO646" s="75"/>
      <c r="AP646" s="75"/>
      <c r="AQ646" s="75"/>
    </row>
    <row r="647" ht="14.25" customHeight="1">
      <c r="F647" s="176"/>
      <c r="N647" s="176"/>
      <c r="V647" s="176"/>
      <c r="X647" s="132"/>
      <c r="Y647" s="75"/>
      <c r="Z647" s="75"/>
      <c r="AA647" s="75"/>
      <c r="AB647" s="75"/>
      <c r="AC647" s="75"/>
      <c r="AD647" s="75"/>
      <c r="AE647" s="75"/>
      <c r="AF647" s="75"/>
      <c r="AG647" s="75"/>
      <c r="AH647" s="75"/>
      <c r="AI647" s="75"/>
      <c r="AJ647" s="75"/>
      <c r="AK647" s="75"/>
      <c r="AL647" s="75"/>
      <c r="AM647" s="75"/>
      <c r="AN647" s="75"/>
      <c r="AO647" s="75"/>
      <c r="AP647" s="75"/>
      <c r="AQ647" s="75"/>
    </row>
    <row r="648" ht="14.25" customHeight="1">
      <c r="F648" s="176"/>
      <c r="N648" s="176"/>
      <c r="V648" s="176"/>
      <c r="X648" s="132"/>
      <c r="Y648" s="75"/>
      <c r="Z648" s="75"/>
      <c r="AA648" s="75"/>
      <c r="AB648" s="75"/>
      <c r="AC648" s="75"/>
      <c r="AD648" s="75"/>
      <c r="AE648" s="75"/>
      <c r="AF648" s="75"/>
      <c r="AG648" s="75"/>
      <c r="AH648" s="75"/>
      <c r="AI648" s="75"/>
      <c r="AJ648" s="75"/>
      <c r="AK648" s="75"/>
      <c r="AL648" s="75"/>
      <c r="AM648" s="75"/>
      <c r="AN648" s="75"/>
      <c r="AO648" s="75"/>
      <c r="AP648" s="75"/>
      <c r="AQ648" s="75"/>
    </row>
    <row r="649" ht="14.25" customHeight="1">
      <c r="F649" s="176"/>
      <c r="N649" s="176"/>
      <c r="V649" s="176"/>
      <c r="X649" s="132"/>
      <c r="Y649" s="75"/>
      <c r="Z649" s="75"/>
      <c r="AA649" s="75"/>
      <c r="AB649" s="75"/>
      <c r="AC649" s="75"/>
      <c r="AD649" s="75"/>
      <c r="AE649" s="75"/>
      <c r="AF649" s="75"/>
      <c r="AG649" s="75"/>
      <c r="AH649" s="75"/>
      <c r="AI649" s="75"/>
      <c r="AJ649" s="75"/>
      <c r="AK649" s="75"/>
      <c r="AL649" s="75"/>
      <c r="AM649" s="75"/>
      <c r="AN649" s="75"/>
      <c r="AO649" s="75"/>
      <c r="AP649" s="75"/>
      <c r="AQ649" s="75"/>
    </row>
    <row r="650" ht="14.25" customHeight="1">
      <c r="F650" s="176"/>
      <c r="N650" s="176"/>
      <c r="V650" s="176"/>
      <c r="X650" s="132"/>
      <c r="Y650" s="75"/>
      <c r="Z650" s="75"/>
      <c r="AA650" s="75"/>
      <c r="AB650" s="75"/>
      <c r="AC650" s="75"/>
      <c r="AD650" s="75"/>
      <c r="AE650" s="75"/>
      <c r="AF650" s="75"/>
      <c r="AG650" s="75"/>
      <c r="AH650" s="75"/>
      <c r="AI650" s="75"/>
      <c r="AJ650" s="75"/>
      <c r="AK650" s="75"/>
      <c r="AL650" s="75"/>
      <c r="AM650" s="75"/>
      <c r="AN650" s="75"/>
      <c r="AO650" s="75"/>
      <c r="AP650" s="75"/>
      <c r="AQ650" s="75"/>
    </row>
    <row r="651" ht="14.25" customHeight="1">
      <c r="F651" s="176"/>
      <c r="N651" s="176"/>
      <c r="V651" s="176"/>
      <c r="X651" s="132"/>
      <c r="Y651" s="75"/>
      <c r="Z651" s="75"/>
      <c r="AA651" s="75"/>
      <c r="AB651" s="75"/>
      <c r="AC651" s="75"/>
      <c r="AD651" s="75"/>
      <c r="AE651" s="75"/>
      <c r="AF651" s="75"/>
      <c r="AG651" s="75"/>
      <c r="AH651" s="75"/>
      <c r="AI651" s="75"/>
      <c r="AJ651" s="75"/>
      <c r="AK651" s="75"/>
      <c r="AL651" s="75"/>
      <c r="AM651" s="75"/>
      <c r="AN651" s="75"/>
      <c r="AO651" s="75"/>
      <c r="AP651" s="75"/>
      <c r="AQ651" s="75"/>
    </row>
    <row r="652" ht="14.25" customHeight="1">
      <c r="F652" s="176"/>
      <c r="N652" s="176"/>
      <c r="V652" s="176"/>
      <c r="X652" s="132"/>
      <c r="Y652" s="75"/>
      <c r="Z652" s="75"/>
      <c r="AA652" s="75"/>
      <c r="AB652" s="75"/>
      <c r="AC652" s="75"/>
      <c r="AD652" s="75"/>
      <c r="AE652" s="75"/>
      <c r="AF652" s="75"/>
      <c r="AG652" s="75"/>
      <c r="AH652" s="75"/>
      <c r="AI652" s="75"/>
      <c r="AJ652" s="75"/>
      <c r="AK652" s="75"/>
      <c r="AL652" s="75"/>
      <c r="AM652" s="75"/>
      <c r="AN652" s="75"/>
      <c r="AO652" s="75"/>
      <c r="AP652" s="75"/>
      <c r="AQ652" s="75"/>
    </row>
    <row r="653" ht="14.25" customHeight="1">
      <c r="F653" s="176"/>
      <c r="N653" s="176"/>
      <c r="V653" s="176"/>
      <c r="X653" s="132"/>
      <c r="Y653" s="75"/>
      <c r="Z653" s="75"/>
      <c r="AA653" s="75"/>
      <c r="AB653" s="75"/>
      <c r="AC653" s="75"/>
      <c r="AD653" s="75"/>
      <c r="AE653" s="75"/>
      <c r="AF653" s="75"/>
      <c r="AG653" s="75"/>
      <c r="AH653" s="75"/>
      <c r="AI653" s="75"/>
      <c r="AJ653" s="75"/>
      <c r="AK653" s="75"/>
      <c r="AL653" s="75"/>
      <c r="AM653" s="75"/>
      <c r="AN653" s="75"/>
      <c r="AO653" s="75"/>
      <c r="AP653" s="75"/>
      <c r="AQ653" s="75"/>
    </row>
    <row r="654" ht="14.25" customHeight="1">
      <c r="F654" s="176"/>
      <c r="N654" s="176"/>
      <c r="V654" s="176"/>
      <c r="X654" s="132"/>
      <c r="Y654" s="75"/>
      <c r="Z654" s="75"/>
      <c r="AA654" s="75"/>
      <c r="AB654" s="75"/>
      <c r="AC654" s="75"/>
      <c r="AD654" s="75"/>
      <c r="AE654" s="75"/>
      <c r="AF654" s="75"/>
      <c r="AG654" s="75"/>
      <c r="AH654" s="75"/>
      <c r="AI654" s="75"/>
      <c r="AJ654" s="75"/>
      <c r="AK654" s="75"/>
      <c r="AL654" s="75"/>
      <c r="AM654" s="75"/>
      <c r="AN654" s="75"/>
      <c r="AO654" s="75"/>
      <c r="AP654" s="75"/>
      <c r="AQ654" s="75"/>
    </row>
    <row r="655" ht="14.25" customHeight="1">
      <c r="F655" s="176"/>
      <c r="N655" s="176"/>
      <c r="V655" s="176"/>
      <c r="X655" s="132"/>
      <c r="Y655" s="75"/>
      <c r="Z655" s="75"/>
      <c r="AA655" s="75"/>
      <c r="AB655" s="75"/>
      <c r="AC655" s="75"/>
      <c r="AD655" s="75"/>
      <c r="AE655" s="75"/>
      <c r="AF655" s="75"/>
      <c r="AG655" s="75"/>
      <c r="AH655" s="75"/>
      <c r="AI655" s="75"/>
      <c r="AJ655" s="75"/>
      <c r="AK655" s="75"/>
      <c r="AL655" s="75"/>
      <c r="AM655" s="75"/>
      <c r="AN655" s="75"/>
      <c r="AO655" s="75"/>
      <c r="AP655" s="75"/>
      <c r="AQ655" s="75"/>
    </row>
    <row r="656" ht="14.25" customHeight="1">
      <c r="F656" s="176"/>
      <c r="N656" s="176"/>
      <c r="V656" s="176"/>
      <c r="X656" s="132"/>
      <c r="Y656" s="75"/>
      <c r="Z656" s="75"/>
      <c r="AA656" s="75"/>
      <c r="AB656" s="75"/>
      <c r="AC656" s="75"/>
      <c r="AD656" s="75"/>
      <c r="AE656" s="75"/>
      <c r="AF656" s="75"/>
      <c r="AG656" s="75"/>
      <c r="AH656" s="75"/>
      <c r="AI656" s="75"/>
      <c r="AJ656" s="75"/>
      <c r="AK656" s="75"/>
      <c r="AL656" s="75"/>
      <c r="AM656" s="75"/>
      <c r="AN656" s="75"/>
      <c r="AO656" s="75"/>
      <c r="AP656" s="75"/>
      <c r="AQ656" s="75"/>
    </row>
    <row r="657" ht="14.25" customHeight="1">
      <c r="F657" s="176"/>
      <c r="N657" s="176"/>
      <c r="V657" s="176"/>
      <c r="X657" s="132"/>
      <c r="Y657" s="75"/>
      <c r="Z657" s="75"/>
      <c r="AA657" s="75"/>
      <c r="AB657" s="75"/>
      <c r="AC657" s="75"/>
      <c r="AD657" s="75"/>
      <c r="AE657" s="75"/>
      <c r="AF657" s="75"/>
      <c r="AG657" s="75"/>
      <c r="AH657" s="75"/>
      <c r="AI657" s="75"/>
      <c r="AJ657" s="75"/>
      <c r="AK657" s="75"/>
      <c r="AL657" s="75"/>
      <c r="AM657" s="75"/>
      <c r="AN657" s="75"/>
      <c r="AO657" s="75"/>
      <c r="AP657" s="75"/>
      <c r="AQ657" s="75"/>
    </row>
    <row r="658" ht="14.25" customHeight="1">
      <c r="F658" s="176"/>
      <c r="N658" s="176"/>
      <c r="V658" s="176"/>
      <c r="X658" s="132"/>
      <c r="Y658" s="75"/>
      <c r="Z658" s="75"/>
      <c r="AA658" s="75"/>
      <c r="AB658" s="75"/>
      <c r="AC658" s="75"/>
      <c r="AD658" s="75"/>
      <c r="AE658" s="75"/>
      <c r="AF658" s="75"/>
      <c r="AG658" s="75"/>
      <c r="AH658" s="75"/>
      <c r="AI658" s="75"/>
      <c r="AJ658" s="75"/>
      <c r="AK658" s="75"/>
      <c r="AL658" s="75"/>
      <c r="AM658" s="75"/>
      <c r="AN658" s="75"/>
      <c r="AO658" s="75"/>
      <c r="AP658" s="75"/>
      <c r="AQ658" s="75"/>
    </row>
    <row r="659" ht="14.25" customHeight="1">
      <c r="F659" s="176"/>
      <c r="N659" s="176"/>
      <c r="V659" s="176"/>
      <c r="X659" s="132"/>
      <c r="Y659" s="75"/>
      <c r="Z659" s="75"/>
      <c r="AA659" s="75"/>
      <c r="AB659" s="75"/>
      <c r="AC659" s="75"/>
      <c r="AD659" s="75"/>
      <c r="AE659" s="75"/>
      <c r="AF659" s="75"/>
      <c r="AG659" s="75"/>
      <c r="AH659" s="75"/>
      <c r="AI659" s="75"/>
      <c r="AJ659" s="75"/>
      <c r="AK659" s="75"/>
      <c r="AL659" s="75"/>
      <c r="AM659" s="75"/>
      <c r="AN659" s="75"/>
      <c r="AO659" s="75"/>
      <c r="AP659" s="75"/>
      <c r="AQ659" s="75"/>
    </row>
    <row r="660" ht="14.25" customHeight="1">
      <c r="F660" s="176"/>
      <c r="N660" s="176"/>
      <c r="V660" s="176"/>
      <c r="X660" s="132"/>
      <c r="Y660" s="75"/>
      <c r="Z660" s="75"/>
      <c r="AA660" s="75"/>
      <c r="AB660" s="75"/>
      <c r="AC660" s="75"/>
      <c r="AD660" s="75"/>
      <c r="AE660" s="75"/>
      <c r="AF660" s="75"/>
      <c r="AG660" s="75"/>
      <c r="AH660" s="75"/>
      <c r="AI660" s="75"/>
      <c r="AJ660" s="75"/>
      <c r="AK660" s="75"/>
      <c r="AL660" s="75"/>
      <c r="AM660" s="75"/>
      <c r="AN660" s="75"/>
      <c r="AO660" s="75"/>
      <c r="AP660" s="75"/>
      <c r="AQ660" s="75"/>
    </row>
    <row r="661" ht="14.25" customHeight="1">
      <c r="F661" s="176"/>
      <c r="N661" s="176"/>
      <c r="V661" s="176"/>
      <c r="X661" s="132"/>
      <c r="Y661" s="75"/>
      <c r="Z661" s="75"/>
      <c r="AA661" s="75"/>
      <c r="AB661" s="75"/>
      <c r="AC661" s="75"/>
      <c r="AD661" s="75"/>
      <c r="AE661" s="75"/>
      <c r="AF661" s="75"/>
      <c r="AG661" s="75"/>
      <c r="AH661" s="75"/>
      <c r="AI661" s="75"/>
      <c r="AJ661" s="75"/>
      <c r="AK661" s="75"/>
      <c r="AL661" s="75"/>
      <c r="AM661" s="75"/>
      <c r="AN661" s="75"/>
      <c r="AO661" s="75"/>
      <c r="AP661" s="75"/>
      <c r="AQ661" s="75"/>
    </row>
    <row r="662" ht="14.25" customHeight="1">
      <c r="F662" s="176"/>
      <c r="N662" s="176"/>
      <c r="V662" s="176"/>
      <c r="X662" s="132"/>
      <c r="Y662" s="75"/>
      <c r="Z662" s="75"/>
      <c r="AA662" s="75"/>
      <c r="AB662" s="75"/>
      <c r="AC662" s="75"/>
      <c r="AD662" s="75"/>
      <c r="AE662" s="75"/>
      <c r="AF662" s="75"/>
      <c r="AG662" s="75"/>
      <c r="AH662" s="75"/>
      <c r="AI662" s="75"/>
      <c r="AJ662" s="75"/>
      <c r="AK662" s="75"/>
      <c r="AL662" s="75"/>
      <c r="AM662" s="75"/>
      <c r="AN662" s="75"/>
      <c r="AO662" s="75"/>
      <c r="AP662" s="75"/>
      <c r="AQ662" s="75"/>
    </row>
    <row r="663" ht="14.25" customHeight="1">
      <c r="F663" s="176"/>
      <c r="N663" s="176"/>
      <c r="V663" s="176"/>
      <c r="X663" s="132"/>
      <c r="Y663" s="75"/>
      <c r="Z663" s="75"/>
      <c r="AA663" s="75"/>
      <c r="AB663" s="75"/>
      <c r="AC663" s="75"/>
      <c r="AD663" s="75"/>
      <c r="AE663" s="75"/>
      <c r="AF663" s="75"/>
      <c r="AG663" s="75"/>
      <c r="AH663" s="75"/>
      <c r="AI663" s="75"/>
      <c r="AJ663" s="75"/>
      <c r="AK663" s="75"/>
      <c r="AL663" s="75"/>
      <c r="AM663" s="75"/>
      <c r="AN663" s="75"/>
      <c r="AO663" s="75"/>
      <c r="AP663" s="75"/>
      <c r="AQ663" s="75"/>
    </row>
    <row r="664" ht="14.25" customHeight="1">
      <c r="F664" s="176"/>
      <c r="N664" s="176"/>
      <c r="V664" s="176"/>
      <c r="X664" s="132"/>
      <c r="Y664" s="75"/>
      <c r="Z664" s="75"/>
      <c r="AA664" s="75"/>
      <c r="AB664" s="75"/>
      <c r="AC664" s="75"/>
      <c r="AD664" s="75"/>
      <c r="AE664" s="75"/>
      <c r="AF664" s="75"/>
      <c r="AG664" s="75"/>
      <c r="AH664" s="75"/>
      <c r="AI664" s="75"/>
      <c r="AJ664" s="75"/>
      <c r="AK664" s="75"/>
      <c r="AL664" s="75"/>
      <c r="AM664" s="75"/>
      <c r="AN664" s="75"/>
      <c r="AO664" s="75"/>
      <c r="AP664" s="75"/>
      <c r="AQ664" s="75"/>
    </row>
    <row r="665" ht="14.25" customHeight="1">
      <c r="F665" s="176"/>
      <c r="N665" s="176"/>
      <c r="V665" s="176"/>
      <c r="X665" s="132"/>
      <c r="Y665" s="75"/>
      <c r="Z665" s="75"/>
      <c r="AA665" s="75"/>
      <c r="AB665" s="75"/>
      <c r="AC665" s="75"/>
      <c r="AD665" s="75"/>
      <c r="AE665" s="75"/>
      <c r="AF665" s="75"/>
      <c r="AG665" s="75"/>
      <c r="AH665" s="75"/>
      <c r="AI665" s="75"/>
      <c r="AJ665" s="75"/>
      <c r="AK665" s="75"/>
      <c r="AL665" s="75"/>
      <c r="AM665" s="75"/>
      <c r="AN665" s="75"/>
      <c r="AO665" s="75"/>
      <c r="AP665" s="75"/>
      <c r="AQ665" s="75"/>
    </row>
    <row r="666" ht="14.25" customHeight="1">
      <c r="F666" s="176"/>
      <c r="N666" s="176"/>
      <c r="V666" s="176"/>
      <c r="X666" s="132"/>
      <c r="Y666" s="75"/>
      <c r="Z666" s="75"/>
      <c r="AA666" s="75"/>
      <c r="AB666" s="75"/>
      <c r="AC666" s="75"/>
      <c r="AD666" s="75"/>
      <c r="AE666" s="75"/>
      <c r="AF666" s="75"/>
      <c r="AG666" s="75"/>
      <c r="AH666" s="75"/>
      <c r="AI666" s="75"/>
      <c r="AJ666" s="75"/>
      <c r="AK666" s="75"/>
      <c r="AL666" s="75"/>
      <c r="AM666" s="75"/>
      <c r="AN666" s="75"/>
      <c r="AO666" s="75"/>
      <c r="AP666" s="75"/>
      <c r="AQ666" s="75"/>
    </row>
    <row r="667" ht="14.25" customHeight="1">
      <c r="F667" s="176"/>
      <c r="N667" s="176"/>
      <c r="V667" s="176"/>
      <c r="X667" s="132"/>
      <c r="Y667" s="75"/>
      <c r="Z667" s="75"/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  <c r="AO667" s="75"/>
      <c r="AP667" s="75"/>
      <c r="AQ667" s="75"/>
    </row>
    <row r="668" ht="14.25" customHeight="1">
      <c r="F668" s="176"/>
      <c r="N668" s="176"/>
      <c r="V668" s="176"/>
      <c r="X668" s="132"/>
      <c r="Y668" s="75"/>
      <c r="Z668" s="75"/>
      <c r="AA668" s="75"/>
      <c r="AB668" s="75"/>
      <c r="AC668" s="75"/>
      <c r="AD668" s="75"/>
      <c r="AE668" s="75"/>
      <c r="AF668" s="75"/>
      <c r="AG668" s="75"/>
      <c r="AH668" s="75"/>
      <c r="AI668" s="75"/>
      <c r="AJ668" s="75"/>
      <c r="AK668" s="75"/>
      <c r="AL668" s="75"/>
      <c r="AM668" s="75"/>
      <c r="AN668" s="75"/>
      <c r="AO668" s="75"/>
      <c r="AP668" s="75"/>
      <c r="AQ668" s="75"/>
    </row>
    <row r="669" ht="14.25" customHeight="1">
      <c r="F669" s="176"/>
      <c r="N669" s="176"/>
      <c r="V669" s="176"/>
      <c r="X669" s="132"/>
      <c r="Y669" s="75"/>
      <c r="Z669" s="75"/>
      <c r="AA669" s="75"/>
      <c r="AB669" s="75"/>
      <c r="AC669" s="75"/>
      <c r="AD669" s="75"/>
      <c r="AE669" s="75"/>
      <c r="AF669" s="75"/>
      <c r="AG669" s="75"/>
      <c r="AH669" s="75"/>
      <c r="AI669" s="75"/>
      <c r="AJ669" s="75"/>
      <c r="AK669" s="75"/>
      <c r="AL669" s="75"/>
      <c r="AM669" s="75"/>
      <c r="AN669" s="75"/>
      <c r="AO669" s="75"/>
      <c r="AP669" s="75"/>
      <c r="AQ669" s="75"/>
    </row>
    <row r="670" ht="14.25" customHeight="1">
      <c r="F670" s="176"/>
      <c r="N670" s="176"/>
      <c r="V670" s="176"/>
      <c r="X670" s="132"/>
      <c r="Y670" s="75"/>
      <c r="Z670" s="75"/>
      <c r="AA670" s="75"/>
      <c r="AB670" s="75"/>
      <c r="AC670" s="75"/>
      <c r="AD670" s="75"/>
      <c r="AE670" s="75"/>
      <c r="AF670" s="75"/>
      <c r="AG670" s="75"/>
      <c r="AH670" s="75"/>
      <c r="AI670" s="75"/>
      <c r="AJ670" s="75"/>
      <c r="AK670" s="75"/>
      <c r="AL670" s="75"/>
      <c r="AM670" s="75"/>
      <c r="AN670" s="75"/>
      <c r="AO670" s="75"/>
      <c r="AP670" s="75"/>
      <c r="AQ670" s="75"/>
    </row>
    <row r="671" ht="14.25" customHeight="1">
      <c r="F671" s="176"/>
      <c r="N671" s="176"/>
      <c r="V671" s="176"/>
      <c r="X671" s="132"/>
      <c r="Y671" s="75"/>
      <c r="Z671" s="75"/>
      <c r="AA671" s="75"/>
      <c r="AB671" s="75"/>
      <c r="AC671" s="75"/>
      <c r="AD671" s="75"/>
      <c r="AE671" s="75"/>
      <c r="AF671" s="75"/>
      <c r="AG671" s="75"/>
      <c r="AH671" s="75"/>
      <c r="AI671" s="75"/>
      <c r="AJ671" s="75"/>
      <c r="AK671" s="75"/>
      <c r="AL671" s="75"/>
      <c r="AM671" s="75"/>
      <c r="AN671" s="75"/>
      <c r="AO671" s="75"/>
      <c r="AP671" s="75"/>
      <c r="AQ671" s="75"/>
    </row>
    <row r="672" ht="14.25" customHeight="1">
      <c r="F672" s="176"/>
      <c r="N672" s="176"/>
      <c r="V672" s="176"/>
      <c r="X672" s="132"/>
      <c r="Y672" s="75"/>
      <c r="Z672" s="75"/>
      <c r="AA672" s="75"/>
      <c r="AB672" s="75"/>
      <c r="AC672" s="75"/>
      <c r="AD672" s="75"/>
      <c r="AE672" s="75"/>
      <c r="AF672" s="75"/>
      <c r="AG672" s="75"/>
      <c r="AH672" s="75"/>
      <c r="AI672" s="75"/>
      <c r="AJ672" s="75"/>
      <c r="AK672" s="75"/>
      <c r="AL672" s="75"/>
      <c r="AM672" s="75"/>
      <c r="AN672" s="75"/>
      <c r="AO672" s="75"/>
      <c r="AP672" s="75"/>
      <c r="AQ672" s="75"/>
    </row>
    <row r="673" ht="14.25" customHeight="1">
      <c r="F673" s="176"/>
      <c r="N673" s="176"/>
      <c r="V673" s="176"/>
      <c r="X673" s="132"/>
      <c r="Y673" s="75"/>
      <c r="Z673" s="75"/>
      <c r="AA673" s="75"/>
      <c r="AB673" s="75"/>
      <c r="AC673" s="75"/>
      <c r="AD673" s="75"/>
      <c r="AE673" s="75"/>
      <c r="AF673" s="75"/>
      <c r="AG673" s="75"/>
      <c r="AH673" s="75"/>
      <c r="AI673" s="75"/>
      <c r="AJ673" s="75"/>
      <c r="AK673" s="75"/>
      <c r="AL673" s="75"/>
      <c r="AM673" s="75"/>
      <c r="AN673" s="75"/>
      <c r="AO673" s="75"/>
      <c r="AP673" s="75"/>
      <c r="AQ673" s="75"/>
    </row>
    <row r="674" ht="14.25" customHeight="1">
      <c r="F674" s="176"/>
      <c r="N674" s="176"/>
      <c r="V674" s="176"/>
      <c r="X674" s="132"/>
      <c r="Y674" s="75"/>
      <c r="Z674" s="75"/>
      <c r="AA674" s="75"/>
      <c r="AB674" s="75"/>
      <c r="AC674" s="75"/>
      <c r="AD674" s="75"/>
      <c r="AE674" s="75"/>
      <c r="AF674" s="75"/>
      <c r="AG674" s="75"/>
      <c r="AH674" s="75"/>
      <c r="AI674" s="75"/>
      <c r="AJ674" s="75"/>
      <c r="AK674" s="75"/>
      <c r="AL674" s="75"/>
      <c r="AM674" s="75"/>
      <c r="AN674" s="75"/>
      <c r="AO674" s="75"/>
      <c r="AP674" s="75"/>
      <c r="AQ674" s="75"/>
    </row>
    <row r="675" ht="14.25" customHeight="1">
      <c r="F675" s="176"/>
      <c r="N675" s="176"/>
      <c r="V675" s="176"/>
      <c r="X675" s="132"/>
      <c r="Y675" s="75"/>
      <c r="Z675" s="75"/>
      <c r="AA675" s="75"/>
      <c r="AB675" s="75"/>
      <c r="AC675" s="75"/>
      <c r="AD675" s="75"/>
      <c r="AE675" s="75"/>
      <c r="AF675" s="75"/>
      <c r="AG675" s="75"/>
      <c r="AH675" s="75"/>
      <c r="AI675" s="75"/>
      <c r="AJ675" s="75"/>
      <c r="AK675" s="75"/>
      <c r="AL675" s="75"/>
      <c r="AM675" s="75"/>
      <c r="AN675" s="75"/>
      <c r="AO675" s="75"/>
      <c r="AP675" s="75"/>
      <c r="AQ675" s="75"/>
    </row>
    <row r="676" ht="14.25" customHeight="1">
      <c r="F676" s="176"/>
      <c r="N676" s="176"/>
      <c r="V676" s="176"/>
      <c r="X676" s="132"/>
      <c r="Y676" s="75"/>
      <c r="Z676" s="75"/>
      <c r="AA676" s="75"/>
      <c r="AB676" s="75"/>
      <c r="AC676" s="75"/>
      <c r="AD676" s="75"/>
      <c r="AE676" s="75"/>
      <c r="AF676" s="75"/>
      <c r="AG676" s="75"/>
      <c r="AH676" s="75"/>
      <c r="AI676" s="75"/>
      <c r="AJ676" s="75"/>
      <c r="AK676" s="75"/>
      <c r="AL676" s="75"/>
      <c r="AM676" s="75"/>
      <c r="AN676" s="75"/>
      <c r="AO676" s="75"/>
      <c r="AP676" s="75"/>
      <c r="AQ676" s="75"/>
    </row>
    <row r="677" ht="14.25" customHeight="1">
      <c r="F677" s="176"/>
      <c r="N677" s="176"/>
      <c r="V677" s="176"/>
      <c r="X677" s="132"/>
      <c r="Y677" s="75"/>
      <c r="Z677" s="75"/>
      <c r="AA677" s="75"/>
      <c r="AB677" s="75"/>
      <c r="AC677" s="75"/>
      <c r="AD677" s="75"/>
      <c r="AE677" s="75"/>
      <c r="AF677" s="75"/>
      <c r="AG677" s="75"/>
      <c r="AH677" s="75"/>
      <c r="AI677" s="75"/>
      <c r="AJ677" s="75"/>
      <c r="AK677" s="75"/>
      <c r="AL677" s="75"/>
      <c r="AM677" s="75"/>
      <c r="AN677" s="75"/>
      <c r="AO677" s="75"/>
      <c r="AP677" s="75"/>
      <c r="AQ677" s="75"/>
    </row>
    <row r="678" ht="14.25" customHeight="1">
      <c r="F678" s="176"/>
      <c r="N678" s="176"/>
      <c r="V678" s="176"/>
      <c r="X678" s="132"/>
      <c r="Y678" s="75"/>
      <c r="Z678" s="75"/>
      <c r="AA678" s="75"/>
      <c r="AB678" s="75"/>
      <c r="AC678" s="75"/>
      <c r="AD678" s="75"/>
      <c r="AE678" s="75"/>
      <c r="AF678" s="75"/>
      <c r="AG678" s="75"/>
      <c r="AH678" s="75"/>
      <c r="AI678" s="75"/>
      <c r="AJ678" s="75"/>
      <c r="AK678" s="75"/>
      <c r="AL678" s="75"/>
      <c r="AM678" s="75"/>
      <c r="AN678" s="75"/>
      <c r="AO678" s="75"/>
      <c r="AP678" s="75"/>
      <c r="AQ678" s="75"/>
    </row>
    <row r="679" ht="14.25" customHeight="1">
      <c r="F679" s="176"/>
      <c r="N679" s="176"/>
      <c r="V679" s="176"/>
      <c r="X679" s="132"/>
      <c r="Y679" s="75"/>
      <c r="Z679" s="75"/>
      <c r="AA679" s="75"/>
      <c r="AB679" s="75"/>
      <c r="AC679" s="75"/>
      <c r="AD679" s="75"/>
      <c r="AE679" s="75"/>
      <c r="AF679" s="75"/>
      <c r="AG679" s="75"/>
      <c r="AH679" s="75"/>
      <c r="AI679" s="75"/>
      <c r="AJ679" s="75"/>
      <c r="AK679" s="75"/>
      <c r="AL679" s="75"/>
      <c r="AM679" s="75"/>
      <c r="AN679" s="75"/>
      <c r="AO679" s="75"/>
      <c r="AP679" s="75"/>
      <c r="AQ679" s="75"/>
    </row>
    <row r="680" ht="14.25" customHeight="1">
      <c r="F680" s="176"/>
      <c r="N680" s="176"/>
      <c r="V680" s="176"/>
      <c r="X680" s="132"/>
      <c r="Y680" s="75"/>
      <c r="Z680" s="75"/>
      <c r="AA680" s="75"/>
      <c r="AB680" s="75"/>
      <c r="AC680" s="75"/>
      <c r="AD680" s="75"/>
      <c r="AE680" s="75"/>
      <c r="AF680" s="75"/>
      <c r="AG680" s="75"/>
      <c r="AH680" s="75"/>
      <c r="AI680" s="75"/>
      <c r="AJ680" s="75"/>
      <c r="AK680" s="75"/>
      <c r="AL680" s="75"/>
      <c r="AM680" s="75"/>
      <c r="AN680" s="75"/>
      <c r="AO680" s="75"/>
      <c r="AP680" s="75"/>
      <c r="AQ680" s="75"/>
    </row>
    <row r="681" ht="14.25" customHeight="1">
      <c r="F681" s="176"/>
      <c r="N681" s="176"/>
      <c r="V681" s="176"/>
      <c r="X681" s="132"/>
      <c r="Y681" s="75"/>
      <c r="Z681" s="75"/>
      <c r="AA681" s="75"/>
      <c r="AB681" s="75"/>
      <c r="AC681" s="75"/>
      <c r="AD681" s="75"/>
      <c r="AE681" s="75"/>
      <c r="AF681" s="75"/>
      <c r="AG681" s="75"/>
      <c r="AH681" s="75"/>
      <c r="AI681" s="75"/>
      <c r="AJ681" s="75"/>
      <c r="AK681" s="75"/>
      <c r="AL681" s="75"/>
      <c r="AM681" s="75"/>
      <c r="AN681" s="75"/>
      <c r="AO681" s="75"/>
      <c r="AP681" s="75"/>
      <c r="AQ681" s="75"/>
    </row>
    <row r="682" ht="14.25" customHeight="1">
      <c r="F682" s="176"/>
      <c r="N682" s="176"/>
      <c r="V682" s="176"/>
      <c r="X682" s="132"/>
      <c r="Y682" s="75"/>
      <c r="Z682" s="75"/>
      <c r="AA682" s="75"/>
      <c r="AB682" s="75"/>
      <c r="AC682" s="75"/>
      <c r="AD682" s="75"/>
      <c r="AE682" s="75"/>
      <c r="AF682" s="75"/>
      <c r="AG682" s="75"/>
      <c r="AH682" s="75"/>
      <c r="AI682" s="75"/>
      <c r="AJ682" s="75"/>
      <c r="AK682" s="75"/>
      <c r="AL682" s="75"/>
      <c r="AM682" s="75"/>
      <c r="AN682" s="75"/>
      <c r="AO682" s="75"/>
      <c r="AP682" s="75"/>
      <c r="AQ682" s="75"/>
    </row>
    <row r="683" ht="14.25" customHeight="1">
      <c r="F683" s="176"/>
      <c r="N683" s="176"/>
      <c r="V683" s="176"/>
      <c r="X683" s="132"/>
      <c r="Y683" s="75"/>
      <c r="Z683" s="75"/>
      <c r="AA683" s="75"/>
      <c r="AB683" s="75"/>
      <c r="AC683" s="75"/>
      <c r="AD683" s="75"/>
      <c r="AE683" s="75"/>
      <c r="AF683" s="75"/>
      <c r="AG683" s="75"/>
      <c r="AH683" s="75"/>
      <c r="AI683" s="75"/>
      <c r="AJ683" s="75"/>
      <c r="AK683" s="75"/>
      <c r="AL683" s="75"/>
      <c r="AM683" s="75"/>
      <c r="AN683" s="75"/>
      <c r="AO683" s="75"/>
      <c r="AP683" s="75"/>
      <c r="AQ683" s="75"/>
    </row>
    <row r="684" ht="14.25" customHeight="1">
      <c r="F684" s="176"/>
      <c r="N684" s="176"/>
      <c r="V684" s="176"/>
      <c r="X684" s="132"/>
      <c r="Y684" s="75"/>
      <c r="Z684" s="75"/>
      <c r="AA684" s="75"/>
      <c r="AB684" s="75"/>
      <c r="AC684" s="75"/>
      <c r="AD684" s="75"/>
      <c r="AE684" s="75"/>
      <c r="AF684" s="75"/>
      <c r="AG684" s="75"/>
      <c r="AH684" s="75"/>
      <c r="AI684" s="75"/>
      <c r="AJ684" s="75"/>
      <c r="AK684" s="75"/>
      <c r="AL684" s="75"/>
      <c r="AM684" s="75"/>
      <c r="AN684" s="75"/>
      <c r="AO684" s="75"/>
      <c r="AP684" s="75"/>
      <c r="AQ684" s="75"/>
    </row>
    <row r="685" ht="14.25" customHeight="1">
      <c r="F685" s="176"/>
      <c r="N685" s="176"/>
      <c r="V685" s="176"/>
      <c r="X685" s="132"/>
      <c r="Y685" s="75"/>
      <c r="Z685" s="75"/>
      <c r="AA685" s="75"/>
      <c r="AB685" s="75"/>
      <c r="AC685" s="75"/>
      <c r="AD685" s="75"/>
      <c r="AE685" s="75"/>
      <c r="AF685" s="75"/>
      <c r="AG685" s="75"/>
      <c r="AH685" s="75"/>
      <c r="AI685" s="75"/>
      <c r="AJ685" s="75"/>
      <c r="AK685" s="75"/>
      <c r="AL685" s="75"/>
      <c r="AM685" s="75"/>
      <c r="AN685" s="75"/>
      <c r="AO685" s="75"/>
      <c r="AP685" s="75"/>
      <c r="AQ685" s="75"/>
    </row>
    <row r="686" ht="14.25" customHeight="1">
      <c r="F686" s="176"/>
      <c r="N686" s="176"/>
      <c r="V686" s="176"/>
      <c r="X686" s="132"/>
      <c r="Y686" s="75"/>
      <c r="Z686" s="75"/>
      <c r="AA686" s="75"/>
      <c r="AB686" s="75"/>
      <c r="AC686" s="75"/>
      <c r="AD686" s="75"/>
      <c r="AE686" s="75"/>
      <c r="AF686" s="75"/>
      <c r="AG686" s="75"/>
      <c r="AH686" s="75"/>
      <c r="AI686" s="75"/>
      <c r="AJ686" s="75"/>
      <c r="AK686" s="75"/>
      <c r="AL686" s="75"/>
      <c r="AM686" s="75"/>
      <c r="AN686" s="75"/>
      <c r="AO686" s="75"/>
      <c r="AP686" s="75"/>
      <c r="AQ686" s="75"/>
    </row>
    <row r="687" ht="14.25" customHeight="1">
      <c r="F687" s="176"/>
      <c r="N687" s="176"/>
      <c r="V687" s="176"/>
      <c r="X687" s="132"/>
      <c r="Y687" s="75"/>
      <c r="Z687" s="75"/>
      <c r="AA687" s="75"/>
      <c r="AB687" s="75"/>
      <c r="AC687" s="75"/>
      <c r="AD687" s="75"/>
      <c r="AE687" s="75"/>
      <c r="AF687" s="75"/>
      <c r="AG687" s="75"/>
      <c r="AH687" s="75"/>
      <c r="AI687" s="75"/>
      <c r="AJ687" s="75"/>
      <c r="AK687" s="75"/>
      <c r="AL687" s="75"/>
      <c r="AM687" s="75"/>
      <c r="AN687" s="75"/>
      <c r="AO687" s="75"/>
      <c r="AP687" s="75"/>
      <c r="AQ687" s="75"/>
    </row>
    <row r="688" ht="14.25" customHeight="1">
      <c r="F688" s="176"/>
      <c r="N688" s="176"/>
      <c r="V688" s="176"/>
      <c r="X688" s="132"/>
      <c r="Y688" s="75"/>
      <c r="Z688" s="75"/>
      <c r="AA688" s="75"/>
      <c r="AB688" s="75"/>
      <c r="AC688" s="75"/>
      <c r="AD688" s="75"/>
      <c r="AE688" s="75"/>
      <c r="AF688" s="75"/>
      <c r="AG688" s="75"/>
      <c r="AH688" s="75"/>
      <c r="AI688" s="75"/>
      <c r="AJ688" s="75"/>
      <c r="AK688" s="75"/>
      <c r="AL688" s="75"/>
      <c r="AM688" s="75"/>
      <c r="AN688" s="75"/>
      <c r="AO688" s="75"/>
      <c r="AP688" s="75"/>
      <c r="AQ688" s="75"/>
    </row>
    <row r="689" ht="14.25" customHeight="1">
      <c r="F689" s="176"/>
      <c r="N689" s="176"/>
      <c r="V689" s="176"/>
      <c r="X689" s="132"/>
      <c r="Y689" s="75"/>
      <c r="Z689" s="75"/>
      <c r="AA689" s="75"/>
      <c r="AB689" s="75"/>
      <c r="AC689" s="75"/>
      <c r="AD689" s="75"/>
      <c r="AE689" s="75"/>
      <c r="AF689" s="75"/>
      <c r="AG689" s="75"/>
      <c r="AH689" s="75"/>
      <c r="AI689" s="75"/>
      <c r="AJ689" s="75"/>
      <c r="AK689" s="75"/>
      <c r="AL689" s="75"/>
      <c r="AM689" s="75"/>
      <c r="AN689" s="75"/>
      <c r="AO689" s="75"/>
      <c r="AP689" s="75"/>
      <c r="AQ689" s="75"/>
    </row>
    <row r="690" ht="14.25" customHeight="1">
      <c r="F690" s="176"/>
      <c r="N690" s="176"/>
      <c r="V690" s="176"/>
      <c r="X690" s="132"/>
      <c r="Y690" s="75"/>
      <c r="Z690" s="75"/>
      <c r="AA690" s="75"/>
      <c r="AB690" s="75"/>
      <c r="AC690" s="75"/>
      <c r="AD690" s="75"/>
      <c r="AE690" s="75"/>
      <c r="AF690" s="75"/>
      <c r="AG690" s="75"/>
      <c r="AH690" s="75"/>
      <c r="AI690" s="75"/>
      <c r="AJ690" s="75"/>
      <c r="AK690" s="75"/>
      <c r="AL690" s="75"/>
      <c r="AM690" s="75"/>
      <c r="AN690" s="75"/>
      <c r="AO690" s="75"/>
      <c r="AP690" s="75"/>
      <c r="AQ690" s="75"/>
    </row>
    <row r="691" ht="14.25" customHeight="1">
      <c r="F691" s="176"/>
      <c r="N691" s="176"/>
      <c r="V691" s="176"/>
      <c r="X691" s="132"/>
      <c r="Y691" s="75"/>
      <c r="Z691" s="75"/>
      <c r="AA691" s="75"/>
      <c r="AB691" s="75"/>
      <c r="AC691" s="75"/>
      <c r="AD691" s="75"/>
      <c r="AE691" s="75"/>
      <c r="AF691" s="75"/>
      <c r="AG691" s="75"/>
      <c r="AH691" s="75"/>
      <c r="AI691" s="75"/>
      <c r="AJ691" s="75"/>
      <c r="AK691" s="75"/>
      <c r="AL691" s="75"/>
      <c r="AM691" s="75"/>
      <c r="AN691" s="75"/>
      <c r="AO691" s="75"/>
      <c r="AP691" s="75"/>
      <c r="AQ691" s="75"/>
    </row>
    <row r="692" ht="14.25" customHeight="1">
      <c r="F692" s="176"/>
      <c r="N692" s="176"/>
      <c r="V692" s="176"/>
      <c r="X692" s="132"/>
      <c r="Y692" s="75"/>
      <c r="Z692" s="75"/>
      <c r="AA692" s="75"/>
      <c r="AB692" s="75"/>
      <c r="AC692" s="75"/>
      <c r="AD692" s="75"/>
      <c r="AE692" s="75"/>
      <c r="AF692" s="75"/>
      <c r="AG692" s="75"/>
      <c r="AH692" s="75"/>
      <c r="AI692" s="75"/>
      <c r="AJ692" s="75"/>
      <c r="AK692" s="75"/>
      <c r="AL692" s="75"/>
      <c r="AM692" s="75"/>
      <c r="AN692" s="75"/>
      <c r="AO692" s="75"/>
      <c r="AP692" s="75"/>
      <c r="AQ692" s="75"/>
    </row>
    <row r="693" ht="14.25" customHeight="1">
      <c r="F693" s="176"/>
      <c r="N693" s="176"/>
      <c r="V693" s="176"/>
      <c r="X693" s="132"/>
      <c r="Y693" s="75"/>
      <c r="Z693" s="75"/>
      <c r="AA693" s="75"/>
      <c r="AB693" s="75"/>
      <c r="AC693" s="75"/>
      <c r="AD693" s="75"/>
      <c r="AE693" s="75"/>
      <c r="AF693" s="75"/>
      <c r="AG693" s="75"/>
      <c r="AH693" s="75"/>
      <c r="AI693" s="75"/>
      <c r="AJ693" s="75"/>
      <c r="AK693" s="75"/>
      <c r="AL693" s="75"/>
      <c r="AM693" s="75"/>
      <c r="AN693" s="75"/>
      <c r="AO693" s="75"/>
      <c r="AP693" s="75"/>
      <c r="AQ693" s="75"/>
    </row>
    <row r="694" ht="14.25" customHeight="1">
      <c r="F694" s="176"/>
      <c r="N694" s="176"/>
      <c r="V694" s="176"/>
      <c r="X694" s="132"/>
      <c r="Y694" s="75"/>
      <c r="Z694" s="75"/>
      <c r="AA694" s="75"/>
      <c r="AB694" s="75"/>
      <c r="AC694" s="75"/>
      <c r="AD694" s="75"/>
      <c r="AE694" s="75"/>
      <c r="AF694" s="75"/>
      <c r="AG694" s="75"/>
      <c r="AH694" s="75"/>
      <c r="AI694" s="75"/>
      <c r="AJ694" s="75"/>
      <c r="AK694" s="75"/>
      <c r="AL694" s="75"/>
      <c r="AM694" s="75"/>
      <c r="AN694" s="75"/>
      <c r="AO694" s="75"/>
      <c r="AP694" s="75"/>
      <c r="AQ694" s="75"/>
    </row>
    <row r="695" ht="14.25" customHeight="1">
      <c r="F695" s="176"/>
      <c r="N695" s="176"/>
      <c r="V695" s="176"/>
      <c r="X695" s="132"/>
      <c r="Y695" s="75"/>
      <c r="Z695" s="75"/>
      <c r="AA695" s="75"/>
      <c r="AB695" s="75"/>
      <c r="AC695" s="75"/>
      <c r="AD695" s="75"/>
      <c r="AE695" s="75"/>
      <c r="AF695" s="75"/>
      <c r="AG695" s="75"/>
      <c r="AH695" s="75"/>
      <c r="AI695" s="75"/>
      <c r="AJ695" s="75"/>
      <c r="AK695" s="75"/>
      <c r="AL695" s="75"/>
      <c r="AM695" s="75"/>
      <c r="AN695" s="75"/>
      <c r="AO695" s="75"/>
      <c r="AP695" s="75"/>
      <c r="AQ695" s="75"/>
    </row>
    <row r="696" ht="14.25" customHeight="1">
      <c r="F696" s="176"/>
      <c r="N696" s="176"/>
      <c r="V696" s="176"/>
      <c r="X696" s="132"/>
      <c r="Y696" s="75"/>
      <c r="Z696" s="75"/>
      <c r="AA696" s="75"/>
      <c r="AB696" s="75"/>
      <c r="AC696" s="75"/>
      <c r="AD696" s="75"/>
      <c r="AE696" s="75"/>
      <c r="AF696" s="75"/>
      <c r="AG696" s="75"/>
      <c r="AH696" s="75"/>
      <c r="AI696" s="75"/>
      <c r="AJ696" s="75"/>
      <c r="AK696" s="75"/>
      <c r="AL696" s="75"/>
      <c r="AM696" s="75"/>
      <c r="AN696" s="75"/>
      <c r="AO696" s="75"/>
      <c r="AP696" s="75"/>
      <c r="AQ696" s="75"/>
    </row>
    <row r="697" ht="14.25" customHeight="1">
      <c r="F697" s="176"/>
      <c r="N697" s="176"/>
      <c r="V697" s="176"/>
      <c r="X697" s="132"/>
      <c r="Y697" s="75"/>
      <c r="Z697" s="75"/>
      <c r="AA697" s="75"/>
      <c r="AB697" s="75"/>
      <c r="AC697" s="75"/>
      <c r="AD697" s="75"/>
      <c r="AE697" s="75"/>
      <c r="AF697" s="75"/>
      <c r="AG697" s="75"/>
      <c r="AH697" s="75"/>
      <c r="AI697" s="75"/>
      <c r="AJ697" s="75"/>
      <c r="AK697" s="75"/>
      <c r="AL697" s="75"/>
      <c r="AM697" s="75"/>
      <c r="AN697" s="75"/>
      <c r="AO697" s="75"/>
      <c r="AP697" s="75"/>
      <c r="AQ697" s="75"/>
    </row>
    <row r="698" ht="14.25" customHeight="1">
      <c r="F698" s="176"/>
      <c r="N698" s="176"/>
      <c r="V698" s="176"/>
      <c r="X698" s="132"/>
      <c r="Y698" s="75"/>
      <c r="Z698" s="75"/>
      <c r="AA698" s="75"/>
      <c r="AB698" s="75"/>
      <c r="AC698" s="75"/>
      <c r="AD698" s="75"/>
      <c r="AE698" s="75"/>
      <c r="AF698" s="75"/>
      <c r="AG698" s="75"/>
      <c r="AH698" s="75"/>
      <c r="AI698" s="75"/>
      <c r="AJ698" s="75"/>
      <c r="AK698" s="75"/>
      <c r="AL698" s="75"/>
      <c r="AM698" s="75"/>
      <c r="AN698" s="75"/>
      <c r="AO698" s="75"/>
      <c r="AP698" s="75"/>
      <c r="AQ698" s="75"/>
    </row>
    <row r="699" ht="14.25" customHeight="1">
      <c r="F699" s="176"/>
      <c r="N699" s="176"/>
      <c r="V699" s="176"/>
      <c r="X699" s="132"/>
      <c r="Y699" s="75"/>
      <c r="Z699" s="75"/>
      <c r="AA699" s="75"/>
      <c r="AB699" s="75"/>
      <c r="AC699" s="75"/>
      <c r="AD699" s="75"/>
      <c r="AE699" s="75"/>
      <c r="AF699" s="75"/>
      <c r="AG699" s="75"/>
      <c r="AH699" s="75"/>
      <c r="AI699" s="75"/>
      <c r="AJ699" s="75"/>
      <c r="AK699" s="75"/>
      <c r="AL699" s="75"/>
      <c r="AM699" s="75"/>
      <c r="AN699" s="75"/>
      <c r="AO699" s="75"/>
      <c r="AP699" s="75"/>
      <c r="AQ699" s="75"/>
    </row>
    <row r="700" ht="14.25" customHeight="1">
      <c r="F700" s="176"/>
      <c r="N700" s="176"/>
      <c r="V700" s="176"/>
      <c r="X700" s="132"/>
      <c r="Y700" s="75"/>
      <c r="Z700" s="75"/>
      <c r="AA700" s="75"/>
      <c r="AB700" s="75"/>
      <c r="AC700" s="75"/>
      <c r="AD700" s="75"/>
      <c r="AE700" s="75"/>
      <c r="AF700" s="75"/>
      <c r="AG700" s="75"/>
      <c r="AH700" s="75"/>
      <c r="AI700" s="75"/>
      <c r="AJ700" s="75"/>
      <c r="AK700" s="75"/>
      <c r="AL700" s="75"/>
      <c r="AM700" s="75"/>
      <c r="AN700" s="75"/>
      <c r="AO700" s="75"/>
      <c r="AP700" s="75"/>
      <c r="AQ700" s="75"/>
    </row>
    <row r="701" ht="14.25" customHeight="1">
      <c r="F701" s="176"/>
      <c r="N701" s="176"/>
      <c r="V701" s="176"/>
      <c r="X701" s="132"/>
      <c r="Y701" s="75"/>
      <c r="Z701" s="75"/>
      <c r="AA701" s="75"/>
      <c r="AB701" s="75"/>
      <c r="AC701" s="75"/>
      <c r="AD701" s="75"/>
      <c r="AE701" s="75"/>
      <c r="AF701" s="75"/>
      <c r="AG701" s="75"/>
      <c r="AH701" s="75"/>
      <c r="AI701" s="75"/>
      <c r="AJ701" s="75"/>
      <c r="AK701" s="75"/>
      <c r="AL701" s="75"/>
      <c r="AM701" s="75"/>
      <c r="AN701" s="75"/>
      <c r="AO701" s="75"/>
      <c r="AP701" s="75"/>
      <c r="AQ701" s="75"/>
    </row>
    <row r="702" ht="14.25" customHeight="1">
      <c r="F702" s="176"/>
      <c r="N702" s="176"/>
      <c r="V702" s="176"/>
      <c r="X702" s="132"/>
      <c r="Y702" s="75"/>
      <c r="Z702" s="75"/>
      <c r="AA702" s="75"/>
      <c r="AB702" s="75"/>
      <c r="AC702" s="75"/>
      <c r="AD702" s="75"/>
      <c r="AE702" s="75"/>
      <c r="AF702" s="75"/>
      <c r="AG702" s="75"/>
      <c r="AH702" s="75"/>
      <c r="AI702" s="75"/>
      <c r="AJ702" s="75"/>
      <c r="AK702" s="75"/>
      <c r="AL702" s="75"/>
      <c r="AM702" s="75"/>
      <c r="AN702" s="75"/>
      <c r="AO702" s="75"/>
      <c r="AP702" s="75"/>
      <c r="AQ702" s="75"/>
    </row>
    <row r="703" ht="14.25" customHeight="1">
      <c r="F703" s="176"/>
      <c r="N703" s="176"/>
      <c r="V703" s="176"/>
      <c r="X703" s="132"/>
      <c r="Y703" s="75"/>
      <c r="Z703" s="75"/>
      <c r="AA703" s="75"/>
      <c r="AB703" s="75"/>
      <c r="AC703" s="75"/>
      <c r="AD703" s="75"/>
      <c r="AE703" s="75"/>
      <c r="AF703" s="75"/>
      <c r="AG703" s="75"/>
      <c r="AH703" s="75"/>
      <c r="AI703" s="75"/>
      <c r="AJ703" s="75"/>
      <c r="AK703" s="75"/>
      <c r="AL703" s="75"/>
      <c r="AM703" s="75"/>
      <c r="AN703" s="75"/>
      <c r="AO703" s="75"/>
      <c r="AP703" s="75"/>
      <c r="AQ703" s="75"/>
    </row>
    <row r="704" ht="14.25" customHeight="1">
      <c r="F704" s="176"/>
      <c r="N704" s="176"/>
      <c r="V704" s="176"/>
      <c r="X704" s="132"/>
      <c r="Y704" s="75"/>
      <c r="Z704" s="75"/>
      <c r="AA704" s="75"/>
      <c r="AB704" s="75"/>
      <c r="AC704" s="75"/>
      <c r="AD704" s="75"/>
      <c r="AE704" s="75"/>
      <c r="AF704" s="75"/>
      <c r="AG704" s="75"/>
      <c r="AH704" s="75"/>
      <c r="AI704" s="75"/>
      <c r="AJ704" s="75"/>
      <c r="AK704" s="75"/>
      <c r="AL704" s="75"/>
      <c r="AM704" s="75"/>
      <c r="AN704" s="75"/>
      <c r="AO704" s="75"/>
      <c r="AP704" s="75"/>
      <c r="AQ704" s="75"/>
    </row>
    <row r="705" ht="14.25" customHeight="1">
      <c r="F705" s="176"/>
      <c r="N705" s="176"/>
      <c r="V705" s="176"/>
      <c r="X705" s="132"/>
      <c r="Y705" s="75"/>
      <c r="Z705" s="75"/>
      <c r="AA705" s="75"/>
      <c r="AB705" s="75"/>
      <c r="AC705" s="75"/>
      <c r="AD705" s="75"/>
      <c r="AE705" s="75"/>
      <c r="AF705" s="75"/>
      <c r="AG705" s="75"/>
      <c r="AH705" s="75"/>
      <c r="AI705" s="75"/>
      <c r="AJ705" s="75"/>
      <c r="AK705" s="75"/>
      <c r="AL705" s="75"/>
      <c r="AM705" s="75"/>
      <c r="AN705" s="75"/>
      <c r="AO705" s="75"/>
      <c r="AP705" s="75"/>
      <c r="AQ705" s="75"/>
    </row>
    <row r="706" ht="14.25" customHeight="1">
      <c r="F706" s="176"/>
      <c r="N706" s="176"/>
      <c r="V706" s="176"/>
      <c r="X706" s="132"/>
      <c r="Y706" s="75"/>
      <c r="Z706" s="75"/>
      <c r="AA706" s="75"/>
      <c r="AB706" s="75"/>
      <c r="AC706" s="75"/>
      <c r="AD706" s="75"/>
      <c r="AE706" s="75"/>
      <c r="AF706" s="75"/>
      <c r="AG706" s="75"/>
      <c r="AH706" s="75"/>
      <c r="AI706" s="75"/>
      <c r="AJ706" s="75"/>
      <c r="AK706" s="75"/>
      <c r="AL706" s="75"/>
      <c r="AM706" s="75"/>
      <c r="AN706" s="75"/>
      <c r="AO706" s="75"/>
      <c r="AP706" s="75"/>
      <c r="AQ706" s="75"/>
    </row>
    <row r="707" ht="14.25" customHeight="1">
      <c r="F707" s="176"/>
      <c r="N707" s="176"/>
      <c r="V707" s="176"/>
      <c r="X707" s="132"/>
      <c r="Y707" s="75"/>
      <c r="Z707" s="75"/>
      <c r="AA707" s="75"/>
      <c r="AB707" s="75"/>
      <c r="AC707" s="75"/>
      <c r="AD707" s="75"/>
      <c r="AE707" s="75"/>
      <c r="AF707" s="75"/>
      <c r="AG707" s="75"/>
      <c r="AH707" s="75"/>
      <c r="AI707" s="75"/>
      <c r="AJ707" s="75"/>
      <c r="AK707" s="75"/>
      <c r="AL707" s="75"/>
      <c r="AM707" s="75"/>
      <c r="AN707" s="75"/>
      <c r="AO707" s="75"/>
      <c r="AP707" s="75"/>
      <c r="AQ707" s="75"/>
    </row>
    <row r="708" ht="14.25" customHeight="1">
      <c r="F708" s="176"/>
      <c r="N708" s="176"/>
      <c r="V708" s="176"/>
      <c r="X708" s="132"/>
      <c r="Y708" s="75"/>
      <c r="Z708" s="75"/>
      <c r="AA708" s="75"/>
      <c r="AB708" s="75"/>
      <c r="AC708" s="75"/>
      <c r="AD708" s="75"/>
      <c r="AE708" s="75"/>
      <c r="AF708" s="75"/>
      <c r="AG708" s="75"/>
      <c r="AH708" s="75"/>
      <c r="AI708" s="75"/>
      <c r="AJ708" s="75"/>
      <c r="AK708" s="75"/>
      <c r="AL708" s="75"/>
      <c r="AM708" s="75"/>
      <c r="AN708" s="75"/>
      <c r="AO708" s="75"/>
      <c r="AP708" s="75"/>
      <c r="AQ708" s="75"/>
    </row>
    <row r="709" ht="14.25" customHeight="1">
      <c r="F709" s="176"/>
      <c r="N709" s="176"/>
      <c r="V709" s="176"/>
      <c r="X709" s="132"/>
      <c r="Y709" s="75"/>
      <c r="Z709" s="75"/>
      <c r="AA709" s="75"/>
      <c r="AB709" s="75"/>
      <c r="AC709" s="75"/>
      <c r="AD709" s="75"/>
      <c r="AE709" s="75"/>
      <c r="AF709" s="75"/>
      <c r="AG709" s="75"/>
      <c r="AH709" s="75"/>
      <c r="AI709" s="75"/>
      <c r="AJ709" s="75"/>
      <c r="AK709" s="75"/>
      <c r="AL709" s="75"/>
      <c r="AM709" s="75"/>
      <c r="AN709" s="75"/>
      <c r="AO709" s="75"/>
      <c r="AP709" s="75"/>
      <c r="AQ709" s="75"/>
    </row>
    <row r="710" ht="14.25" customHeight="1">
      <c r="F710" s="176"/>
      <c r="N710" s="176"/>
      <c r="V710" s="176"/>
      <c r="X710" s="132"/>
      <c r="Y710" s="75"/>
      <c r="Z710" s="75"/>
      <c r="AA710" s="75"/>
      <c r="AB710" s="75"/>
      <c r="AC710" s="75"/>
      <c r="AD710" s="75"/>
      <c r="AE710" s="75"/>
      <c r="AF710" s="75"/>
      <c r="AG710" s="75"/>
      <c r="AH710" s="75"/>
      <c r="AI710" s="75"/>
      <c r="AJ710" s="75"/>
      <c r="AK710" s="75"/>
      <c r="AL710" s="75"/>
      <c r="AM710" s="75"/>
      <c r="AN710" s="75"/>
      <c r="AO710" s="75"/>
      <c r="AP710" s="75"/>
      <c r="AQ710" s="75"/>
    </row>
    <row r="711" ht="14.25" customHeight="1">
      <c r="F711" s="176"/>
      <c r="N711" s="176"/>
      <c r="V711" s="176"/>
      <c r="X711" s="132"/>
      <c r="Y711" s="75"/>
      <c r="Z711" s="75"/>
      <c r="AA711" s="75"/>
      <c r="AB711" s="75"/>
      <c r="AC711" s="75"/>
      <c r="AD711" s="75"/>
      <c r="AE711" s="75"/>
      <c r="AF711" s="75"/>
      <c r="AG711" s="75"/>
      <c r="AH711" s="75"/>
      <c r="AI711" s="75"/>
      <c r="AJ711" s="75"/>
      <c r="AK711" s="75"/>
      <c r="AL711" s="75"/>
      <c r="AM711" s="75"/>
      <c r="AN711" s="75"/>
      <c r="AO711" s="75"/>
      <c r="AP711" s="75"/>
      <c r="AQ711" s="75"/>
    </row>
    <row r="712" ht="14.25" customHeight="1">
      <c r="F712" s="176"/>
      <c r="N712" s="176"/>
      <c r="V712" s="176"/>
      <c r="X712" s="132"/>
      <c r="Y712" s="75"/>
      <c r="Z712" s="75"/>
      <c r="AA712" s="75"/>
      <c r="AB712" s="75"/>
      <c r="AC712" s="75"/>
      <c r="AD712" s="75"/>
      <c r="AE712" s="75"/>
      <c r="AF712" s="75"/>
      <c r="AG712" s="75"/>
      <c r="AH712" s="75"/>
      <c r="AI712" s="75"/>
      <c r="AJ712" s="75"/>
      <c r="AK712" s="75"/>
      <c r="AL712" s="75"/>
      <c r="AM712" s="75"/>
      <c r="AN712" s="75"/>
      <c r="AO712" s="75"/>
      <c r="AP712" s="75"/>
      <c r="AQ712" s="75"/>
    </row>
    <row r="713" ht="14.25" customHeight="1">
      <c r="F713" s="176"/>
      <c r="N713" s="176"/>
      <c r="V713" s="176"/>
      <c r="X713" s="132"/>
      <c r="Y713" s="75"/>
      <c r="Z713" s="75"/>
      <c r="AA713" s="75"/>
      <c r="AB713" s="75"/>
      <c r="AC713" s="75"/>
      <c r="AD713" s="75"/>
      <c r="AE713" s="75"/>
      <c r="AF713" s="75"/>
      <c r="AG713" s="75"/>
      <c r="AH713" s="75"/>
      <c r="AI713" s="75"/>
      <c r="AJ713" s="75"/>
      <c r="AK713" s="75"/>
      <c r="AL713" s="75"/>
      <c r="AM713" s="75"/>
      <c r="AN713" s="75"/>
      <c r="AO713" s="75"/>
      <c r="AP713" s="75"/>
      <c r="AQ713" s="75"/>
    </row>
    <row r="714" ht="14.25" customHeight="1">
      <c r="F714" s="176"/>
      <c r="N714" s="176"/>
      <c r="V714" s="176"/>
      <c r="X714" s="132"/>
      <c r="Y714" s="75"/>
      <c r="Z714" s="75"/>
      <c r="AA714" s="75"/>
      <c r="AB714" s="75"/>
      <c r="AC714" s="75"/>
      <c r="AD714" s="75"/>
      <c r="AE714" s="75"/>
      <c r="AF714" s="75"/>
      <c r="AG714" s="75"/>
      <c r="AH714" s="75"/>
      <c r="AI714" s="75"/>
      <c r="AJ714" s="75"/>
      <c r="AK714" s="75"/>
      <c r="AL714" s="75"/>
      <c r="AM714" s="75"/>
      <c r="AN714" s="75"/>
      <c r="AO714" s="75"/>
      <c r="AP714" s="75"/>
      <c r="AQ714" s="75"/>
    </row>
    <row r="715" ht="14.25" customHeight="1">
      <c r="F715" s="176"/>
      <c r="N715" s="176"/>
      <c r="V715" s="176"/>
      <c r="X715" s="132"/>
      <c r="Y715" s="75"/>
      <c r="Z715" s="75"/>
      <c r="AA715" s="75"/>
      <c r="AB715" s="75"/>
      <c r="AC715" s="75"/>
      <c r="AD715" s="75"/>
      <c r="AE715" s="75"/>
      <c r="AF715" s="75"/>
      <c r="AG715" s="75"/>
      <c r="AH715" s="75"/>
      <c r="AI715" s="75"/>
      <c r="AJ715" s="75"/>
      <c r="AK715" s="75"/>
      <c r="AL715" s="75"/>
      <c r="AM715" s="75"/>
      <c r="AN715" s="75"/>
      <c r="AO715" s="75"/>
      <c r="AP715" s="75"/>
      <c r="AQ715" s="75"/>
    </row>
    <row r="716" ht="14.25" customHeight="1">
      <c r="F716" s="176"/>
      <c r="N716" s="176"/>
      <c r="V716" s="176"/>
      <c r="X716" s="132"/>
      <c r="Y716" s="75"/>
      <c r="Z716" s="75"/>
      <c r="AA716" s="75"/>
      <c r="AB716" s="75"/>
      <c r="AC716" s="75"/>
      <c r="AD716" s="75"/>
      <c r="AE716" s="75"/>
      <c r="AF716" s="75"/>
      <c r="AG716" s="75"/>
      <c r="AH716" s="75"/>
      <c r="AI716" s="75"/>
      <c r="AJ716" s="75"/>
      <c r="AK716" s="75"/>
      <c r="AL716" s="75"/>
      <c r="AM716" s="75"/>
      <c r="AN716" s="75"/>
      <c r="AO716" s="75"/>
      <c r="AP716" s="75"/>
      <c r="AQ716" s="75"/>
    </row>
    <row r="717" ht="14.25" customHeight="1">
      <c r="F717" s="176"/>
      <c r="N717" s="176"/>
      <c r="V717" s="176"/>
      <c r="X717" s="132"/>
      <c r="Y717" s="75"/>
      <c r="Z717" s="75"/>
      <c r="AA717" s="75"/>
      <c r="AB717" s="75"/>
      <c r="AC717" s="75"/>
      <c r="AD717" s="75"/>
      <c r="AE717" s="75"/>
      <c r="AF717" s="75"/>
      <c r="AG717" s="75"/>
      <c r="AH717" s="75"/>
      <c r="AI717" s="75"/>
      <c r="AJ717" s="75"/>
      <c r="AK717" s="75"/>
      <c r="AL717" s="75"/>
      <c r="AM717" s="75"/>
      <c r="AN717" s="75"/>
      <c r="AO717" s="75"/>
      <c r="AP717" s="75"/>
      <c r="AQ717" s="75"/>
    </row>
    <row r="718" ht="14.25" customHeight="1">
      <c r="F718" s="176"/>
      <c r="N718" s="176"/>
      <c r="V718" s="176"/>
      <c r="X718" s="132"/>
      <c r="Y718" s="75"/>
      <c r="Z718" s="75"/>
      <c r="AA718" s="75"/>
      <c r="AB718" s="75"/>
      <c r="AC718" s="75"/>
      <c r="AD718" s="75"/>
      <c r="AE718" s="75"/>
      <c r="AF718" s="75"/>
      <c r="AG718" s="75"/>
      <c r="AH718" s="75"/>
      <c r="AI718" s="75"/>
      <c r="AJ718" s="75"/>
      <c r="AK718" s="75"/>
      <c r="AL718" s="75"/>
      <c r="AM718" s="75"/>
      <c r="AN718" s="75"/>
      <c r="AO718" s="75"/>
      <c r="AP718" s="75"/>
      <c r="AQ718" s="75"/>
    </row>
    <row r="719" ht="14.25" customHeight="1">
      <c r="F719" s="176"/>
      <c r="N719" s="176"/>
      <c r="V719" s="176"/>
      <c r="X719" s="132"/>
      <c r="Y719" s="75"/>
      <c r="Z719" s="75"/>
      <c r="AA719" s="75"/>
      <c r="AB719" s="75"/>
      <c r="AC719" s="75"/>
      <c r="AD719" s="75"/>
      <c r="AE719" s="75"/>
      <c r="AF719" s="75"/>
      <c r="AG719" s="75"/>
      <c r="AH719" s="75"/>
      <c r="AI719" s="75"/>
      <c r="AJ719" s="75"/>
      <c r="AK719" s="75"/>
      <c r="AL719" s="75"/>
      <c r="AM719" s="75"/>
      <c r="AN719" s="75"/>
      <c r="AO719" s="75"/>
      <c r="AP719" s="75"/>
      <c r="AQ719" s="75"/>
    </row>
    <row r="720" ht="14.25" customHeight="1">
      <c r="F720" s="176"/>
      <c r="N720" s="176"/>
      <c r="V720" s="176"/>
      <c r="X720" s="132"/>
      <c r="Y720" s="75"/>
      <c r="Z720" s="75"/>
      <c r="AA720" s="75"/>
      <c r="AB720" s="75"/>
      <c r="AC720" s="75"/>
      <c r="AD720" s="75"/>
      <c r="AE720" s="75"/>
      <c r="AF720" s="75"/>
      <c r="AG720" s="75"/>
      <c r="AH720" s="75"/>
      <c r="AI720" s="75"/>
      <c r="AJ720" s="75"/>
      <c r="AK720" s="75"/>
      <c r="AL720" s="75"/>
      <c r="AM720" s="75"/>
      <c r="AN720" s="75"/>
      <c r="AO720" s="75"/>
      <c r="AP720" s="75"/>
      <c r="AQ720" s="75"/>
    </row>
    <row r="721" ht="14.25" customHeight="1">
      <c r="F721" s="176"/>
      <c r="N721" s="176"/>
      <c r="V721" s="176"/>
      <c r="X721" s="132"/>
      <c r="Y721" s="75"/>
      <c r="Z721" s="75"/>
      <c r="AA721" s="75"/>
      <c r="AB721" s="75"/>
      <c r="AC721" s="75"/>
      <c r="AD721" s="75"/>
      <c r="AE721" s="75"/>
      <c r="AF721" s="75"/>
      <c r="AG721" s="75"/>
      <c r="AH721" s="75"/>
      <c r="AI721" s="75"/>
      <c r="AJ721" s="75"/>
      <c r="AK721" s="75"/>
      <c r="AL721" s="75"/>
      <c r="AM721" s="75"/>
      <c r="AN721" s="75"/>
      <c r="AO721" s="75"/>
      <c r="AP721" s="75"/>
      <c r="AQ721" s="75"/>
    </row>
    <row r="722" ht="14.25" customHeight="1">
      <c r="F722" s="176"/>
      <c r="N722" s="176"/>
      <c r="V722" s="176"/>
      <c r="X722" s="132"/>
      <c r="Y722" s="75"/>
      <c r="Z722" s="75"/>
      <c r="AA722" s="75"/>
      <c r="AB722" s="75"/>
      <c r="AC722" s="75"/>
      <c r="AD722" s="75"/>
      <c r="AE722" s="75"/>
      <c r="AF722" s="75"/>
      <c r="AG722" s="75"/>
      <c r="AH722" s="75"/>
      <c r="AI722" s="75"/>
      <c r="AJ722" s="75"/>
      <c r="AK722" s="75"/>
      <c r="AL722" s="75"/>
      <c r="AM722" s="75"/>
      <c r="AN722" s="75"/>
      <c r="AO722" s="75"/>
      <c r="AP722" s="75"/>
      <c r="AQ722" s="75"/>
    </row>
    <row r="723" ht="14.25" customHeight="1">
      <c r="F723" s="176"/>
      <c r="N723" s="176"/>
      <c r="V723" s="176"/>
      <c r="X723" s="132"/>
      <c r="Y723" s="75"/>
      <c r="Z723" s="75"/>
      <c r="AA723" s="75"/>
      <c r="AB723" s="75"/>
      <c r="AC723" s="75"/>
      <c r="AD723" s="75"/>
      <c r="AE723" s="75"/>
      <c r="AF723" s="75"/>
      <c r="AG723" s="75"/>
      <c r="AH723" s="75"/>
      <c r="AI723" s="75"/>
      <c r="AJ723" s="75"/>
      <c r="AK723" s="75"/>
      <c r="AL723" s="75"/>
      <c r="AM723" s="75"/>
      <c r="AN723" s="75"/>
      <c r="AO723" s="75"/>
      <c r="AP723" s="75"/>
      <c r="AQ723" s="75"/>
    </row>
    <row r="724" ht="14.25" customHeight="1">
      <c r="F724" s="176"/>
      <c r="N724" s="176"/>
      <c r="V724" s="176"/>
      <c r="X724" s="132"/>
      <c r="Y724" s="75"/>
      <c r="Z724" s="75"/>
      <c r="AA724" s="75"/>
      <c r="AB724" s="75"/>
      <c r="AC724" s="75"/>
      <c r="AD724" s="75"/>
      <c r="AE724" s="75"/>
      <c r="AF724" s="75"/>
      <c r="AG724" s="75"/>
      <c r="AH724" s="75"/>
      <c r="AI724" s="75"/>
      <c r="AJ724" s="75"/>
      <c r="AK724" s="75"/>
      <c r="AL724" s="75"/>
      <c r="AM724" s="75"/>
      <c r="AN724" s="75"/>
      <c r="AO724" s="75"/>
      <c r="AP724" s="75"/>
      <c r="AQ724" s="75"/>
    </row>
    <row r="725" ht="14.25" customHeight="1">
      <c r="F725" s="176"/>
      <c r="N725" s="176"/>
      <c r="V725" s="176"/>
      <c r="X725" s="132"/>
      <c r="Y725" s="75"/>
      <c r="Z725" s="75"/>
      <c r="AA725" s="75"/>
      <c r="AB725" s="75"/>
      <c r="AC725" s="75"/>
      <c r="AD725" s="75"/>
      <c r="AE725" s="75"/>
      <c r="AF725" s="75"/>
      <c r="AG725" s="75"/>
      <c r="AH725" s="75"/>
      <c r="AI725" s="75"/>
      <c r="AJ725" s="75"/>
      <c r="AK725" s="75"/>
      <c r="AL725" s="75"/>
      <c r="AM725" s="75"/>
      <c r="AN725" s="75"/>
      <c r="AO725" s="75"/>
      <c r="AP725" s="75"/>
      <c r="AQ725" s="75"/>
    </row>
    <row r="726" ht="14.25" customHeight="1">
      <c r="F726" s="176"/>
      <c r="N726" s="176"/>
      <c r="V726" s="176"/>
      <c r="X726" s="132"/>
      <c r="Y726" s="75"/>
      <c r="Z726" s="75"/>
      <c r="AA726" s="75"/>
      <c r="AB726" s="75"/>
      <c r="AC726" s="75"/>
      <c r="AD726" s="75"/>
      <c r="AE726" s="75"/>
      <c r="AF726" s="75"/>
      <c r="AG726" s="75"/>
      <c r="AH726" s="75"/>
      <c r="AI726" s="75"/>
      <c r="AJ726" s="75"/>
      <c r="AK726" s="75"/>
      <c r="AL726" s="75"/>
      <c r="AM726" s="75"/>
      <c r="AN726" s="75"/>
      <c r="AO726" s="75"/>
      <c r="AP726" s="75"/>
      <c r="AQ726" s="75"/>
    </row>
    <row r="727" ht="14.25" customHeight="1">
      <c r="F727" s="176"/>
      <c r="N727" s="176"/>
      <c r="V727" s="176"/>
      <c r="X727" s="132"/>
      <c r="Y727" s="75"/>
      <c r="Z727" s="75"/>
      <c r="AA727" s="75"/>
      <c r="AB727" s="75"/>
      <c r="AC727" s="75"/>
      <c r="AD727" s="75"/>
      <c r="AE727" s="75"/>
      <c r="AF727" s="75"/>
      <c r="AG727" s="75"/>
      <c r="AH727" s="75"/>
      <c r="AI727" s="75"/>
      <c r="AJ727" s="75"/>
      <c r="AK727" s="75"/>
      <c r="AL727" s="75"/>
      <c r="AM727" s="75"/>
      <c r="AN727" s="75"/>
      <c r="AO727" s="75"/>
      <c r="AP727" s="75"/>
      <c r="AQ727" s="75"/>
    </row>
    <row r="728" ht="14.25" customHeight="1">
      <c r="F728" s="176"/>
      <c r="N728" s="176"/>
      <c r="V728" s="176"/>
      <c r="X728" s="132"/>
      <c r="Y728" s="75"/>
      <c r="Z728" s="75"/>
      <c r="AA728" s="75"/>
      <c r="AB728" s="75"/>
      <c r="AC728" s="75"/>
      <c r="AD728" s="75"/>
      <c r="AE728" s="75"/>
      <c r="AF728" s="75"/>
      <c r="AG728" s="75"/>
      <c r="AH728" s="75"/>
      <c r="AI728" s="75"/>
      <c r="AJ728" s="75"/>
      <c r="AK728" s="75"/>
      <c r="AL728" s="75"/>
      <c r="AM728" s="75"/>
      <c r="AN728" s="75"/>
      <c r="AO728" s="75"/>
      <c r="AP728" s="75"/>
      <c r="AQ728" s="75"/>
    </row>
    <row r="729" ht="14.25" customHeight="1">
      <c r="F729" s="176"/>
      <c r="N729" s="176"/>
      <c r="V729" s="176"/>
      <c r="X729" s="132"/>
      <c r="Y729" s="75"/>
      <c r="Z729" s="75"/>
      <c r="AA729" s="75"/>
      <c r="AB729" s="75"/>
      <c r="AC729" s="75"/>
      <c r="AD729" s="75"/>
      <c r="AE729" s="75"/>
      <c r="AF729" s="75"/>
      <c r="AG729" s="75"/>
      <c r="AH729" s="75"/>
      <c r="AI729" s="75"/>
      <c r="AJ729" s="75"/>
      <c r="AK729" s="75"/>
      <c r="AL729" s="75"/>
      <c r="AM729" s="75"/>
      <c r="AN729" s="75"/>
      <c r="AO729" s="75"/>
      <c r="AP729" s="75"/>
      <c r="AQ729" s="75"/>
    </row>
    <row r="730" ht="14.25" customHeight="1">
      <c r="F730" s="176"/>
      <c r="N730" s="176"/>
      <c r="V730" s="176"/>
      <c r="X730" s="132"/>
      <c r="Y730" s="75"/>
      <c r="Z730" s="75"/>
      <c r="AA730" s="75"/>
      <c r="AB730" s="75"/>
      <c r="AC730" s="75"/>
      <c r="AD730" s="75"/>
      <c r="AE730" s="75"/>
      <c r="AF730" s="75"/>
      <c r="AG730" s="75"/>
      <c r="AH730" s="75"/>
      <c r="AI730" s="75"/>
      <c r="AJ730" s="75"/>
      <c r="AK730" s="75"/>
      <c r="AL730" s="75"/>
      <c r="AM730" s="75"/>
      <c r="AN730" s="75"/>
      <c r="AO730" s="75"/>
      <c r="AP730" s="75"/>
      <c r="AQ730" s="75"/>
    </row>
    <row r="731" ht="14.25" customHeight="1">
      <c r="F731" s="176"/>
      <c r="N731" s="176"/>
      <c r="V731" s="176"/>
      <c r="X731" s="132"/>
      <c r="Y731" s="75"/>
      <c r="Z731" s="75"/>
      <c r="AA731" s="75"/>
      <c r="AB731" s="75"/>
      <c r="AC731" s="75"/>
      <c r="AD731" s="75"/>
      <c r="AE731" s="75"/>
      <c r="AF731" s="75"/>
      <c r="AG731" s="75"/>
      <c r="AH731" s="75"/>
      <c r="AI731" s="75"/>
      <c r="AJ731" s="75"/>
      <c r="AK731" s="75"/>
      <c r="AL731" s="75"/>
      <c r="AM731" s="75"/>
      <c r="AN731" s="75"/>
      <c r="AO731" s="75"/>
      <c r="AP731" s="75"/>
      <c r="AQ731" s="75"/>
    </row>
    <row r="732" ht="14.25" customHeight="1">
      <c r="F732" s="176"/>
      <c r="N732" s="176"/>
      <c r="V732" s="176"/>
      <c r="X732" s="132"/>
      <c r="Y732" s="75"/>
      <c r="Z732" s="75"/>
      <c r="AA732" s="75"/>
      <c r="AB732" s="75"/>
      <c r="AC732" s="75"/>
      <c r="AD732" s="75"/>
      <c r="AE732" s="75"/>
      <c r="AF732" s="75"/>
      <c r="AG732" s="75"/>
      <c r="AH732" s="75"/>
      <c r="AI732" s="75"/>
      <c r="AJ732" s="75"/>
      <c r="AK732" s="75"/>
      <c r="AL732" s="75"/>
      <c r="AM732" s="75"/>
      <c r="AN732" s="75"/>
      <c r="AO732" s="75"/>
      <c r="AP732" s="75"/>
      <c r="AQ732" s="75"/>
    </row>
    <row r="733" ht="14.25" customHeight="1">
      <c r="F733" s="176"/>
      <c r="N733" s="176"/>
      <c r="V733" s="176"/>
      <c r="X733" s="132"/>
      <c r="Y733" s="75"/>
      <c r="Z733" s="75"/>
      <c r="AA733" s="75"/>
      <c r="AB733" s="75"/>
      <c r="AC733" s="75"/>
      <c r="AD733" s="75"/>
      <c r="AE733" s="75"/>
      <c r="AF733" s="75"/>
      <c r="AG733" s="75"/>
      <c r="AH733" s="75"/>
      <c r="AI733" s="75"/>
      <c r="AJ733" s="75"/>
      <c r="AK733" s="75"/>
      <c r="AL733" s="75"/>
      <c r="AM733" s="75"/>
      <c r="AN733" s="75"/>
      <c r="AO733" s="75"/>
      <c r="AP733" s="75"/>
      <c r="AQ733" s="75"/>
    </row>
    <row r="734" ht="14.25" customHeight="1">
      <c r="F734" s="176"/>
      <c r="N734" s="176"/>
      <c r="V734" s="176"/>
      <c r="X734" s="132"/>
      <c r="Y734" s="75"/>
      <c r="Z734" s="75"/>
      <c r="AA734" s="75"/>
      <c r="AB734" s="75"/>
      <c r="AC734" s="75"/>
      <c r="AD734" s="75"/>
      <c r="AE734" s="75"/>
      <c r="AF734" s="75"/>
      <c r="AG734" s="75"/>
      <c r="AH734" s="75"/>
      <c r="AI734" s="75"/>
      <c r="AJ734" s="75"/>
      <c r="AK734" s="75"/>
      <c r="AL734" s="75"/>
      <c r="AM734" s="75"/>
      <c r="AN734" s="75"/>
      <c r="AO734" s="75"/>
      <c r="AP734" s="75"/>
      <c r="AQ734" s="75"/>
    </row>
    <row r="735" ht="14.25" customHeight="1">
      <c r="F735" s="176"/>
      <c r="N735" s="176"/>
      <c r="V735" s="176"/>
      <c r="X735" s="132"/>
      <c r="Y735" s="75"/>
      <c r="Z735" s="75"/>
      <c r="AA735" s="75"/>
      <c r="AB735" s="75"/>
      <c r="AC735" s="75"/>
      <c r="AD735" s="75"/>
      <c r="AE735" s="75"/>
      <c r="AF735" s="75"/>
      <c r="AG735" s="75"/>
      <c r="AH735" s="75"/>
      <c r="AI735" s="75"/>
      <c r="AJ735" s="75"/>
      <c r="AK735" s="75"/>
      <c r="AL735" s="75"/>
      <c r="AM735" s="75"/>
      <c r="AN735" s="75"/>
      <c r="AO735" s="75"/>
      <c r="AP735" s="75"/>
      <c r="AQ735" s="75"/>
    </row>
    <row r="736" ht="14.25" customHeight="1">
      <c r="F736" s="176"/>
      <c r="N736" s="176"/>
      <c r="V736" s="176"/>
      <c r="X736" s="132"/>
      <c r="Y736" s="75"/>
      <c r="Z736" s="75"/>
      <c r="AA736" s="75"/>
      <c r="AB736" s="75"/>
      <c r="AC736" s="75"/>
      <c r="AD736" s="75"/>
      <c r="AE736" s="75"/>
      <c r="AF736" s="75"/>
      <c r="AG736" s="75"/>
      <c r="AH736" s="75"/>
      <c r="AI736" s="75"/>
      <c r="AJ736" s="75"/>
      <c r="AK736" s="75"/>
      <c r="AL736" s="75"/>
      <c r="AM736" s="75"/>
      <c r="AN736" s="75"/>
      <c r="AO736" s="75"/>
      <c r="AP736" s="75"/>
      <c r="AQ736" s="75"/>
    </row>
    <row r="737" ht="14.25" customHeight="1">
      <c r="F737" s="176"/>
      <c r="N737" s="176"/>
      <c r="V737" s="176"/>
      <c r="X737" s="132"/>
      <c r="Y737" s="75"/>
      <c r="Z737" s="75"/>
      <c r="AA737" s="75"/>
      <c r="AB737" s="75"/>
      <c r="AC737" s="75"/>
      <c r="AD737" s="75"/>
      <c r="AE737" s="75"/>
      <c r="AF737" s="75"/>
      <c r="AG737" s="75"/>
      <c r="AH737" s="75"/>
      <c r="AI737" s="75"/>
      <c r="AJ737" s="75"/>
      <c r="AK737" s="75"/>
      <c r="AL737" s="75"/>
      <c r="AM737" s="75"/>
      <c r="AN737" s="75"/>
      <c r="AO737" s="75"/>
      <c r="AP737" s="75"/>
      <c r="AQ737" s="75"/>
    </row>
    <row r="738" ht="14.25" customHeight="1">
      <c r="F738" s="176"/>
      <c r="N738" s="176"/>
      <c r="V738" s="176"/>
      <c r="X738" s="132"/>
      <c r="Y738" s="75"/>
      <c r="Z738" s="75"/>
      <c r="AA738" s="75"/>
      <c r="AB738" s="75"/>
      <c r="AC738" s="75"/>
      <c r="AD738" s="75"/>
      <c r="AE738" s="75"/>
      <c r="AF738" s="75"/>
      <c r="AG738" s="75"/>
      <c r="AH738" s="75"/>
      <c r="AI738" s="75"/>
      <c r="AJ738" s="75"/>
      <c r="AK738" s="75"/>
      <c r="AL738" s="75"/>
      <c r="AM738" s="75"/>
      <c r="AN738" s="75"/>
      <c r="AO738" s="75"/>
      <c r="AP738" s="75"/>
      <c r="AQ738" s="75"/>
    </row>
    <row r="739" ht="14.25" customHeight="1">
      <c r="F739" s="176"/>
      <c r="N739" s="176"/>
      <c r="V739" s="176"/>
      <c r="X739" s="132"/>
      <c r="Y739" s="75"/>
      <c r="Z739" s="75"/>
      <c r="AA739" s="75"/>
      <c r="AB739" s="75"/>
      <c r="AC739" s="75"/>
      <c r="AD739" s="75"/>
      <c r="AE739" s="75"/>
      <c r="AF739" s="75"/>
      <c r="AG739" s="75"/>
      <c r="AH739" s="75"/>
      <c r="AI739" s="75"/>
      <c r="AJ739" s="75"/>
      <c r="AK739" s="75"/>
      <c r="AL739" s="75"/>
      <c r="AM739" s="75"/>
      <c r="AN739" s="75"/>
      <c r="AO739" s="75"/>
      <c r="AP739" s="75"/>
      <c r="AQ739" s="75"/>
    </row>
    <row r="740" ht="14.25" customHeight="1">
      <c r="F740" s="176"/>
      <c r="N740" s="176"/>
      <c r="V740" s="176"/>
      <c r="X740" s="132"/>
      <c r="Y740" s="75"/>
      <c r="Z740" s="75"/>
      <c r="AA740" s="75"/>
      <c r="AB740" s="75"/>
      <c r="AC740" s="75"/>
      <c r="AD740" s="75"/>
      <c r="AE740" s="75"/>
      <c r="AF740" s="75"/>
      <c r="AG740" s="75"/>
      <c r="AH740" s="75"/>
      <c r="AI740" s="75"/>
      <c r="AJ740" s="75"/>
      <c r="AK740" s="75"/>
      <c r="AL740" s="75"/>
      <c r="AM740" s="75"/>
      <c r="AN740" s="75"/>
      <c r="AO740" s="75"/>
      <c r="AP740" s="75"/>
      <c r="AQ740" s="75"/>
    </row>
    <row r="741" ht="14.25" customHeight="1">
      <c r="F741" s="176"/>
      <c r="N741" s="176"/>
      <c r="V741" s="176"/>
      <c r="X741" s="132"/>
      <c r="Y741" s="75"/>
      <c r="Z741" s="75"/>
      <c r="AA741" s="75"/>
      <c r="AB741" s="75"/>
      <c r="AC741" s="75"/>
      <c r="AD741" s="75"/>
      <c r="AE741" s="75"/>
      <c r="AF741" s="75"/>
      <c r="AG741" s="75"/>
      <c r="AH741" s="75"/>
      <c r="AI741" s="75"/>
      <c r="AJ741" s="75"/>
      <c r="AK741" s="75"/>
      <c r="AL741" s="75"/>
      <c r="AM741" s="75"/>
      <c r="AN741" s="75"/>
      <c r="AO741" s="75"/>
      <c r="AP741" s="75"/>
      <c r="AQ741" s="75"/>
    </row>
    <row r="742" ht="14.25" customHeight="1">
      <c r="F742" s="176"/>
      <c r="N742" s="176"/>
      <c r="V742" s="176"/>
      <c r="X742" s="132"/>
      <c r="Y742" s="75"/>
      <c r="Z742" s="75"/>
      <c r="AA742" s="75"/>
      <c r="AB742" s="75"/>
      <c r="AC742" s="75"/>
      <c r="AD742" s="75"/>
      <c r="AE742" s="75"/>
      <c r="AF742" s="75"/>
      <c r="AG742" s="75"/>
      <c r="AH742" s="75"/>
      <c r="AI742" s="75"/>
      <c r="AJ742" s="75"/>
      <c r="AK742" s="75"/>
      <c r="AL742" s="75"/>
      <c r="AM742" s="75"/>
      <c r="AN742" s="75"/>
      <c r="AO742" s="75"/>
      <c r="AP742" s="75"/>
      <c r="AQ742" s="75"/>
    </row>
    <row r="743" ht="14.25" customHeight="1">
      <c r="F743" s="176"/>
      <c r="N743" s="176"/>
      <c r="V743" s="176"/>
      <c r="X743" s="132"/>
      <c r="Y743" s="75"/>
      <c r="Z743" s="75"/>
      <c r="AA743" s="75"/>
      <c r="AB743" s="75"/>
      <c r="AC743" s="75"/>
      <c r="AD743" s="75"/>
      <c r="AE743" s="75"/>
      <c r="AF743" s="75"/>
      <c r="AG743" s="75"/>
      <c r="AH743" s="75"/>
      <c r="AI743" s="75"/>
      <c r="AJ743" s="75"/>
      <c r="AK743" s="75"/>
      <c r="AL743" s="75"/>
      <c r="AM743" s="75"/>
      <c r="AN743" s="75"/>
      <c r="AO743" s="75"/>
      <c r="AP743" s="75"/>
      <c r="AQ743" s="75"/>
    </row>
    <row r="744" ht="14.25" customHeight="1">
      <c r="F744" s="176"/>
      <c r="N744" s="176"/>
      <c r="V744" s="176"/>
      <c r="X744" s="132"/>
      <c r="Y744" s="75"/>
      <c r="Z744" s="75"/>
      <c r="AA744" s="75"/>
      <c r="AB744" s="75"/>
      <c r="AC744" s="75"/>
      <c r="AD744" s="75"/>
      <c r="AE744" s="75"/>
      <c r="AF744" s="75"/>
      <c r="AG744" s="75"/>
      <c r="AH744" s="75"/>
      <c r="AI744" s="75"/>
      <c r="AJ744" s="75"/>
      <c r="AK744" s="75"/>
      <c r="AL744" s="75"/>
      <c r="AM744" s="75"/>
      <c r="AN744" s="75"/>
      <c r="AO744" s="75"/>
      <c r="AP744" s="75"/>
      <c r="AQ744" s="75"/>
    </row>
    <row r="745" ht="14.25" customHeight="1">
      <c r="F745" s="176"/>
      <c r="N745" s="176"/>
      <c r="V745" s="176"/>
      <c r="X745" s="132"/>
      <c r="Y745" s="75"/>
      <c r="Z745" s="75"/>
      <c r="AA745" s="75"/>
      <c r="AB745" s="75"/>
      <c r="AC745" s="75"/>
      <c r="AD745" s="75"/>
      <c r="AE745" s="75"/>
      <c r="AF745" s="75"/>
      <c r="AG745" s="75"/>
      <c r="AH745" s="75"/>
      <c r="AI745" s="75"/>
      <c r="AJ745" s="75"/>
      <c r="AK745" s="75"/>
      <c r="AL745" s="75"/>
      <c r="AM745" s="75"/>
      <c r="AN745" s="75"/>
      <c r="AO745" s="75"/>
      <c r="AP745" s="75"/>
      <c r="AQ745" s="75"/>
    </row>
    <row r="746" ht="14.25" customHeight="1">
      <c r="F746" s="176"/>
      <c r="N746" s="176"/>
      <c r="V746" s="176"/>
      <c r="X746" s="132"/>
      <c r="Y746" s="75"/>
      <c r="Z746" s="75"/>
      <c r="AA746" s="75"/>
      <c r="AB746" s="75"/>
      <c r="AC746" s="75"/>
      <c r="AD746" s="75"/>
      <c r="AE746" s="75"/>
      <c r="AF746" s="75"/>
      <c r="AG746" s="75"/>
      <c r="AH746" s="75"/>
      <c r="AI746" s="75"/>
      <c r="AJ746" s="75"/>
      <c r="AK746" s="75"/>
      <c r="AL746" s="75"/>
      <c r="AM746" s="75"/>
      <c r="AN746" s="75"/>
      <c r="AO746" s="75"/>
      <c r="AP746" s="75"/>
      <c r="AQ746" s="75"/>
    </row>
    <row r="747" ht="14.25" customHeight="1">
      <c r="F747" s="176"/>
      <c r="N747" s="176"/>
      <c r="V747" s="176"/>
      <c r="X747" s="132"/>
      <c r="Y747" s="75"/>
      <c r="Z747" s="75"/>
      <c r="AA747" s="75"/>
      <c r="AB747" s="75"/>
      <c r="AC747" s="75"/>
      <c r="AD747" s="75"/>
      <c r="AE747" s="75"/>
      <c r="AF747" s="75"/>
      <c r="AG747" s="75"/>
      <c r="AH747" s="75"/>
      <c r="AI747" s="75"/>
      <c r="AJ747" s="75"/>
      <c r="AK747" s="75"/>
      <c r="AL747" s="75"/>
      <c r="AM747" s="75"/>
      <c r="AN747" s="75"/>
      <c r="AO747" s="75"/>
      <c r="AP747" s="75"/>
      <c r="AQ747" s="75"/>
    </row>
    <row r="748" ht="14.25" customHeight="1">
      <c r="F748" s="176"/>
      <c r="N748" s="176"/>
      <c r="V748" s="176"/>
      <c r="X748" s="132"/>
      <c r="Y748" s="75"/>
      <c r="Z748" s="75"/>
      <c r="AA748" s="75"/>
      <c r="AB748" s="75"/>
      <c r="AC748" s="75"/>
      <c r="AD748" s="75"/>
      <c r="AE748" s="75"/>
      <c r="AF748" s="75"/>
      <c r="AG748" s="75"/>
      <c r="AH748" s="75"/>
      <c r="AI748" s="75"/>
      <c r="AJ748" s="75"/>
      <c r="AK748" s="75"/>
      <c r="AL748" s="75"/>
      <c r="AM748" s="75"/>
      <c r="AN748" s="75"/>
      <c r="AO748" s="75"/>
      <c r="AP748" s="75"/>
      <c r="AQ748" s="75"/>
    </row>
    <row r="749" ht="14.25" customHeight="1">
      <c r="F749" s="176"/>
      <c r="N749" s="176"/>
      <c r="V749" s="176"/>
      <c r="X749" s="132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  <c r="AO749" s="75"/>
      <c r="AP749" s="75"/>
      <c r="AQ749" s="75"/>
    </row>
    <row r="750" ht="14.25" customHeight="1">
      <c r="F750" s="176"/>
      <c r="N750" s="176"/>
      <c r="V750" s="176"/>
      <c r="X750" s="132"/>
      <c r="Y750" s="75"/>
      <c r="Z750" s="75"/>
      <c r="AA750" s="75"/>
      <c r="AB750" s="75"/>
      <c r="AC750" s="75"/>
      <c r="AD750" s="75"/>
      <c r="AE750" s="75"/>
      <c r="AF750" s="75"/>
      <c r="AG750" s="75"/>
      <c r="AH750" s="75"/>
      <c r="AI750" s="75"/>
      <c r="AJ750" s="75"/>
      <c r="AK750" s="75"/>
      <c r="AL750" s="75"/>
      <c r="AM750" s="75"/>
      <c r="AN750" s="75"/>
      <c r="AO750" s="75"/>
      <c r="AP750" s="75"/>
      <c r="AQ750" s="75"/>
    </row>
    <row r="751" ht="14.25" customHeight="1">
      <c r="F751" s="176"/>
      <c r="N751" s="176"/>
      <c r="V751" s="176"/>
      <c r="X751" s="132"/>
      <c r="Y751" s="75"/>
      <c r="Z751" s="75"/>
      <c r="AA751" s="75"/>
      <c r="AB751" s="75"/>
      <c r="AC751" s="75"/>
      <c r="AD751" s="75"/>
      <c r="AE751" s="75"/>
      <c r="AF751" s="75"/>
      <c r="AG751" s="75"/>
      <c r="AH751" s="75"/>
      <c r="AI751" s="75"/>
      <c r="AJ751" s="75"/>
      <c r="AK751" s="75"/>
      <c r="AL751" s="75"/>
      <c r="AM751" s="75"/>
      <c r="AN751" s="75"/>
      <c r="AO751" s="75"/>
      <c r="AP751" s="75"/>
      <c r="AQ751" s="75"/>
    </row>
    <row r="752" ht="14.25" customHeight="1">
      <c r="F752" s="176"/>
      <c r="N752" s="176"/>
      <c r="V752" s="176"/>
      <c r="X752" s="132"/>
      <c r="Y752" s="75"/>
      <c r="Z752" s="75"/>
      <c r="AA752" s="75"/>
      <c r="AB752" s="75"/>
      <c r="AC752" s="75"/>
      <c r="AD752" s="75"/>
      <c r="AE752" s="75"/>
      <c r="AF752" s="75"/>
      <c r="AG752" s="75"/>
      <c r="AH752" s="75"/>
      <c r="AI752" s="75"/>
      <c r="AJ752" s="75"/>
      <c r="AK752" s="75"/>
      <c r="AL752" s="75"/>
      <c r="AM752" s="75"/>
      <c r="AN752" s="75"/>
      <c r="AO752" s="75"/>
      <c r="AP752" s="75"/>
      <c r="AQ752" s="75"/>
    </row>
    <row r="753" ht="14.25" customHeight="1">
      <c r="F753" s="176"/>
      <c r="N753" s="176"/>
      <c r="V753" s="176"/>
      <c r="X753" s="132"/>
      <c r="Y753" s="75"/>
      <c r="Z753" s="75"/>
      <c r="AA753" s="75"/>
      <c r="AB753" s="75"/>
      <c r="AC753" s="75"/>
      <c r="AD753" s="75"/>
      <c r="AE753" s="75"/>
      <c r="AF753" s="75"/>
      <c r="AG753" s="75"/>
      <c r="AH753" s="75"/>
      <c r="AI753" s="75"/>
      <c r="AJ753" s="75"/>
      <c r="AK753" s="75"/>
      <c r="AL753" s="75"/>
      <c r="AM753" s="75"/>
      <c r="AN753" s="75"/>
      <c r="AO753" s="75"/>
      <c r="AP753" s="75"/>
      <c r="AQ753" s="75"/>
    </row>
    <row r="754" ht="14.25" customHeight="1">
      <c r="F754" s="176"/>
      <c r="N754" s="176"/>
      <c r="V754" s="176"/>
      <c r="X754" s="132"/>
      <c r="Y754" s="75"/>
      <c r="Z754" s="75"/>
      <c r="AA754" s="75"/>
      <c r="AB754" s="75"/>
      <c r="AC754" s="75"/>
      <c r="AD754" s="75"/>
      <c r="AE754" s="75"/>
      <c r="AF754" s="75"/>
      <c r="AG754" s="75"/>
      <c r="AH754" s="75"/>
      <c r="AI754" s="75"/>
      <c r="AJ754" s="75"/>
      <c r="AK754" s="75"/>
      <c r="AL754" s="75"/>
      <c r="AM754" s="75"/>
      <c r="AN754" s="75"/>
      <c r="AO754" s="75"/>
      <c r="AP754" s="75"/>
      <c r="AQ754" s="75"/>
    </row>
    <row r="755" ht="14.25" customHeight="1">
      <c r="F755" s="176"/>
      <c r="N755" s="176"/>
      <c r="V755" s="176"/>
      <c r="X755" s="132"/>
      <c r="Y755" s="75"/>
      <c r="Z755" s="75"/>
      <c r="AA755" s="75"/>
      <c r="AB755" s="75"/>
      <c r="AC755" s="75"/>
      <c r="AD755" s="75"/>
      <c r="AE755" s="75"/>
      <c r="AF755" s="75"/>
      <c r="AG755" s="75"/>
      <c r="AH755" s="75"/>
      <c r="AI755" s="75"/>
      <c r="AJ755" s="75"/>
      <c r="AK755" s="75"/>
      <c r="AL755" s="75"/>
      <c r="AM755" s="75"/>
      <c r="AN755" s="75"/>
      <c r="AO755" s="75"/>
      <c r="AP755" s="75"/>
      <c r="AQ755" s="75"/>
    </row>
    <row r="756" ht="14.25" customHeight="1">
      <c r="F756" s="176"/>
      <c r="N756" s="176"/>
      <c r="V756" s="176"/>
      <c r="X756" s="132"/>
      <c r="Y756" s="75"/>
      <c r="Z756" s="75"/>
      <c r="AA756" s="75"/>
      <c r="AB756" s="75"/>
      <c r="AC756" s="75"/>
      <c r="AD756" s="75"/>
      <c r="AE756" s="75"/>
      <c r="AF756" s="75"/>
      <c r="AG756" s="75"/>
      <c r="AH756" s="75"/>
      <c r="AI756" s="75"/>
      <c r="AJ756" s="75"/>
      <c r="AK756" s="75"/>
      <c r="AL756" s="75"/>
      <c r="AM756" s="75"/>
      <c r="AN756" s="75"/>
      <c r="AO756" s="75"/>
      <c r="AP756" s="75"/>
      <c r="AQ756" s="75"/>
    </row>
    <row r="757" ht="14.25" customHeight="1">
      <c r="F757" s="176"/>
      <c r="N757" s="176"/>
      <c r="V757" s="176"/>
      <c r="X757" s="132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  <c r="AO757" s="75"/>
      <c r="AP757" s="75"/>
      <c r="AQ757" s="75"/>
    </row>
    <row r="758" ht="14.25" customHeight="1">
      <c r="F758" s="176"/>
      <c r="N758" s="176"/>
      <c r="V758" s="176"/>
      <c r="X758" s="132"/>
      <c r="Y758" s="75"/>
      <c r="Z758" s="75"/>
      <c r="AA758" s="75"/>
      <c r="AB758" s="75"/>
      <c r="AC758" s="75"/>
      <c r="AD758" s="75"/>
      <c r="AE758" s="75"/>
      <c r="AF758" s="75"/>
      <c r="AG758" s="75"/>
      <c r="AH758" s="75"/>
      <c r="AI758" s="75"/>
      <c r="AJ758" s="75"/>
      <c r="AK758" s="75"/>
      <c r="AL758" s="75"/>
      <c r="AM758" s="75"/>
      <c r="AN758" s="75"/>
      <c r="AO758" s="75"/>
      <c r="AP758" s="75"/>
      <c r="AQ758" s="75"/>
    </row>
    <row r="759" ht="14.25" customHeight="1">
      <c r="F759" s="176"/>
      <c r="N759" s="176"/>
      <c r="V759" s="176"/>
      <c r="X759" s="132"/>
      <c r="Y759" s="75"/>
      <c r="Z759" s="75"/>
      <c r="AA759" s="75"/>
      <c r="AB759" s="75"/>
      <c r="AC759" s="75"/>
      <c r="AD759" s="75"/>
      <c r="AE759" s="75"/>
      <c r="AF759" s="75"/>
      <c r="AG759" s="75"/>
      <c r="AH759" s="75"/>
      <c r="AI759" s="75"/>
      <c r="AJ759" s="75"/>
      <c r="AK759" s="75"/>
      <c r="AL759" s="75"/>
      <c r="AM759" s="75"/>
      <c r="AN759" s="75"/>
      <c r="AO759" s="75"/>
      <c r="AP759" s="75"/>
      <c r="AQ759" s="75"/>
    </row>
    <row r="760" ht="14.25" customHeight="1">
      <c r="F760" s="176"/>
      <c r="N760" s="176"/>
      <c r="V760" s="176"/>
      <c r="X760" s="132"/>
      <c r="Y760" s="75"/>
      <c r="Z760" s="75"/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  <c r="AO760" s="75"/>
      <c r="AP760" s="75"/>
      <c r="AQ760" s="75"/>
    </row>
    <row r="761" ht="14.25" customHeight="1">
      <c r="F761" s="176"/>
      <c r="N761" s="176"/>
      <c r="V761" s="176"/>
      <c r="X761" s="132"/>
      <c r="Y761" s="75"/>
      <c r="Z761" s="75"/>
      <c r="AA761" s="75"/>
      <c r="AB761" s="75"/>
      <c r="AC761" s="75"/>
      <c r="AD761" s="75"/>
      <c r="AE761" s="75"/>
      <c r="AF761" s="75"/>
      <c r="AG761" s="75"/>
      <c r="AH761" s="75"/>
      <c r="AI761" s="75"/>
      <c r="AJ761" s="75"/>
      <c r="AK761" s="75"/>
      <c r="AL761" s="75"/>
      <c r="AM761" s="75"/>
      <c r="AN761" s="75"/>
      <c r="AO761" s="75"/>
      <c r="AP761" s="75"/>
      <c r="AQ761" s="75"/>
    </row>
    <row r="762" ht="14.25" customHeight="1">
      <c r="F762" s="176"/>
      <c r="N762" s="176"/>
      <c r="V762" s="176"/>
      <c r="X762" s="132"/>
      <c r="Y762" s="75"/>
      <c r="Z762" s="75"/>
      <c r="AA762" s="75"/>
      <c r="AB762" s="75"/>
      <c r="AC762" s="75"/>
      <c r="AD762" s="75"/>
      <c r="AE762" s="75"/>
      <c r="AF762" s="75"/>
      <c r="AG762" s="75"/>
      <c r="AH762" s="75"/>
      <c r="AI762" s="75"/>
      <c r="AJ762" s="75"/>
      <c r="AK762" s="75"/>
      <c r="AL762" s="75"/>
      <c r="AM762" s="75"/>
      <c r="AN762" s="75"/>
      <c r="AO762" s="75"/>
      <c r="AP762" s="75"/>
      <c r="AQ762" s="75"/>
    </row>
    <row r="763" ht="14.25" customHeight="1">
      <c r="F763" s="176"/>
      <c r="N763" s="176"/>
      <c r="V763" s="176"/>
      <c r="X763" s="132"/>
      <c r="Y763" s="75"/>
      <c r="Z763" s="75"/>
      <c r="AA763" s="75"/>
      <c r="AB763" s="75"/>
      <c r="AC763" s="75"/>
      <c r="AD763" s="75"/>
      <c r="AE763" s="75"/>
      <c r="AF763" s="75"/>
      <c r="AG763" s="75"/>
      <c r="AH763" s="75"/>
      <c r="AI763" s="75"/>
      <c r="AJ763" s="75"/>
      <c r="AK763" s="75"/>
      <c r="AL763" s="75"/>
      <c r="AM763" s="75"/>
      <c r="AN763" s="75"/>
      <c r="AO763" s="75"/>
      <c r="AP763" s="75"/>
      <c r="AQ763" s="75"/>
    </row>
    <row r="764" ht="14.25" customHeight="1">
      <c r="F764" s="176"/>
      <c r="N764" s="176"/>
      <c r="V764" s="176"/>
      <c r="X764" s="132"/>
      <c r="Y764" s="75"/>
      <c r="Z764" s="75"/>
      <c r="AA764" s="75"/>
      <c r="AB764" s="75"/>
      <c r="AC764" s="75"/>
      <c r="AD764" s="75"/>
      <c r="AE764" s="75"/>
      <c r="AF764" s="75"/>
      <c r="AG764" s="75"/>
      <c r="AH764" s="75"/>
      <c r="AI764" s="75"/>
      <c r="AJ764" s="75"/>
      <c r="AK764" s="75"/>
      <c r="AL764" s="75"/>
      <c r="AM764" s="75"/>
      <c r="AN764" s="75"/>
      <c r="AO764" s="75"/>
      <c r="AP764" s="75"/>
      <c r="AQ764" s="75"/>
    </row>
    <row r="765" ht="14.25" customHeight="1">
      <c r="F765" s="176"/>
      <c r="N765" s="176"/>
      <c r="V765" s="176"/>
      <c r="X765" s="132"/>
      <c r="Y765" s="75"/>
      <c r="Z765" s="75"/>
      <c r="AA765" s="75"/>
      <c r="AB765" s="75"/>
      <c r="AC765" s="75"/>
      <c r="AD765" s="75"/>
      <c r="AE765" s="75"/>
      <c r="AF765" s="75"/>
      <c r="AG765" s="75"/>
      <c r="AH765" s="75"/>
      <c r="AI765" s="75"/>
      <c r="AJ765" s="75"/>
      <c r="AK765" s="75"/>
      <c r="AL765" s="75"/>
      <c r="AM765" s="75"/>
      <c r="AN765" s="75"/>
      <c r="AO765" s="75"/>
      <c r="AP765" s="75"/>
      <c r="AQ765" s="75"/>
    </row>
    <row r="766" ht="14.25" customHeight="1">
      <c r="F766" s="176"/>
      <c r="N766" s="176"/>
      <c r="V766" s="176"/>
      <c r="X766" s="132"/>
      <c r="Y766" s="75"/>
      <c r="Z766" s="75"/>
      <c r="AA766" s="75"/>
      <c r="AB766" s="75"/>
      <c r="AC766" s="75"/>
      <c r="AD766" s="75"/>
      <c r="AE766" s="75"/>
      <c r="AF766" s="75"/>
      <c r="AG766" s="75"/>
      <c r="AH766" s="75"/>
      <c r="AI766" s="75"/>
      <c r="AJ766" s="75"/>
      <c r="AK766" s="75"/>
      <c r="AL766" s="75"/>
      <c r="AM766" s="75"/>
      <c r="AN766" s="75"/>
      <c r="AO766" s="75"/>
      <c r="AP766" s="75"/>
      <c r="AQ766" s="75"/>
    </row>
    <row r="767" ht="14.25" customHeight="1">
      <c r="F767" s="176"/>
      <c r="N767" s="176"/>
      <c r="V767" s="176"/>
      <c r="X767" s="132"/>
      <c r="Y767" s="75"/>
      <c r="Z767" s="75"/>
      <c r="AA767" s="75"/>
      <c r="AB767" s="75"/>
      <c r="AC767" s="75"/>
      <c r="AD767" s="75"/>
      <c r="AE767" s="75"/>
      <c r="AF767" s="75"/>
      <c r="AG767" s="75"/>
      <c r="AH767" s="75"/>
      <c r="AI767" s="75"/>
      <c r="AJ767" s="75"/>
      <c r="AK767" s="75"/>
      <c r="AL767" s="75"/>
      <c r="AM767" s="75"/>
      <c r="AN767" s="75"/>
      <c r="AO767" s="75"/>
      <c r="AP767" s="75"/>
      <c r="AQ767" s="75"/>
    </row>
    <row r="768" ht="14.25" customHeight="1">
      <c r="F768" s="176"/>
      <c r="N768" s="176"/>
      <c r="V768" s="176"/>
      <c r="X768" s="132"/>
      <c r="Y768" s="75"/>
      <c r="Z768" s="75"/>
      <c r="AA768" s="75"/>
      <c r="AB768" s="75"/>
      <c r="AC768" s="75"/>
      <c r="AD768" s="75"/>
      <c r="AE768" s="75"/>
      <c r="AF768" s="75"/>
      <c r="AG768" s="75"/>
      <c r="AH768" s="75"/>
      <c r="AI768" s="75"/>
      <c r="AJ768" s="75"/>
      <c r="AK768" s="75"/>
      <c r="AL768" s="75"/>
      <c r="AM768" s="75"/>
      <c r="AN768" s="75"/>
      <c r="AO768" s="75"/>
      <c r="AP768" s="75"/>
      <c r="AQ768" s="75"/>
    </row>
    <row r="769" ht="14.25" customHeight="1">
      <c r="F769" s="176"/>
      <c r="N769" s="176"/>
      <c r="V769" s="176"/>
      <c r="X769" s="132"/>
      <c r="Y769" s="75"/>
      <c r="Z769" s="75"/>
      <c r="AA769" s="75"/>
      <c r="AB769" s="75"/>
      <c r="AC769" s="75"/>
      <c r="AD769" s="75"/>
      <c r="AE769" s="75"/>
      <c r="AF769" s="75"/>
      <c r="AG769" s="75"/>
      <c r="AH769" s="75"/>
      <c r="AI769" s="75"/>
      <c r="AJ769" s="75"/>
      <c r="AK769" s="75"/>
      <c r="AL769" s="75"/>
      <c r="AM769" s="75"/>
      <c r="AN769" s="75"/>
      <c r="AO769" s="75"/>
      <c r="AP769" s="75"/>
      <c r="AQ769" s="75"/>
    </row>
    <row r="770" ht="14.25" customHeight="1">
      <c r="F770" s="176"/>
      <c r="N770" s="176"/>
      <c r="V770" s="176"/>
      <c r="X770" s="132"/>
      <c r="Y770" s="75"/>
      <c r="Z770" s="75"/>
      <c r="AA770" s="75"/>
      <c r="AB770" s="75"/>
      <c r="AC770" s="75"/>
      <c r="AD770" s="75"/>
      <c r="AE770" s="75"/>
      <c r="AF770" s="75"/>
      <c r="AG770" s="75"/>
      <c r="AH770" s="75"/>
      <c r="AI770" s="75"/>
      <c r="AJ770" s="75"/>
      <c r="AK770" s="75"/>
      <c r="AL770" s="75"/>
      <c r="AM770" s="75"/>
      <c r="AN770" s="75"/>
      <c r="AO770" s="75"/>
      <c r="AP770" s="75"/>
      <c r="AQ770" s="75"/>
    </row>
    <row r="771" ht="14.25" customHeight="1">
      <c r="F771" s="176"/>
      <c r="N771" s="176"/>
      <c r="V771" s="176"/>
      <c r="X771" s="132"/>
      <c r="Y771" s="75"/>
      <c r="Z771" s="75"/>
      <c r="AA771" s="75"/>
      <c r="AB771" s="75"/>
      <c r="AC771" s="75"/>
      <c r="AD771" s="75"/>
      <c r="AE771" s="75"/>
      <c r="AF771" s="75"/>
      <c r="AG771" s="75"/>
      <c r="AH771" s="75"/>
      <c r="AI771" s="75"/>
      <c r="AJ771" s="75"/>
      <c r="AK771" s="75"/>
      <c r="AL771" s="75"/>
      <c r="AM771" s="75"/>
      <c r="AN771" s="75"/>
      <c r="AO771" s="75"/>
      <c r="AP771" s="75"/>
      <c r="AQ771" s="75"/>
    </row>
    <row r="772" ht="14.25" customHeight="1">
      <c r="F772" s="176"/>
      <c r="N772" s="176"/>
      <c r="V772" s="176"/>
      <c r="X772" s="132"/>
      <c r="Y772" s="75"/>
      <c r="Z772" s="75"/>
      <c r="AA772" s="75"/>
      <c r="AB772" s="75"/>
      <c r="AC772" s="75"/>
      <c r="AD772" s="75"/>
      <c r="AE772" s="75"/>
      <c r="AF772" s="75"/>
      <c r="AG772" s="75"/>
      <c r="AH772" s="75"/>
      <c r="AI772" s="75"/>
      <c r="AJ772" s="75"/>
      <c r="AK772" s="75"/>
      <c r="AL772" s="75"/>
      <c r="AM772" s="75"/>
      <c r="AN772" s="75"/>
      <c r="AO772" s="75"/>
      <c r="AP772" s="75"/>
      <c r="AQ772" s="75"/>
    </row>
    <row r="773" ht="14.25" customHeight="1">
      <c r="F773" s="176"/>
      <c r="N773" s="176"/>
      <c r="V773" s="176"/>
      <c r="X773" s="132"/>
      <c r="Y773" s="75"/>
      <c r="Z773" s="75"/>
      <c r="AA773" s="75"/>
      <c r="AB773" s="75"/>
      <c r="AC773" s="75"/>
      <c r="AD773" s="75"/>
      <c r="AE773" s="75"/>
      <c r="AF773" s="75"/>
      <c r="AG773" s="75"/>
      <c r="AH773" s="75"/>
      <c r="AI773" s="75"/>
      <c r="AJ773" s="75"/>
      <c r="AK773" s="75"/>
      <c r="AL773" s="75"/>
      <c r="AM773" s="75"/>
      <c r="AN773" s="75"/>
      <c r="AO773" s="75"/>
      <c r="AP773" s="75"/>
      <c r="AQ773" s="75"/>
    </row>
    <row r="774" ht="14.25" customHeight="1">
      <c r="F774" s="176"/>
      <c r="N774" s="176"/>
      <c r="V774" s="176"/>
      <c r="X774" s="132"/>
      <c r="Y774" s="75"/>
      <c r="Z774" s="75"/>
      <c r="AA774" s="75"/>
      <c r="AB774" s="75"/>
      <c r="AC774" s="75"/>
      <c r="AD774" s="75"/>
      <c r="AE774" s="75"/>
      <c r="AF774" s="75"/>
      <c r="AG774" s="75"/>
      <c r="AH774" s="75"/>
      <c r="AI774" s="75"/>
      <c r="AJ774" s="75"/>
      <c r="AK774" s="75"/>
      <c r="AL774" s="75"/>
      <c r="AM774" s="75"/>
      <c r="AN774" s="75"/>
      <c r="AO774" s="75"/>
      <c r="AP774" s="75"/>
      <c r="AQ774" s="75"/>
    </row>
    <row r="775" ht="14.25" customHeight="1">
      <c r="F775" s="176"/>
      <c r="N775" s="176"/>
      <c r="V775" s="176"/>
      <c r="X775" s="132"/>
      <c r="Y775" s="75"/>
      <c r="Z775" s="75"/>
      <c r="AA775" s="75"/>
      <c r="AB775" s="75"/>
      <c r="AC775" s="75"/>
      <c r="AD775" s="75"/>
      <c r="AE775" s="75"/>
      <c r="AF775" s="75"/>
      <c r="AG775" s="75"/>
      <c r="AH775" s="75"/>
      <c r="AI775" s="75"/>
      <c r="AJ775" s="75"/>
      <c r="AK775" s="75"/>
      <c r="AL775" s="75"/>
      <c r="AM775" s="75"/>
      <c r="AN775" s="75"/>
      <c r="AO775" s="75"/>
      <c r="AP775" s="75"/>
      <c r="AQ775" s="75"/>
    </row>
    <row r="776" ht="14.25" customHeight="1">
      <c r="F776" s="176"/>
      <c r="N776" s="176"/>
      <c r="V776" s="176"/>
      <c r="X776" s="132"/>
      <c r="Y776" s="75"/>
      <c r="Z776" s="75"/>
      <c r="AA776" s="75"/>
      <c r="AB776" s="75"/>
      <c r="AC776" s="75"/>
      <c r="AD776" s="75"/>
      <c r="AE776" s="75"/>
      <c r="AF776" s="75"/>
      <c r="AG776" s="75"/>
      <c r="AH776" s="75"/>
      <c r="AI776" s="75"/>
      <c r="AJ776" s="75"/>
      <c r="AK776" s="75"/>
      <c r="AL776" s="75"/>
      <c r="AM776" s="75"/>
      <c r="AN776" s="75"/>
      <c r="AO776" s="75"/>
      <c r="AP776" s="75"/>
      <c r="AQ776" s="75"/>
    </row>
    <row r="777" ht="14.25" customHeight="1">
      <c r="F777" s="176"/>
      <c r="N777" s="176"/>
      <c r="V777" s="176"/>
      <c r="X777" s="132"/>
      <c r="Y777" s="75"/>
      <c r="Z777" s="75"/>
      <c r="AA777" s="75"/>
      <c r="AB777" s="75"/>
      <c r="AC777" s="75"/>
      <c r="AD777" s="75"/>
      <c r="AE777" s="75"/>
      <c r="AF777" s="75"/>
      <c r="AG777" s="75"/>
      <c r="AH777" s="75"/>
      <c r="AI777" s="75"/>
      <c r="AJ777" s="75"/>
      <c r="AK777" s="75"/>
      <c r="AL777" s="75"/>
      <c r="AM777" s="75"/>
      <c r="AN777" s="75"/>
      <c r="AO777" s="75"/>
      <c r="AP777" s="75"/>
      <c r="AQ777" s="75"/>
    </row>
    <row r="778" ht="14.25" customHeight="1">
      <c r="F778" s="176"/>
      <c r="N778" s="176"/>
      <c r="V778" s="176"/>
      <c r="X778" s="132"/>
      <c r="Y778" s="75"/>
      <c r="Z778" s="75"/>
      <c r="AA778" s="75"/>
      <c r="AB778" s="75"/>
      <c r="AC778" s="75"/>
      <c r="AD778" s="75"/>
      <c r="AE778" s="75"/>
      <c r="AF778" s="75"/>
      <c r="AG778" s="75"/>
      <c r="AH778" s="75"/>
      <c r="AI778" s="75"/>
      <c r="AJ778" s="75"/>
      <c r="AK778" s="75"/>
      <c r="AL778" s="75"/>
      <c r="AM778" s="75"/>
      <c r="AN778" s="75"/>
      <c r="AO778" s="75"/>
      <c r="AP778" s="75"/>
      <c r="AQ778" s="75"/>
    </row>
    <row r="779" ht="14.25" customHeight="1">
      <c r="F779" s="176"/>
      <c r="N779" s="176"/>
      <c r="V779" s="176"/>
      <c r="X779" s="132"/>
      <c r="Y779" s="75"/>
      <c r="Z779" s="75"/>
      <c r="AA779" s="75"/>
      <c r="AB779" s="75"/>
      <c r="AC779" s="75"/>
      <c r="AD779" s="75"/>
      <c r="AE779" s="75"/>
      <c r="AF779" s="75"/>
      <c r="AG779" s="75"/>
      <c r="AH779" s="75"/>
      <c r="AI779" s="75"/>
      <c r="AJ779" s="75"/>
      <c r="AK779" s="75"/>
      <c r="AL779" s="75"/>
      <c r="AM779" s="75"/>
      <c r="AN779" s="75"/>
      <c r="AO779" s="75"/>
      <c r="AP779" s="75"/>
      <c r="AQ779" s="75"/>
    </row>
    <row r="780" ht="14.25" customHeight="1">
      <c r="F780" s="176"/>
      <c r="N780" s="176"/>
      <c r="V780" s="176"/>
      <c r="X780" s="132"/>
      <c r="Y780" s="75"/>
      <c r="Z780" s="75"/>
      <c r="AA780" s="75"/>
      <c r="AB780" s="75"/>
      <c r="AC780" s="75"/>
      <c r="AD780" s="75"/>
      <c r="AE780" s="75"/>
      <c r="AF780" s="75"/>
      <c r="AG780" s="75"/>
      <c r="AH780" s="75"/>
      <c r="AI780" s="75"/>
      <c r="AJ780" s="75"/>
      <c r="AK780" s="75"/>
      <c r="AL780" s="75"/>
      <c r="AM780" s="75"/>
      <c r="AN780" s="75"/>
      <c r="AO780" s="75"/>
      <c r="AP780" s="75"/>
      <c r="AQ780" s="75"/>
    </row>
    <row r="781" ht="14.25" customHeight="1">
      <c r="F781" s="176"/>
      <c r="N781" s="176"/>
      <c r="V781" s="176"/>
      <c r="X781" s="132"/>
      <c r="Y781" s="75"/>
      <c r="Z781" s="75"/>
      <c r="AA781" s="75"/>
      <c r="AB781" s="75"/>
      <c r="AC781" s="75"/>
      <c r="AD781" s="75"/>
      <c r="AE781" s="75"/>
      <c r="AF781" s="75"/>
      <c r="AG781" s="75"/>
      <c r="AH781" s="75"/>
      <c r="AI781" s="75"/>
      <c r="AJ781" s="75"/>
      <c r="AK781" s="75"/>
      <c r="AL781" s="75"/>
      <c r="AM781" s="75"/>
      <c r="AN781" s="75"/>
      <c r="AO781" s="75"/>
      <c r="AP781" s="75"/>
      <c r="AQ781" s="75"/>
    </row>
    <row r="782" ht="14.25" customHeight="1">
      <c r="F782" s="176"/>
      <c r="N782" s="176"/>
      <c r="V782" s="176"/>
      <c r="X782" s="132"/>
      <c r="Y782" s="75"/>
      <c r="Z782" s="75"/>
      <c r="AA782" s="75"/>
      <c r="AB782" s="75"/>
      <c r="AC782" s="75"/>
      <c r="AD782" s="75"/>
      <c r="AE782" s="75"/>
      <c r="AF782" s="75"/>
      <c r="AG782" s="75"/>
      <c r="AH782" s="75"/>
      <c r="AI782" s="75"/>
      <c r="AJ782" s="75"/>
      <c r="AK782" s="75"/>
      <c r="AL782" s="75"/>
      <c r="AM782" s="75"/>
      <c r="AN782" s="75"/>
      <c r="AO782" s="75"/>
      <c r="AP782" s="75"/>
      <c r="AQ782" s="75"/>
    </row>
    <row r="783" ht="14.25" customHeight="1">
      <c r="F783" s="176"/>
      <c r="N783" s="176"/>
      <c r="V783" s="176"/>
      <c r="X783" s="132"/>
      <c r="Y783" s="75"/>
      <c r="Z783" s="75"/>
      <c r="AA783" s="75"/>
      <c r="AB783" s="75"/>
      <c r="AC783" s="75"/>
      <c r="AD783" s="75"/>
      <c r="AE783" s="75"/>
      <c r="AF783" s="75"/>
      <c r="AG783" s="75"/>
      <c r="AH783" s="75"/>
      <c r="AI783" s="75"/>
      <c r="AJ783" s="75"/>
      <c r="AK783" s="75"/>
      <c r="AL783" s="75"/>
      <c r="AM783" s="75"/>
      <c r="AN783" s="75"/>
      <c r="AO783" s="75"/>
      <c r="AP783" s="75"/>
      <c r="AQ783" s="75"/>
    </row>
    <row r="784" ht="14.25" customHeight="1">
      <c r="F784" s="176"/>
      <c r="N784" s="176"/>
      <c r="V784" s="176"/>
      <c r="X784" s="132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</row>
    <row r="785" ht="14.25" customHeight="1">
      <c r="F785" s="176"/>
      <c r="N785" s="176"/>
      <c r="V785" s="176"/>
      <c r="X785" s="132"/>
      <c r="Y785" s="75"/>
      <c r="Z785" s="75"/>
      <c r="AA785" s="75"/>
      <c r="AB785" s="75"/>
      <c r="AC785" s="75"/>
      <c r="AD785" s="75"/>
      <c r="AE785" s="75"/>
      <c r="AF785" s="75"/>
      <c r="AG785" s="75"/>
      <c r="AH785" s="75"/>
      <c r="AI785" s="75"/>
      <c r="AJ785" s="75"/>
      <c r="AK785" s="75"/>
      <c r="AL785" s="75"/>
      <c r="AM785" s="75"/>
      <c r="AN785" s="75"/>
      <c r="AO785" s="75"/>
      <c r="AP785" s="75"/>
      <c r="AQ785" s="75"/>
    </row>
    <row r="786" ht="14.25" customHeight="1">
      <c r="F786" s="176"/>
      <c r="N786" s="176"/>
      <c r="V786" s="176"/>
      <c r="X786" s="132"/>
      <c r="Y786" s="75"/>
      <c r="Z786" s="75"/>
      <c r="AA786" s="75"/>
      <c r="AB786" s="75"/>
      <c r="AC786" s="75"/>
      <c r="AD786" s="75"/>
      <c r="AE786" s="75"/>
      <c r="AF786" s="75"/>
      <c r="AG786" s="75"/>
      <c r="AH786" s="75"/>
      <c r="AI786" s="75"/>
      <c r="AJ786" s="75"/>
      <c r="AK786" s="75"/>
      <c r="AL786" s="75"/>
      <c r="AM786" s="75"/>
      <c r="AN786" s="75"/>
      <c r="AO786" s="75"/>
      <c r="AP786" s="75"/>
      <c r="AQ786" s="75"/>
    </row>
    <row r="787" ht="14.25" customHeight="1">
      <c r="F787" s="176"/>
      <c r="N787" s="176"/>
      <c r="V787" s="176"/>
      <c r="X787" s="132"/>
      <c r="Y787" s="75"/>
      <c r="Z787" s="75"/>
      <c r="AA787" s="75"/>
      <c r="AB787" s="75"/>
      <c r="AC787" s="75"/>
      <c r="AD787" s="75"/>
      <c r="AE787" s="75"/>
      <c r="AF787" s="75"/>
      <c r="AG787" s="75"/>
      <c r="AH787" s="75"/>
      <c r="AI787" s="75"/>
      <c r="AJ787" s="75"/>
      <c r="AK787" s="75"/>
      <c r="AL787" s="75"/>
      <c r="AM787" s="75"/>
      <c r="AN787" s="75"/>
      <c r="AO787" s="75"/>
      <c r="AP787" s="75"/>
      <c r="AQ787" s="75"/>
    </row>
    <row r="788" ht="14.25" customHeight="1">
      <c r="F788" s="176"/>
      <c r="N788" s="176"/>
      <c r="V788" s="176"/>
      <c r="X788" s="132"/>
      <c r="Y788" s="75"/>
      <c r="Z788" s="75"/>
      <c r="AA788" s="75"/>
      <c r="AB788" s="75"/>
      <c r="AC788" s="75"/>
      <c r="AD788" s="75"/>
      <c r="AE788" s="75"/>
      <c r="AF788" s="75"/>
      <c r="AG788" s="75"/>
      <c r="AH788" s="75"/>
      <c r="AI788" s="75"/>
      <c r="AJ788" s="75"/>
      <c r="AK788" s="75"/>
      <c r="AL788" s="75"/>
      <c r="AM788" s="75"/>
      <c r="AN788" s="75"/>
      <c r="AO788" s="75"/>
      <c r="AP788" s="75"/>
      <c r="AQ788" s="75"/>
    </row>
    <row r="789" ht="14.25" customHeight="1">
      <c r="F789" s="176"/>
      <c r="N789" s="176"/>
      <c r="V789" s="176"/>
      <c r="X789" s="132"/>
      <c r="Y789" s="75"/>
      <c r="Z789" s="75"/>
      <c r="AA789" s="75"/>
      <c r="AB789" s="75"/>
      <c r="AC789" s="75"/>
      <c r="AD789" s="75"/>
      <c r="AE789" s="75"/>
      <c r="AF789" s="75"/>
      <c r="AG789" s="75"/>
      <c r="AH789" s="75"/>
      <c r="AI789" s="75"/>
      <c r="AJ789" s="75"/>
      <c r="AK789" s="75"/>
      <c r="AL789" s="75"/>
      <c r="AM789" s="75"/>
      <c r="AN789" s="75"/>
      <c r="AO789" s="75"/>
      <c r="AP789" s="75"/>
      <c r="AQ789" s="75"/>
    </row>
    <row r="790" ht="14.25" customHeight="1">
      <c r="F790" s="176"/>
      <c r="N790" s="176"/>
      <c r="V790" s="176"/>
      <c r="X790" s="132"/>
      <c r="Y790" s="75"/>
      <c r="Z790" s="75"/>
      <c r="AA790" s="75"/>
      <c r="AB790" s="75"/>
      <c r="AC790" s="75"/>
      <c r="AD790" s="75"/>
      <c r="AE790" s="75"/>
      <c r="AF790" s="75"/>
      <c r="AG790" s="75"/>
      <c r="AH790" s="75"/>
      <c r="AI790" s="75"/>
      <c r="AJ790" s="75"/>
      <c r="AK790" s="75"/>
      <c r="AL790" s="75"/>
      <c r="AM790" s="75"/>
      <c r="AN790" s="75"/>
      <c r="AO790" s="75"/>
      <c r="AP790" s="75"/>
      <c r="AQ790" s="75"/>
    </row>
    <row r="791" ht="14.25" customHeight="1">
      <c r="F791" s="176"/>
      <c r="N791" s="176"/>
      <c r="V791" s="176"/>
      <c r="X791" s="132"/>
      <c r="Y791" s="75"/>
      <c r="Z791" s="75"/>
      <c r="AA791" s="75"/>
      <c r="AB791" s="75"/>
      <c r="AC791" s="75"/>
      <c r="AD791" s="75"/>
      <c r="AE791" s="75"/>
      <c r="AF791" s="75"/>
      <c r="AG791" s="75"/>
      <c r="AH791" s="75"/>
      <c r="AI791" s="75"/>
      <c r="AJ791" s="75"/>
      <c r="AK791" s="75"/>
      <c r="AL791" s="75"/>
      <c r="AM791" s="75"/>
      <c r="AN791" s="75"/>
      <c r="AO791" s="75"/>
      <c r="AP791" s="75"/>
      <c r="AQ791" s="75"/>
    </row>
    <row r="792" ht="14.25" customHeight="1">
      <c r="F792" s="176"/>
      <c r="N792" s="176"/>
      <c r="V792" s="176"/>
      <c r="X792" s="132"/>
      <c r="Y792" s="75"/>
      <c r="Z792" s="75"/>
      <c r="AA792" s="75"/>
      <c r="AB792" s="75"/>
      <c r="AC792" s="75"/>
      <c r="AD792" s="75"/>
      <c r="AE792" s="75"/>
      <c r="AF792" s="75"/>
      <c r="AG792" s="75"/>
      <c r="AH792" s="75"/>
      <c r="AI792" s="75"/>
      <c r="AJ792" s="75"/>
      <c r="AK792" s="75"/>
      <c r="AL792" s="75"/>
      <c r="AM792" s="75"/>
      <c r="AN792" s="75"/>
      <c r="AO792" s="75"/>
      <c r="AP792" s="75"/>
      <c r="AQ792" s="75"/>
    </row>
    <row r="793" ht="14.25" customHeight="1">
      <c r="F793" s="176"/>
      <c r="N793" s="176"/>
      <c r="V793" s="176"/>
      <c r="X793" s="132"/>
      <c r="Y793" s="75"/>
      <c r="Z793" s="75"/>
      <c r="AA793" s="75"/>
      <c r="AB793" s="75"/>
      <c r="AC793" s="75"/>
      <c r="AD793" s="75"/>
      <c r="AE793" s="75"/>
      <c r="AF793" s="75"/>
      <c r="AG793" s="75"/>
      <c r="AH793" s="75"/>
      <c r="AI793" s="75"/>
      <c r="AJ793" s="75"/>
      <c r="AK793" s="75"/>
      <c r="AL793" s="75"/>
      <c r="AM793" s="75"/>
      <c r="AN793" s="75"/>
      <c r="AO793" s="75"/>
      <c r="AP793" s="75"/>
      <c r="AQ793" s="75"/>
    </row>
    <row r="794" ht="14.25" customHeight="1">
      <c r="F794" s="176"/>
      <c r="N794" s="176"/>
      <c r="V794" s="176"/>
      <c r="X794" s="132"/>
      <c r="Y794" s="75"/>
      <c r="Z794" s="75"/>
      <c r="AA794" s="75"/>
      <c r="AB794" s="75"/>
      <c r="AC794" s="75"/>
      <c r="AD794" s="75"/>
      <c r="AE794" s="75"/>
      <c r="AF794" s="75"/>
      <c r="AG794" s="75"/>
      <c r="AH794" s="75"/>
      <c r="AI794" s="75"/>
      <c r="AJ794" s="75"/>
      <c r="AK794" s="75"/>
      <c r="AL794" s="75"/>
      <c r="AM794" s="75"/>
      <c r="AN794" s="75"/>
      <c r="AO794" s="75"/>
      <c r="AP794" s="75"/>
      <c r="AQ794" s="75"/>
    </row>
    <row r="795" ht="14.25" customHeight="1">
      <c r="F795" s="176"/>
      <c r="N795" s="176"/>
      <c r="V795" s="176"/>
      <c r="X795" s="132"/>
      <c r="Y795" s="75"/>
      <c r="Z795" s="75"/>
      <c r="AA795" s="75"/>
      <c r="AB795" s="75"/>
      <c r="AC795" s="75"/>
      <c r="AD795" s="75"/>
      <c r="AE795" s="75"/>
      <c r="AF795" s="75"/>
      <c r="AG795" s="75"/>
      <c r="AH795" s="75"/>
      <c r="AI795" s="75"/>
      <c r="AJ795" s="75"/>
      <c r="AK795" s="75"/>
      <c r="AL795" s="75"/>
      <c r="AM795" s="75"/>
      <c r="AN795" s="75"/>
      <c r="AO795" s="75"/>
      <c r="AP795" s="75"/>
      <c r="AQ795" s="75"/>
    </row>
    <row r="796" ht="14.25" customHeight="1">
      <c r="F796" s="176"/>
      <c r="N796" s="176"/>
      <c r="V796" s="176"/>
      <c r="X796" s="132"/>
      <c r="Y796" s="75"/>
      <c r="Z796" s="75"/>
      <c r="AA796" s="75"/>
      <c r="AB796" s="75"/>
      <c r="AC796" s="75"/>
      <c r="AD796" s="75"/>
      <c r="AE796" s="75"/>
      <c r="AF796" s="75"/>
      <c r="AG796" s="75"/>
      <c r="AH796" s="75"/>
      <c r="AI796" s="75"/>
      <c r="AJ796" s="75"/>
      <c r="AK796" s="75"/>
      <c r="AL796" s="75"/>
      <c r="AM796" s="75"/>
      <c r="AN796" s="75"/>
      <c r="AO796" s="75"/>
      <c r="AP796" s="75"/>
      <c r="AQ796" s="75"/>
    </row>
    <row r="797" ht="14.25" customHeight="1">
      <c r="F797" s="176"/>
      <c r="N797" s="176"/>
      <c r="V797" s="176"/>
      <c r="X797" s="132"/>
      <c r="Y797" s="75"/>
      <c r="Z797" s="75"/>
      <c r="AA797" s="75"/>
      <c r="AB797" s="75"/>
      <c r="AC797" s="75"/>
      <c r="AD797" s="75"/>
      <c r="AE797" s="75"/>
      <c r="AF797" s="75"/>
      <c r="AG797" s="75"/>
      <c r="AH797" s="75"/>
      <c r="AI797" s="75"/>
      <c r="AJ797" s="75"/>
      <c r="AK797" s="75"/>
      <c r="AL797" s="75"/>
      <c r="AM797" s="75"/>
      <c r="AN797" s="75"/>
      <c r="AO797" s="75"/>
      <c r="AP797" s="75"/>
      <c r="AQ797" s="75"/>
    </row>
    <row r="798" ht="14.25" customHeight="1">
      <c r="F798" s="176"/>
      <c r="N798" s="176"/>
      <c r="V798" s="176"/>
      <c r="X798" s="132"/>
      <c r="Y798" s="75"/>
      <c r="Z798" s="75"/>
      <c r="AA798" s="75"/>
      <c r="AB798" s="75"/>
      <c r="AC798" s="75"/>
      <c r="AD798" s="75"/>
      <c r="AE798" s="75"/>
      <c r="AF798" s="75"/>
      <c r="AG798" s="75"/>
      <c r="AH798" s="75"/>
      <c r="AI798" s="75"/>
      <c r="AJ798" s="75"/>
      <c r="AK798" s="75"/>
      <c r="AL798" s="75"/>
      <c r="AM798" s="75"/>
      <c r="AN798" s="75"/>
      <c r="AO798" s="75"/>
      <c r="AP798" s="75"/>
      <c r="AQ798" s="75"/>
    </row>
    <row r="799" ht="14.25" customHeight="1">
      <c r="F799" s="176"/>
      <c r="N799" s="176"/>
      <c r="V799" s="176"/>
      <c r="X799" s="132"/>
      <c r="Y799" s="75"/>
      <c r="Z799" s="75"/>
      <c r="AA799" s="75"/>
      <c r="AB799" s="75"/>
      <c r="AC799" s="75"/>
      <c r="AD799" s="75"/>
      <c r="AE799" s="75"/>
      <c r="AF799" s="75"/>
      <c r="AG799" s="75"/>
      <c r="AH799" s="75"/>
      <c r="AI799" s="75"/>
      <c r="AJ799" s="75"/>
      <c r="AK799" s="75"/>
      <c r="AL799" s="75"/>
      <c r="AM799" s="75"/>
      <c r="AN799" s="75"/>
      <c r="AO799" s="75"/>
      <c r="AP799" s="75"/>
      <c r="AQ799" s="75"/>
    </row>
    <row r="800" ht="14.25" customHeight="1">
      <c r="F800" s="176"/>
      <c r="N800" s="176"/>
      <c r="V800" s="176"/>
      <c r="X800" s="132"/>
      <c r="Y800" s="75"/>
      <c r="Z800" s="75"/>
      <c r="AA800" s="75"/>
      <c r="AB800" s="75"/>
      <c r="AC800" s="75"/>
      <c r="AD800" s="75"/>
      <c r="AE800" s="75"/>
      <c r="AF800" s="75"/>
      <c r="AG800" s="75"/>
      <c r="AH800" s="75"/>
      <c r="AI800" s="75"/>
      <c r="AJ800" s="75"/>
      <c r="AK800" s="75"/>
      <c r="AL800" s="75"/>
      <c r="AM800" s="75"/>
      <c r="AN800" s="75"/>
      <c r="AO800" s="75"/>
      <c r="AP800" s="75"/>
      <c r="AQ800" s="75"/>
    </row>
    <row r="801" ht="14.25" customHeight="1">
      <c r="F801" s="176"/>
      <c r="N801" s="176"/>
      <c r="V801" s="176"/>
      <c r="X801" s="132"/>
      <c r="Y801" s="75"/>
      <c r="Z801" s="75"/>
      <c r="AA801" s="75"/>
      <c r="AB801" s="75"/>
      <c r="AC801" s="75"/>
      <c r="AD801" s="75"/>
      <c r="AE801" s="75"/>
      <c r="AF801" s="75"/>
      <c r="AG801" s="75"/>
      <c r="AH801" s="75"/>
      <c r="AI801" s="75"/>
      <c r="AJ801" s="75"/>
      <c r="AK801" s="75"/>
      <c r="AL801" s="75"/>
      <c r="AM801" s="75"/>
      <c r="AN801" s="75"/>
      <c r="AO801" s="75"/>
      <c r="AP801" s="75"/>
      <c r="AQ801" s="75"/>
    </row>
    <row r="802" ht="14.25" customHeight="1">
      <c r="F802" s="176"/>
      <c r="N802" s="176"/>
      <c r="V802" s="176"/>
      <c r="X802" s="132"/>
      <c r="Y802" s="75"/>
      <c r="Z802" s="75"/>
      <c r="AA802" s="75"/>
      <c r="AB802" s="75"/>
      <c r="AC802" s="75"/>
      <c r="AD802" s="75"/>
      <c r="AE802" s="75"/>
      <c r="AF802" s="75"/>
      <c r="AG802" s="75"/>
      <c r="AH802" s="75"/>
      <c r="AI802" s="75"/>
      <c r="AJ802" s="75"/>
      <c r="AK802" s="75"/>
      <c r="AL802" s="75"/>
      <c r="AM802" s="75"/>
      <c r="AN802" s="75"/>
      <c r="AO802" s="75"/>
      <c r="AP802" s="75"/>
      <c r="AQ802" s="75"/>
    </row>
    <row r="803" ht="14.25" customHeight="1">
      <c r="F803" s="176"/>
      <c r="N803" s="176"/>
      <c r="V803" s="176"/>
      <c r="X803" s="132"/>
      <c r="Y803" s="75"/>
      <c r="Z803" s="75"/>
      <c r="AA803" s="75"/>
      <c r="AB803" s="75"/>
      <c r="AC803" s="75"/>
      <c r="AD803" s="75"/>
      <c r="AE803" s="75"/>
      <c r="AF803" s="75"/>
      <c r="AG803" s="75"/>
      <c r="AH803" s="75"/>
      <c r="AI803" s="75"/>
      <c r="AJ803" s="75"/>
      <c r="AK803" s="75"/>
      <c r="AL803" s="75"/>
      <c r="AM803" s="75"/>
      <c r="AN803" s="75"/>
      <c r="AO803" s="75"/>
      <c r="AP803" s="75"/>
      <c r="AQ803" s="75"/>
    </row>
    <row r="804" ht="14.25" customHeight="1">
      <c r="F804" s="176"/>
      <c r="N804" s="176"/>
      <c r="V804" s="176"/>
      <c r="X804" s="132"/>
      <c r="Y804" s="75"/>
      <c r="Z804" s="75"/>
      <c r="AA804" s="75"/>
      <c r="AB804" s="75"/>
      <c r="AC804" s="75"/>
      <c r="AD804" s="75"/>
      <c r="AE804" s="75"/>
      <c r="AF804" s="75"/>
      <c r="AG804" s="75"/>
      <c r="AH804" s="75"/>
      <c r="AI804" s="75"/>
      <c r="AJ804" s="75"/>
      <c r="AK804" s="75"/>
      <c r="AL804" s="75"/>
      <c r="AM804" s="75"/>
      <c r="AN804" s="75"/>
      <c r="AO804" s="75"/>
      <c r="AP804" s="75"/>
      <c r="AQ804" s="75"/>
    </row>
    <row r="805" ht="14.25" customHeight="1">
      <c r="F805" s="176"/>
      <c r="N805" s="176"/>
      <c r="V805" s="176"/>
      <c r="X805" s="132"/>
      <c r="Y805" s="75"/>
      <c r="Z805" s="75"/>
      <c r="AA805" s="75"/>
      <c r="AB805" s="75"/>
      <c r="AC805" s="75"/>
      <c r="AD805" s="75"/>
      <c r="AE805" s="75"/>
      <c r="AF805" s="75"/>
      <c r="AG805" s="75"/>
      <c r="AH805" s="75"/>
      <c r="AI805" s="75"/>
      <c r="AJ805" s="75"/>
      <c r="AK805" s="75"/>
      <c r="AL805" s="75"/>
      <c r="AM805" s="75"/>
      <c r="AN805" s="75"/>
      <c r="AO805" s="75"/>
      <c r="AP805" s="75"/>
      <c r="AQ805" s="75"/>
    </row>
    <row r="806" ht="14.25" customHeight="1">
      <c r="F806" s="176"/>
      <c r="N806" s="176"/>
      <c r="V806" s="176"/>
      <c r="X806" s="132"/>
      <c r="Y806" s="75"/>
      <c r="Z806" s="75"/>
      <c r="AA806" s="75"/>
      <c r="AB806" s="75"/>
      <c r="AC806" s="75"/>
      <c r="AD806" s="75"/>
      <c r="AE806" s="75"/>
      <c r="AF806" s="75"/>
      <c r="AG806" s="75"/>
      <c r="AH806" s="75"/>
      <c r="AI806" s="75"/>
      <c r="AJ806" s="75"/>
      <c r="AK806" s="75"/>
      <c r="AL806" s="75"/>
      <c r="AM806" s="75"/>
      <c r="AN806" s="75"/>
      <c r="AO806" s="75"/>
      <c r="AP806" s="75"/>
      <c r="AQ806" s="75"/>
    </row>
    <row r="807" ht="14.25" customHeight="1">
      <c r="F807" s="176"/>
      <c r="N807" s="176"/>
      <c r="V807" s="176"/>
      <c r="X807" s="132"/>
      <c r="Y807" s="75"/>
      <c r="Z807" s="75"/>
      <c r="AA807" s="75"/>
      <c r="AB807" s="75"/>
      <c r="AC807" s="75"/>
      <c r="AD807" s="75"/>
      <c r="AE807" s="75"/>
      <c r="AF807" s="75"/>
      <c r="AG807" s="75"/>
      <c r="AH807" s="75"/>
      <c r="AI807" s="75"/>
      <c r="AJ807" s="75"/>
      <c r="AK807" s="75"/>
      <c r="AL807" s="75"/>
      <c r="AM807" s="75"/>
      <c r="AN807" s="75"/>
      <c r="AO807" s="75"/>
      <c r="AP807" s="75"/>
      <c r="AQ807" s="75"/>
    </row>
    <row r="808" ht="14.25" customHeight="1">
      <c r="F808" s="176"/>
      <c r="N808" s="176"/>
      <c r="V808" s="176"/>
      <c r="X808" s="132"/>
      <c r="Y808" s="75"/>
      <c r="Z808" s="75"/>
      <c r="AA808" s="75"/>
      <c r="AB808" s="75"/>
      <c r="AC808" s="75"/>
      <c r="AD808" s="75"/>
      <c r="AE808" s="75"/>
      <c r="AF808" s="75"/>
      <c r="AG808" s="75"/>
      <c r="AH808" s="75"/>
      <c r="AI808" s="75"/>
      <c r="AJ808" s="75"/>
      <c r="AK808" s="75"/>
      <c r="AL808" s="75"/>
      <c r="AM808" s="75"/>
      <c r="AN808" s="75"/>
      <c r="AO808" s="75"/>
      <c r="AP808" s="75"/>
      <c r="AQ808" s="75"/>
    </row>
    <row r="809" ht="14.25" customHeight="1">
      <c r="F809" s="176"/>
      <c r="N809" s="176"/>
      <c r="V809" s="176"/>
      <c r="X809" s="132"/>
      <c r="Y809" s="75"/>
      <c r="Z809" s="75"/>
      <c r="AA809" s="75"/>
      <c r="AB809" s="75"/>
      <c r="AC809" s="75"/>
      <c r="AD809" s="75"/>
      <c r="AE809" s="75"/>
      <c r="AF809" s="75"/>
      <c r="AG809" s="75"/>
      <c r="AH809" s="75"/>
      <c r="AI809" s="75"/>
      <c r="AJ809" s="75"/>
      <c r="AK809" s="75"/>
      <c r="AL809" s="75"/>
      <c r="AM809" s="75"/>
      <c r="AN809" s="75"/>
      <c r="AO809" s="75"/>
      <c r="AP809" s="75"/>
      <c r="AQ809" s="75"/>
    </row>
    <row r="810" ht="14.25" customHeight="1">
      <c r="F810" s="176"/>
      <c r="N810" s="176"/>
      <c r="V810" s="176"/>
      <c r="X810" s="132"/>
      <c r="Y810" s="75"/>
      <c r="Z810" s="75"/>
      <c r="AA810" s="75"/>
      <c r="AB810" s="75"/>
      <c r="AC810" s="75"/>
      <c r="AD810" s="75"/>
      <c r="AE810" s="75"/>
      <c r="AF810" s="75"/>
      <c r="AG810" s="75"/>
      <c r="AH810" s="75"/>
      <c r="AI810" s="75"/>
      <c r="AJ810" s="75"/>
      <c r="AK810" s="75"/>
      <c r="AL810" s="75"/>
      <c r="AM810" s="75"/>
      <c r="AN810" s="75"/>
      <c r="AO810" s="75"/>
      <c r="AP810" s="75"/>
      <c r="AQ810" s="75"/>
    </row>
    <row r="811" ht="14.25" customHeight="1">
      <c r="F811" s="176"/>
      <c r="N811" s="176"/>
      <c r="V811" s="176"/>
      <c r="X811" s="132"/>
      <c r="Y811" s="75"/>
      <c r="Z811" s="75"/>
      <c r="AA811" s="75"/>
      <c r="AB811" s="75"/>
      <c r="AC811" s="75"/>
      <c r="AD811" s="75"/>
      <c r="AE811" s="75"/>
      <c r="AF811" s="75"/>
      <c r="AG811" s="75"/>
      <c r="AH811" s="75"/>
      <c r="AI811" s="75"/>
      <c r="AJ811" s="75"/>
      <c r="AK811" s="75"/>
      <c r="AL811" s="75"/>
      <c r="AM811" s="75"/>
      <c r="AN811" s="75"/>
      <c r="AO811" s="75"/>
      <c r="AP811" s="75"/>
      <c r="AQ811" s="75"/>
    </row>
    <row r="812" ht="14.25" customHeight="1">
      <c r="F812" s="176"/>
      <c r="N812" s="176"/>
      <c r="V812" s="176"/>
      <c r="X812" s="132"/>
      <c r="Y812" s="75"/>
      <c r="Z812" s="75"/>
      <c r="AA812" s="75"/>
      <c r="AB812" s="75"/>
      <c r="AC812" s="75"/>
      <c r="AD812" s="75"/>
      <c r="AE812" s="75"/>
      <c r="AF812" s="75"/>
      <c r="AG812" s="75"/>
      <c r="AH812" s="75"/>
      <c r="AI812" s="75"/>
      <c r="AJ812" s="75"/>
      <c r="AK812" s="75"/>
      <c r="AL812" s="75"/>
      <c r="AM812" s="75"/>
      <c r="AN812" s="75"/>
      <c r="AO812" s="75"/>
      <c r="AP812" s="75"/>
      <c r="AQ812" s="75"/>
    </row>
    <row r="813" ht="14.25" customHeight="1">
      <c r="F813" s="176"/>
      <c r="N813" s="176"/>
      <c r="V813" s="176"/>
      <c r="X813" s="132"/>
      <c r="Y813" s="75"/>
      <c r="Z813" s="75"/>
      <c r="AA813" s="75"/>
      <c r="AB813" s="75"/>
      <c r="AC813" s="75"/>
      <c r="AD813" s="75"/>
      <c r="AE813" s="75"/>
      <c r="AF813" s="75"/>
      <c r="AG813" s="75"/>
      <c r="AH813" s="75"/>
      <c r="AI813" s="75"/>
      <c r="AJ813" s="75"/>
      <c r="AK813" s="75"/>
      <c r="AL813" s="75"/>
      <c r="AM813" s="75"/>
      <c r="AN813" s="75"/>
      <c r="AO813" s="75"/>
      <c r="AP813" s="75"/>
      <c r="AQ813" s="75"/>
    </row>
    <row r="814" ht="14.25" customHeight="1">
      <c r="F814" s="176"/>
      <c r="N814" s="176"/>
      <c r="V814" s="176"/>
      <c r="X814" s="132"/>
      <c r="Y814" s="75"/>
      <c r="Z814" s="75"/>
      <c r="AA814" s="75"/>
      <c r="AB814" s="75"/>
      <c r="AC814" s="75"/>
      <c r="AD814" s="75"/>
      <c r="AE814" s="75"/>
      <c r="AF814" s="75"/>
      <c r="AG814" s="75"/>
      <c r="AH814" s="75"/>
      <c r="AI814" s="75"/>
      <c r="AJ814" s="75"/>
      <c r="AK814" s="75"/>
      <c r="AL814" s="75"/>
      <c r="AM814" s="75"/>
      <c r="AN814" s="75"/>
      <c r="AO814" s="75"/>
      <c r="AP814" s="75"/>
      <c r="AQ814" s="75"/>
    </row>
    <row r="815" ht="14.25" customHeight="1">
      <c r="F815" s="176"/>
      <c r="N815" s="176"/>
      <c r="V815" s="176"/>
      <c r="X815" s="132"/>
      <c r="Y815" s="75"/>
      <c r="Z815" s="75"/>
      <c r="AA815" s="75"/>
      <c r="AB815" s="75"/>
      <c r="AC815" s="75"/>
      <c r="AD815" s="75"/>
      <c r="AE815" s="75"/>
      <c r="AF815" s="75"/>
      <c r="AG815" s="75"/>
      <c r="AH815" s="75"/>
      <c r="AI815" s="75"/>
      <c r="AJ815" s="75"/>
      <c r="AK815" s="75"/>
      <c r="AL815" s="75"/>
      <c r="AM815" s="75"/>
      <c r="AN815" s="75"/>
      <c r="AO815" s="75"/>
      <c r="AP815" s="75"/>
      <c r="AQ815" s="75"/>
    </row>
    <row r="816" ht="14.25" customHeight="1">
      <c r="F816" s="176"/>
      <c r="N816" s="176"/>
      <c r="V816" s="176"/>
      <c r="X816" s="132"/>
      <c r="Y816" s="75"/>
      <c r="Z816" s="75"/>
      <c r="AA816" s="75"/>
      <c r="AB816" s="75"/>
      <c r="AC816" s="75"/>
      <c r="AD816" s="75"/>
      <c r="AE816" s="75"/>
      <c r="AF816" s="75"/>
      <c r="AG816" s="75"/>
      <c r="AH816" s="75"/>
      <c r="AI816" s="75"/>
      <c r="AJ816" s="75"/>
      <c r="AK816" s="75"/>
      <c r="AL816" s="75"/>
      <c r="AM816" s="75"/>
      <c r="AN816" s="75"/>
      <c r="AO816" s="75"/>
      <c r="AP816" s="75"/>
      <c r="AQ816" s="75"/>
    </row>
    <row r="817" ht="14.25" customHeight="1">
      <c r="F817" s="176"/>
      <c r="N817" s="176"/>
      <c r="V817" s="176"/>
      <c r="X817" s="132"/>
      <c r="Y817" s="75"/>
      <c r="Z817" s="75"/>
      <c r="AA817" s="75"/>
      <c r="AB817" s="75"/>
      <c r="AC817" s="75"/>
      <c r="AD817" s="75"/>
      <c r="AE817" s="75"/>
      <c r="AF817" s="75"/>
      <c r="AG817" s="75"/>
      <c r="AH817" s="75"/>
      <c r="AI817" s="75"/>
      <c r="AJ817" s="75"/>
      <c r="AK817" s="75"/>
      <c r="AL817" s="75"/>
      <c r="AM817" s="75"/>
      <c r="AN817" s="75"/>
      <c r="AO817" s="75"/>
      <c r="AP817" s="75"/>
      <c r="AQ817" s="75"/>
    </row>
    <row r="818" ht="14.25" customHeight="1">
      <c r="F818" s="176"/>
      <c r="N818" s="176"/>
      <c r="V818" s="176"/>
      <c r="X818" s="132"/>
      <c r="Y818" s="75"/>
      <c r="Z818" s="75"/>
      <c r="AA818" s="75"/>
      <c r="AB818" s="75"/>
      <c r="AC818" s="75"/>
      <c r="AD818" s="75"/>
      <c r="AE818" s="75"/>
      <c r="AF818" s="75"/>
      <c r="AG818" s="75"/>
      <c r="AH818" s="75"/>
      <c r="AI818" s="75"/>
      <c r="AJ818" s="75"/>
      <c r="AK818" s="75"/>
      <c r="AL818" s="75"/>
      <c r="AM818" s="75"/>
      <c r="AN818" s="75"/>
      <c r="AO818" s="75"/>
      <c r="AP818" s="75"/>
      <c r="AQ818" s="75"/>
    </row>
    <row r="819" ht="14.25" customHeight="1">
      <c r="F819" s="176"/>
      <c r="N819" s="176"/>
      <c r="V819" s="176"/>
      <c r="X819" s="132"/>
      <c r="Y819" s="75"/>
      <c r="Z819" s="75"/>
      <c r="AA819" s="75"/>
      <c r="AB819" s="75"/>
      <c r="AC819" s="75"/>
      <c r="AD819" s="75"/>
      <c r="AE819" s="75"/>
      <c r="AF819" s="75"/>
      <c r="AG819" s="75"/>
      <c r="AH819" s="75"/>
      <c r="AI819" s="75"/>
      <c r="AJ819" s="75"/>
      <c r="AK819" s="75"/>
      <c r="AL819" s="75"/>
      <c r="AM819" s="75"/>
      <c r="AN819" s="75"/>
      <c r="AO819" s="75"/>
      <c r="AP819" s="75"/>
      <c r="AQ819" s="75"/>
    </row>
    <row r="820" ht="14.25" customHeight="1">
      <c r="F820" s="176"/>
      <c r="N820" s="176"/>
      <c r="V820" s="176"/>
      <c r="X820" s="132"/>
      <c r="Y820" s="75"/>
      <c r="Z820" s="75"/>
      <c r="AA820" s="75"/>
      <c r="AB820" s="75"/>
      <c r="AC820" s="75"/>
      <c r="AD820" s="75"/>
      <c r="AE820" s="75"/>
      <c r="AF820" s="75"/>
      <c r="AG820" s="75"/>
      <c r="AH820" s="75"/>
      <c r="AI820" s="75"/>
      <c r="AJ820" s="75"/>
      <c r="AK820" s="75"/>
      <c r="AL820" s="75"/>
      <c r="AM820" s="75"/>
      <c r="AN820" s="75"/>
      <c r="AO820" s="75"/>
      <c r="AP820" s="75"/>
      <c r="AQ820" s="75"/>
    </row>
    <row r="821" ht="14.25" customHeight="1">
      <c r="F821" s="176"/>
      <c r="N821" s="176"/>
      <c r="V821" s="176"/>
      <c r="X821" s="132"/>
      <c r="Y821" s="75"/>
      <c r="Z821" s="75"/>
      <c r="AA821" s="75"/>
      <c r="AB821" s="75"/>
      <c r="AC821" s="75"/>
      <c r="AD821" s="75"/>
      <c r="AE821" s="75"/>
      <c r="AF821" s="75"/>
      <c r="AG821" s="75"/>
      <c r="AH821" s="75"/>
      <c r="AI821" s="75"/>
      <c r="AJ821" s="75"/>
      <c r="AK821" s="75"/>
      <c r="AL821" s="75"/>
      <c r="AM821" s="75"/>
      <c r="AN821" s="75"/>
      <c r="AO821" s="75"/>
      <c r="AP821" s="75"/>
      <c r="AQ821" s="75"/>
    </row>
    <row r="822" ht="14.25" customHeight="1">
      <c r="F822" s="176"/>
      <c r="N822" s="176"/>
      <c r="V822" s="176"/>
      <c r="X822" s="132"/>
      <c r="Y822" s="75"/>
      <c r="Z822" s="75"/>
      <c r="AA822" s="75"/>
      <c r="AB822" s="75"/>
      <c r="AC822" s="75"/>
      <c r="AD822" s="75"/>
      <c r="AE822" s="75"/>
      <c r="AF822" s="75"/>
      <c r="AG822" s="75"/>
      <c r="AH822" s="75"/>
      <c r="AI822" s="75"/>
      <c r="AJ822" s="75"/>
      <c r="AK822" s="75"/>
      <c r="AL822" s="75"/>
      <c r="AM822" s="75"/>
      <c r="AN822" s="75"/>
      <c r="AO822" s="75"/>
      <c r="AP822" s="75"/>
      <c r="AQ822" s="75"/>
    </row>
    <row r="823" ht="14.25" customHeight="1">
      <c r="F823" s="176"/>
      <c r="N823" s="176"/>
      <c r="V823" s="176"/>
      <c r="X823" s="132"/>
      <c r="Y823" s="75"/>
      <c r="Z823" s="75"/>
      <c r="AA823" s="75"/>
      <c r="AB823" s="75"/>
      <c r="AC823" s="75"/>
      <c r="AD823" s="75"/>
      <c r="AE823" s="75"/>
      <c r="AF823" s="75"/>
      <c r="AG823" s="75"/>
      <c r="AH823" s="75"/>
      <c r="AI823" s="75"/>
      <c r="AJ823" s="75"/>
      <c r="AK823" s="75"/>
      <c r="AL823" s="75"/>
      <c r="AM823" s="75"/>
      <c r="AN823" s="75"/>
      <c r="AO823" s="75"/>
      <c r="AP823" s="75"/>
      <c r="AQ823" s="75"/>
    </row>
    <row r="824" ht="14.25" customHeight="1">
      <c r="F824" s="176"/>
      <c r="N824" s="176"/>
      <c r="V824" s="176"/>
      <c r="X824" s="132"/>
      <c r="Y824" s="75"/>
      <c r="Z824" s="75"/>
      <c r="AA824" s="75"/>
      <c r="AB824" s="75"/>
      <c r="AC824" s="75"/>
      <c r="AD824" s="75"/>
      <c r="AE824" s="75"/>
      <c r="AF824" s="75"/>
      <c r="AG824" s="75"/>
      <c r="AH824" s="75"/>
      <c r="AI824" s="75"/>
      <c r="AJ824" s="75"/>
      <c r="AK824" s="75"/>
      <c r="AL824" s="75"/>
      <c r="AM824" s="75"/>
      <c r="AN824" s="75"/>
      <c r="AO824" s="75"/>
      <c r="AP824" s="75"/>
      <c r="AQ824" s="75"/>
    </row>
    <row r="825" ht="14.25" customHeight="1">
      <c r="F825" s="176"/>
      <c r="N825" s="176"/>
      <c r="V825" s="176"/>
      <c r="X825" s="132"/>
      <c r="Y825" s="75"/>
      <c r="Z825" s="75"/>
      <c r="AA825" s="75"/>
      <c r="AB825" s="75"/>
      <c r="AC825" s="75"/>
      <c r="AD825" s="75"/>
      <c r="AE825" s="75"/>
      <c r="AF825" s="75"/>
      <c r="AG825" s="75"/>
      <c r="AH825" s="75"/>
      <c r="AI825" s="75"/>
      <c r="AJ825" s="75"/>
      <c r="AK825" s="75"/>
      <c r="AL825" s="75"/>
      <c r="AM825" s="75"/>
      <c r="AN825" s="75"/>
      <c r="AO825" s="75"/>
      <c r="AP825" s="75"/>
      <c r="AQ825" s="75"/>
    </row>
    <row r="826" ht="14.25" customHeight="1">
      <c r="F826" s="176"/>
      <c r="N826" s="176"/>
      <c r="V826" s="176"/>
      <c r="X826" s="132"/>
      <c r="Y826" s="75"/>
      <c r="Z826" s="75"/>
      <c r="AA826" s="75"/>
      <c r="AB826" s="75"/>
      <c r="AC826" s="75"/>
      <c r="AD826" s="75"/>
      <c r="AE826" s="75"/>
      <c r="AF826" s="75"/>
      <c r="AG826" s="75"/>
      <c r="AH826" s="75"/>
      <c r="AI826" s="75"/>
      <c r="AJ826" s="75"/>
      <c r="AK826" s="75"/>
      <c r="AL826" s="75"/>
      <c r="AM826" s="75"/>
      <c r="AN826" s="75"/>
      <c r="AO826" s="75"/>
      <c r="AP826" s="75"/>
      <c r="AQ826" s="75"/>
    </row>
    <row r="827" ht="14.25" customHeight="1">
      <c r="F827" s="176"/>
      <c r="N827" s="176"/>
      <c r="V827" s="176"/>
      <c r="X827" s="132"/>
      <c r="Y827" s="75"/>
      <c r="Z827" s="75"/>
      <c r="AA827" s="75"/>
      <c r="AB827" s="75"/>
      <c r="AC827" s="75"/>
      <c r="AD827" s="75"/>
      <c r="AE827" s="75"/>
      <c r="AF827" s="75"/>
      <c r="AG827" s="75"/>
      <c r="AH827" s="75"/>
      <c r="AI827" s="75"/>
      <c r="AJ827" s="75"/>
      <c r="AK827" s="75"/>
      <c r="AL827" s="75"/>
      <c r="AM827" s="75"/>
      <c r="AN827" s="75"/>
      <c r="AO827" s="75"/>
      <c r="AP827" s="75"/>
      <c r="AQ827" s="75"/>
    </row>
    <row r="828" ht="14.25" customHeight="1">
      <c r="F828" s="176"/>
      <c r="N828" s="176"/>
      <c r="V828" s="176"/>
      <c r="X828" s="132"/>
      <c r="Y828" s="75"/>
      <c r="Z828" s="75"/>
      <c r="AA828" s="75"/>
      <c r="AB828" s="75"/>
      <c r="AC828" s="75"/>
      <c r="AD828" s="75"/>
      <c r="AE828" s="75"/>
      <c r="AF828" s="75"/>
      <c r="AG828" s="75"/>
      <c r="AH828" s="75"/>
      <c r="AI828" s="75"/>
      <c r="AJ828" s="75"/>
      <c r="AK828" s="75"/>
      <c r="AL828" s="75"/>
      <c r="AM828" s="75"/>
      <c r="AN828" s="75"/>
      <c r="AO828" s="75"/>
      <c r="AP828" s="75"/>
      <c r="AQ828" s="75"/>
    </row>
    <row r="829" ht="14.25" customHeight="1">
      <c r="F829" s="176"/>
      <c r="N829" s="176"/>
      <c r="V829" s="176"/>
      <c r="X829" s="132"/>
      <c r="Y829" s="75"/>
      <c r="Z829" s="75"/>
      <c r="AA829" s="75"/>
      <c r="AB829" s="75"/>
      <c r="AC829" s="75"/>
      <c r="AD829" s="75"/>
      <c r="AE829" s="75"/>
      <c r="AF829" s="75"/>
      <c r="AG829" s="75"/>
      <c r="AH829" s="75"/>
      <c r="AI829" s="75"/>
      <c r="AJ829" s="75"/>
      <c r="AK829" s="75"/>
      <c r="AL829" s="75"/>
      <c r="AM829" s="75"/>
      <c r="AN829" s="75"/>
      <c r="AO829" s="75"/>
      <c r="AP829" s="75"/>
      <c r="AQ829" s="75"/>
    </row>
    <row r="830" ht="14.25" customHeight="1">
      <c r="F830" s="176"/>
      <c r="N830" s="176"/>
      <c r="V830" s="176"/>
      <c r="X830" s="132"/>
      <c r="Y830" s="75"/>
      <c r="Z830" s="75"/>
      <c r="AA830" s="75"/>
      <c r="AB830" s="75"/>
      <c r="AC830" s="75"/>
      <c r="AD830" s="75"/>
      <c r="AE830" s="75"/>
      <c r="AF830" s="75"/>
      <c r="AG830" s="75"/>
      <c r="AH830" s="75"/>
      <c r="AI830" s="75"/>
      <c r="AJ830" s="75"/>
      <c r="AK830" s="75"/>
      <c r="AL830" s="75"/>
      <c r="AM830" s="75"/>
      <c r="AN830" s="75"/>
      <c r="AO830" s="75"/>
      <c r="AP830" s="75"/>
      <c r="AQ830" s="75"/>
    </row>
    <row r="831" ht="14.25" customHeight="1">
      <c r="F831" s="176"/>
      <c r="N831" s="176"/>
      <c r="V831" s="176"/>
      <c r="X831" s="132"/>
      <c r="Y831" s="75"/>
      <c r="Z831" s="75"/>
      <c r="AA831" s="75"/>
      <c r="AB831" s="75"/>
      <c r="AC831" s="75"/>
      <c r="AD831" s="75"/>
      <c r="AE831" s="75"/>
      <c r="AF831" s="75"/>
      <c r="AG831" s="75"/>
      <c r="AH831" s="75"/>
      <c r="AI831" s="75"/>
      <c r="AJ831" s="75"/>
      <c r="AK831" s="75"/>
      <c r="AL831" s="75"/>
      <c r="AM831" s="75"/>
      <c r="AN831" s="75"/>
      <c r="AO831" s="75"/>
      <c r="AP831" s="75"/>
      <c r="AQ831" s="75"/>
    </row>
    <row r="832" ht="14.25" customHeight="1">
      <c r="F832" s="176"/>
      <c r="N832" s="176"/>
      <c r="V832" s="176"/>
      <c r="X832" s="132"/>
      <c r="Y832" s="75"/>
      <c r="Z832" s="75"/>
      <c r="AA832" s="75"/>
      <c r="AB832" s="75"/>
      <c r="AC832" s="75"/>
      <c r="AD832" s="75"/>
      <c r="AE832" s="75"/>
      <c r="AF832" s="75"/>
      <c r="AG832" s="75"/>
      <c r="AH832" s="75"/>
      <c r="AI832" s="75"/>
      <c r="AJ832" s="75"/>
      <c r="AK832" s="75"/>
      <c r="AL832" s="75"/>
      <c r="AM832" s="75"/>
      <c r="AN832" s="75"/>
      <c r="AO832" s="75"/>
      <c r="AP832" s="75"/>
      <c r="AQ832" s="75"/>
    </row>
    <row r="833" ht="14.25" customHeight="1">
      <c r="F833" s="176"/>
      <c r="N833" s="176"/>
      <c r="V833" s="176"/>
      <c r="X833" s="132"/>
      <c r="Y833" s="75"/>
      <c r="Z833" s="75"/>
      <c r="AA833" s="75"/>
      <c r="AB833" s="75"/>
      <c r="AC833" s="75"/>
      <c r="AD833" s="75"/>
      <c r="AE833" s="75"/>
      <c r="AF833" s="75"/>
      <c r="AG833" s="75"/>
      <c r="AH833" s="75"/>
      <c r="AI833" s="75"/>
      <c r="AJ833" s="75"/>
      <c r="AK833" s="75"/>
      <c r="AL833" s="75"/>
      <c r="AM833" s="75"/>
      <c r="AN833" s="75"/>
      <c r="AO833" s="75"/>
      <c r="AP833" s="75"/>
      <c r="AQ833" s="75"/>
    </row>
    <row r="834" ht="14.25" customHeight="1">
      <c r="F834" s="176"/>
      <c r="N834" s="176"/>
      <c r="V834" s="176"/>
      <c r="X834" s="132"/>
      <c r="Y834" s="75"/>
      <c r="Z834" s="75"/>
      <c r="AA834" s="75"/>
      <c r="AB834" s="75"/>
      <c r="AC834" s="75"/>
      <c r="AD834" s="75"/>
      <c r="AE834" s="75"/>
      <c r="AF834" s="75"/>
      <c r="AG834" s="75"/>
      <c r="AH834" s="75"/>
      <c r="AI834" s="75"/>
      <c r="AJ834" s="75"/>
      <c r="AK834" s="75"/>
      <c r="AL834" s="75"/>
      <c r="AM834" s="75"/>
      <c r="AN834" s="75"/>
      <c r="AO834" s="75"/>
      <c r="AP834" s="75"/>
      <c r="AQ834" s="75"/>
    </row>
    <row r="835" ht="14.25" customHeight="1">
      <c r="F835" s="176"/>
      <c r="N835" s="176"/>
      <c r="V835" s="176"/>
      <c r="X835" s="132"/>
      <c r="Y835" s="75"/>
      <c r="Z835" s="75"/>
      <c r="AA835" s="75"/>
      <c r="AB835" s="75"/>
      <c r="AC835" s="75"/>
      <c r="AD835" s="75"/>
      <c r="AE835" s="75"/>
      <c r="AF835" s="75"/>
      <c r="AG835" s="75"/>
      <c r="AH835" s="75"/>
      <c r="AI835" s="75"/>
      <c r="AJ835" s="75"/>
      <c r="AK835" s="75"/>
      <c r="AL835" s="75"/>
      <c r="AM835" s="75"/>
      <c r="AN835" s="75"/>
      <c r="AO835" s="75"/>
      <c r="AP835" s="75"/>
      <c r="AQ835" s="75"/>
    </row>
    <row r="836" ht="14.25" customHeight="1">
      <c r="F836" s="176"/>
      <c r="N836" s="176"/>
      <c r="V836" s="176"/>
      <c r="X836" s="132"/>
      <c r="Y836" s="75"/>
      <c r="Z836" s="75"/>
      <c r="AA836" s="75"/>
      <c r="AB836" s="75"/>
      <c r="AC836" s="75"/>
      <c r="AD836" s="75"/>
      <c r="AE836" s="75"/>
      <c r="AF836" s="75"/>
      <c r="AG836" s="75"/>
      <c r="AH836" s="75"/>
      <c r="AI836" s="75"/>
      <c r="AJ836" s="75"/>
      <c r="AK836" s="75"/>
      <c r="AL836" s="75"/>
      <c r="AM836" s="75"/>
      <c r="AN836" s="75"/>
      <c r="AO836" s="75"/>
      <c r="AP836" s="75"/>
      <c r="AQ836" s="75"/>
    </row>
    <row r="837" ht="14.25" customHeight="1">
      <c r="F837" s="176"/>
      <c r="N837" s="176"/>
      <c r="V837" s="176"/>
      <c r="X837" s="132"/>
      <c r="Y837" s="75"/>
      <c r="Z837" s="75"/>
      <c r="AA837" s="75"/>
      <c r="AB837" s="75"/>
      <c r="AC837" s="75"/>
      <c r="AD837" s="75"/>
      <c r="AE837" s="75"/>
      <c r="AF837" s="75"/>
      <c r="AG837" s="75"/>
      <c r="AH837" s="75"/>
      <c r="AI837" s="75"/>
      <c r="AJ837" s="75"/>
      <c r="AK837" s="75"/>
      <c r="AL837" s="75"/>
      <c r="AM837" s="75"/>
      <c r="AN837" s="75"/>
      <c r="AO837" s="75"/>
      <c r="AP837" s="75"/>
      <c r="AQ837" s="75"/>
    </row>
    <row r="838" ht="14.25" customHeight="1">
      <c r="F838" s="176"/>
      <c r="N838" s="176"/>
      <c r="V838" s="176"/>
      <c r="X838" s="132"/>
      <c r="Y838" s="75"/>
      <c r="Z838" s="75"/>
      <c r="AA838" s="75"/>
      <c r="AB838" s="75"/>
      <c r="AC838" s="75"/>
      <c r="AD838" s="75"/>
      <c r="AE838" s="75"/>
      <c r="AF838" s="75"/>
      <c r="AG838" s="75"/>
      <c r="AH838" s="75"/>
      <c r="AI838" s="75"/>
      <c r="AJ838" s="75"/>
      <c r="AK838" s="75"/>
      <c r="AL838" s="75"/>
      <c r="AM838" s="75"/>
      <c r="AN838" s="75"/>
      <c r="AO838" s="75"/>
      <c r="AP838" s="75"/>
      <c r="AQ838" s="75"/>
    </row>
    <row r="839" ht="14.25" customHeight="1">
      <c r="F839" s="176"/>
      <c r="N839" s="176"/>
      <c r="V839" s="176"/>
      <c r="X839" s="132"/>
      <c r="Y839" s="75"/>
      <c r="Z839" s="75"/>
      <c r="AA839" s="75"/>
      <c r="AB839" s="75"/>
      <c r="AC839" s="75"/>
      <c r="AD839" s="75"/>
      <c r="AE839" s="75"/>
      <c r="AF839" s="75"/>
      <c r="AG839" s="75"/>
      <c r="AH839" s="75"/>
      <c r="AI839" s="75"/>
      <c r="AJ839" s="75"/>
      <c r="AK839" s="75"/>
      <c r="AL839" s="75"/>
      <c r="AM839" s="75"/>
      <c r="AN839" s="75"/>
      <c r="AO839" s="75"/>
      <c r="AP839" s="75"/>
      <c r="AQ839" s="75"/>
    </row>
    <row r="840" ht="14.25" customHeight="1">
      <c r="F840" s="176"/>
      <c r="N840" s="176"/>
      <c r="V840" s="176"/>
      <c r="X840" s="132"/>
      <c r="Y840" s="75"/>
      <c r="Z840" s="75"/>
      <c r="AA840" s="75"/>
      <c r="AB840" s="75"/>
      <c r="AC840" s="75"/>
      <c r="AD840" s="75"/>
      <c r="AE840" s="75"/>
      <c r="AF840" s="75"/>
      <c r="AG840" s="75"/>
      <c r="AH840" s="75"/>
      <c r="AI840" s="75"/>
      <c r="AJ840" s="75"/>
      <c r="AK840" s="75"/>
      <c r="AL840" s="75"/>
      <c r="AM840" s="75"/>
      <c r="AN840" s="75"/>
      <c r="AO840" s="75"/>
      <c r="AP840" s="75"/>
      <c r="AQ840" s="75"/>
    </row>
    <row r="841" ht="14.25" customHeight="1">
      <c r="F841" s="176"/>
      <c r="N841" s="176"/>
      <c r="V841" s="176"/>
      <c r="X841" s="132"/>
      <c r="Y841" s="75"/>
      <c r="Z841" s="75"/>
      <c r="AA841" s="75"/>
      <c r="AB841" s="75"/>
      <c r="AC841" s="75"/>
      <c r="AD841" s="75"/>
      <c r="AE841" s="75"/>
      <c r="AF841" s="75"/>
      <c r="AG841" s="75"/>
      <c r="AH841" s="75"/>
      <c r="AI841" s="75"/>
      <c r="AJ841" s="75"/>
      <c r="AK841" s="75"/>
      <c r="AL841" s="75"/>
      <c r="AM841" s="75"/>
      <c r="AN841" s="75"/>
      <c r="AO841" s="75"/>
      <c r="AP841" s="75"/>
      <c r="AQ841" s="75"/>
    </row>
    <row r="842" ht="14.25" customHeight="1">
      <c r="F842" s="176"/>
      <c r="N842" s="176"/>
      <c r="V842" s="176"/>
      <c r="X842" s="132"/>
      <c r="Y842" s="75"/>
      <c r="Z842" s="75"/>
      <c r="AA842" s="75"/>
      <c r="AB842" s="75"/>
      <c r="AC842" s="75"/>
      <c r="AD842" s="75"/>
      <c r="AE842" s="75"/>
      <c r="AF842" s="75"/>
      <c r="AG842" s="75"/>
      <c r="AH842" s="75"/>
      <c r="AI842" s="75"/>
      <c r="AJ842" s="75"/>
      <c r="AK842" s="75"/>
      <c r="AL842" s="75"/>
      <c r="AM842" s="75"/>
      <c r="AN842" s="75"/>
      <c r="AO842" s="75"/>
      <c r="AP842" s="75"/>
      <c r="AQ842" s="75"/>
    </row>
    <row r="843" ht="14.25" customHeight="1">
      <c r="F843" s="176"/>
      <c r="N843" s="176"/>
      <c r="V843" s="176"/>
      <c r="X843" s="132"/>
      <c r="Y843" s="75"/>
      <c r="Z843" s="75"/>
      <c r="AA843" s="75"/>
      <c r="AB843" s="75"/>
      <c r="AC843" s="75"/>
      <c r="AD843" s="75"/>
      <c r="AE843" s="75"/>
      <c r="AF843" s="75"/>
      <c r="AG843" s="75"/>
      <c r="AH843" s="75"/>
      <c r="AI843" s="75"/>
      <c r="AJ843" s="75"/>
      <c r="AK843" s="75"/>
      <c r="AL843" s="75"/>
      <c r="AM843" s="75"/>
      <c r="AN843" s="75"/>
      <c r="AO843" s="75"/>
      <c r="AP843" s="75"/>
      <c r="AQ843" s="75"/>
    </row>
    <row r="844" ht="14.25" customHeight="1">
      <c r="F844" s="176"/>
      <c r="N844" s="176"/>
      <c r="V844" s="176"/>
      <c r="X844" s="132"/>
      <c r="Y844" s="75"/>
      <c r="Z844" s="75"/>
      <c r="AA844" s="75"/>
      <c r="AB844" s="75"/>
      <c r="AC844" s="75"/>
      <c r="AD844" s="75"/>
      <c r="AE844" s="75"/>
      <c r="AF844" s="75"/>
      <c r="AG844" s="75"/>
      <c r="AH844" s="75"/>
      <c r="AI844" s="75"/>
      <c r="AJ844" s="75"/>
      <c r="AK844" s="75"/>
      <c r="AL844" s="75"/>
      <c r="AM844" s="75"/>
      <c r="AN844" s="75"/>
      <c r="AO844" s="75"/>
      <c r="AP844" s="75"/>
      <c r="AQ844" s="75"/>
    </row>
    <row r="845" ht="14.25" customHeight="1">
      <c r="F845" s="176"/>
      <c r="N845" s="176"/>
      <c r="V845" s="176"/>
      <c r="X845" s="132"/>
      <c r="Y845" s="75"/>
      <c r="Z845" s="75"/>
      <c r="AA845" s="75"/>
      <c r="AB845" s="75"/>
      <c r="AC845" s="75"/>
      <c r="AD845" s="75"/>
      <c r="AE845" s="75"/>
      <c r="AF845" s="75"/>
      <c r="AG845" s="75"/>
      <c r="AH845" s="75"/>
      <c r="AI845" s="75"/>
      <c r="AJ845" s="75"/>
      <c r="AK845" s="75"/>
      <c r="AL845" s="75"/>
      <c r="AM845" s="75"/>
      <c r="AN845" s="75"/>
      <c r="AO845" s="75"/>
      <c r="AP845" s="75"/>
      <c r="AQ845" s="75"/>
    </row>
    <row r="846" ht="14.25" customHeight="1">
      <c r="F846" s="176"/>
      <c r="N846" s="176"/>
      <c r="V846" s="176"/>
      <c r="X846" s="132"/>
      <c r="Y846" s="75"/>
      <c r="Z846" s="75"/>
      <c r="AA846" s="75"/>
      <c r="AB846" s="75"/>
      <c r="AC846" s="75"/>
      <c r="AD846" s="75"/>
      <c r="AE846" s="75"/>
      <c r="AF846" s="75"/>
      <c r="AG846" s="75"/>
      <c r="AH846" s="75"/>
      <c r="AI846" s="75"/>
      <c r="AJ846" s="75"/>
      <c r="AK846" s="75"/>
      <c r="AL846" s="75"/>
      <c r="AM846" s="75"/>
      <c r="AN846" s="75"/>
      <c r="AO846" s="75"/>
      <c r="AP846" s="75"/>
      <c r="AQ846" s="75"/>
    </row>
    <row r="847" ht="14.25" customHeight="1">
      <c r="F847" s="176"/>
      <c r="N847" s="176"/>
      <c r="V847" s="176"/>
      <c r="X847" s="132"/>
      <c r="Y847" s="75"/>
      <c r="Z847" s="75"/>
      <c r="AA847" s="75"/>
      <c r="AB847" s="75"/>
      <c r="AC847" s="75"/>
      <c r="AD847" s="75"/>
      <c r="AE847" s="75"/>
      <c r="AF847" s="75"/>
      <c r="AG847" s="75"/>
      <c r="AH847" s="75"/>
      <c r="AI847" s="75"/>
      <c r="AJ847" s="75"/>
      <c r="AK847" s="75"/>
      <c r="AL847" s="75"/>
      <c r="AM847" s="75"/>
      <c r="AN847" s="75"/>
      <c r="AO847" s="75"/>
      <c r="AP847" s="75"/>
      <c r="AQ847" s="75"/>
    </row>
    <row r="848" ht="14.25" customHeight="1">
      <c r="F848" s="176"/>
      <c r="N848" s="176"/>
      <c r="V848" s="176"/>
      <c r="X848" s="132"/>
      <c r="Y848" s="75"/>
      <c r="Z848" s="75"/>
      <c r="AA848" s="75"/>
      <c r="AB848" s="75"/>
      <c r="AC848" s="75"/>
      <c r="AD848" s="75"/>
      <c r="AE848" s="75"/>
      <c r="AF848" s="75"/>
      <c r="AG848" s="75"/>
      <c r="AH848" s="75"/>
      <c r="AI848" s="75"/>
      <c r="AJ848" s="75"/>
      <c r="AK848" s="75"/>
      <c r="AL848" s="75"/>
      <c r="AM848" s="75"/>
      <c r="AN848" s="75"/>
      <c r="AO848" s="75"/>
      <c r="AP848" s="75"/>
      <c r="AQ848" s="75"/>
    </row>
    <row r="849" ht="14.25" customHeight="1">
      <c r="F849" s="176"/>
      <c r="N849" s="176"/>
      <c r="V849" s="176"/>
      <c r="X849" s="132"/>
      <c r="Y849" s="75"/>
      <c r="Z849" s="75"/>
      <c r="AA849" s="75"/>
      <c r="AB849" s="75"/>
      <c r="AC849" s="75"/>
      <c r="AD849" s="75"/>
      <c r="AE849" s="75"/>
      <c r="AF849" s="75"/>
      <c r="AG849" s="75"/>
      <c r="AH849" s="75"/>
      <c r="AI849" s="75"/>
      <c r="AJ849" s="75"/>
      <c r="AK849" s="75"/>
      <c r="AL849" s="75"/>
      <c r="AM849" s="75"/>
      <c r="AN849" s="75"/>
      <c r="AO849" s="75"/>
      <c r="AP849" s="75"/>
      <c r="AQ849" s="75"/>
    </row>
    <row r="850" ht="14.25" customHeight="1">
      <c r="F850" s="176"/>
      <c r="N850" s="176"/>
      <c r="V850" s="176"/>
      <c r="X850" s="132"/>
      <c r="Y850" s="75"/>
      <c r="Z850" s="75"/>
      <c r="AA850" s="75"/>
      <c r="AB850" s="75"/>
      <c r="AC850" s="75"/>
      <c r="AD850" s="75"/>
      <c r="AE850" s="75"/>
      <c r="AF850" s="75"/>
      <c r="AG850" s="75"/>
      <c r="AH850" s="75"/>
      <c r="AI850" s="75"/>
      <c r="AJ850" s="75"/>
      <c r="AK850" s="75"/>
      <c r="AL850" s="75"/>
      <c r="AM850" s="75"/>
      <c r="AN850" s="75"/>
      <c r="AO850" s="75"/>
      <c r="AP850" s="75"/>
      <c r="AQ850" s="75"/>
    </row>
    <row r="851" ht="14.25" customHeight="1">
      <c r="F851" s="176"/>
      <c r="N851" s="176"/>
      <c r="V851" s="176"/>
      <c r="X851" s="132"/>
      <c r="Y851" s="75"/>
      <c r="Z851" s="75"/>
      <c r="AA851" s="75"/>
      <c r="AB851" s="75"/>
      <c r="AC851" s="75"/>
      <c r="AD851" s="75"/>
      <c r="AE851" s="75"/>
      <c r="AF851" s="75"/>
      <c r="AG851" s="75"/>
      <c r="AH851" s="75"/>
      <c r="AI851" s="75"/>
      <c r="AJ851" s="75"/>
      <c r="AK851" s="75"/>
      <c r="AL851" s="75"/>
      <c r="AM851" s="75"/>
      <c r="AN851" s="75"/>
      <c r="AO851" s="75"/>
      <c r="AP851" s="75"/>
      <c r="AQ851" s="75"/>
    </row>
    <row r="852" ht="14.25" customHeight="1">
      <c r="F852" s="176"/>
      <c r="N852" s="176"/>
      <c r="V852" s="176"/>
      <c r="X852" s="132"/>
      <c r="Y852" s="75"/>
      <c r="Z852" s="75"/>
      <c r="AA852" s="75"/>
      <c r="AB852" s="75"/>
      <c r="AC852" s="75"/>
      <c r="AD852" s="75"/>
      <c r="AE852" s="75"/>
      <c r="AF852" s="75"/>
      <c r="AG852" s="75"/>
      <c r="AH852" s="75"/>
      <c r="AI852" s="75"/>
      <c r="AJ852" s="75"/>
      <c r="AK852" s="75"/>
      <c r="AL852" s="75"/>
      <c r="AM852" s="75"/>
      <c r="AN852" s="75"/>
      <c r="AO852" s="75"/>
      <c r="AP852" s="75"/>
      <c r="AQ852" s="75"/>
    </row>
    <row r="853" ht="14.25" customHeight="1">
      <c r="F853" s="176"/>
      <c r="N853" s="176"/>
      <c r="V853" s="176"/>
      <c r="X853" s="132"/>
      <c r="Y853" s="75"/>
      <c r="Z853" s="75"/>
      <c r="AA853" s="75"/>
      <c r="AB853" s="75"/>
      <c r="AC853" s="75"/>
      <c r="AD853" s="75"/>
      <c r="AE853" s="75"/>
      <c r="AF853" s="75"/>
      <c r="AG853" s="75"/>
      <c r="AH853" s="75"/>
      <c r="AI853" s="75"/>
      <c r="AJ853" s="75"/>
      <c r="AK853" s="75"/>
      <c r="AL853" s="75"/>
      <c r="AM853" s="75"/>
      <c r="AN853" s="75"/>
      <c r="AO853" s="75"/>
      <c r="AP853" s="75"/>
      <c r="AQ853" s="75"/>
    </row>
    <row r="854" ht="14.25" customHeight="1">
      <c r="F854" s="176"/>
      <c r="N854" s="176"/>
      <c r="V854" s="176"/>
      <c r="X854" s="132"/>
      <c r="Y854" s="75"/>
      <c r="Z854" s="75"/>
      <c r="AA854" s="75"/>
      <c r="AB854" s="75"/>
      <c r="AC854" s="75"/>
      <c r="AD854" s="75"/>
      <c r="AE854" s="75"/>
      <c r="AF854" s="75"/>
      <c r="AG854" s="75"/>
      <c r="AH854" s="75"/>
      <c r="AI854" s="75"/>
      <c r="AJ854" s="75"/>
      <c r="AK854" s="75"/>
      <c r="AL854" s="75"/>
      <c r="AM854" s="75"/>
      <c r="AN854" s="75"/>
      <c r="AO854" s="75"/>
      <c r="AP854" s="75"/>
      <c r="AQ854" s="75"/>
    </row>
    <row r="855" ht="14.25" customHeight="1">
      <c r="F855" s="176"/>
      <c r="N855" s="176"/>
      <c r="V855" s="176"/>
      <c r="X855" s="132"/>
      <c r="Y855" s="75"/>
      <c r="Z855" s="75"/>
      <c r="AA855" s="75"/>
      <c r="AB855" s="75"/>
      <c r="AC855" s="75"/>
      <c r="AD855" s="75"/>
      <c r="AE855" s="75"/>
      <c r="AF855" s="75"/>
      <c r="AG855" s="75"/>
      <c r="AH855" s="75"/>
      <c r="AI855" s="75"/>
      <c r="AJ855" s="75"/>
      <c r="AK855" s="75"/>
      <c r="AL855" s="75"/>
      <c r="AM855" s="75"/>
      <c r="AN855" s="75"/>
      <c r="AO855" s="75"/>
      <c r="AP855" s="75"/>
      <c r="AQ855" s="75"/>
    </row>
    <row r="856" ht="14.25" customHeight="1">
      <c r="F856" s="176"/>
      <c r="N856" s="176"/>
      <c r="V856" s="176"/>
      <c r="X856" s="132"/>
      <c r="Y856" s="75"/>
      <c r="Z856" s="75"/>
      <c r="AA856" s="75"/>
      <c r="AB856" s="75"/>
      <c r="AC856" s="75"/>
      <c r="AD856" s="75"/>
      <c r="AE856" s="75"/>
      <c r="AF856" s="75"/>
      <c r="AG856" s="75"/>
      <c r="AH856" s="75"/>
      <c r="AI856" s="75"/>
      <c r="AJ856" s="75"/>
      <c r="AK856" s="75"/>
      <c r="AL856" s="75"/>
      <c r="AM856" s="75"/>
      <c r="AN856" s="75"/>
      <c r="AO856" s="75"/>
      <c r="AP856" s="75"/>
      <c r="AQ856" s="75"/>
    </row>
    <row r="857" ht="14.25" customHeight="1">
      <c r="F857" s="176"/>
      <c r="N857" s="176"/>
      <c r="V857" s="176"/>
      <c r="X857" s="132"/>
      <c r="Y857" s="75"/>
      <c r="Z857" s="75"/>
      <c r="AA857" s="75"/>
      <c r="AB857" s="75"/>
      <c r="AC857" s="75"/>
      <c r="AD857" s="75"/>
      <c r="AE857" s="75"/>
      <c r="AF857" s="75"/>
      <c r="AG857" s="75"/>
      <c r="AH857" s="75"/>
      <c r="AI857" s="75"/>
      <c r="AJ857" s="75"/>
      <c r="AK857" s="75"/>
      <c r="AL857" s="75"/>
      <c r="AM857" s="75"/>
      <c r="AN857" s="75"/>
      <c r="AO857" s="75"/>
      <c r="AP857" s="75"/>
      <c r="AQ857" s="75"/>
    </row>
    <row r="858" ht="14.25" customHeight="1">
      <c r="F858" s="176"/>
      <c r="N858" s="176"/>
      <c r="V858" s="176"/>
      <c r="X858" s="132"/>
      <c r="Y858" s="75"/>
      <c r="Z858" s="75"/>
      <c r="AA858" s="75"/>
      <c r="AB858" s="75"/>
      <c r="AC858" s="75"/>
      <c r="AD858" s="75"/>
      <c r="AE858" s="75"/>
      <c r="AF858" s="75"/>
      <c r="AG858" s="75"/>
      <c r="AH858" s="75"/>
      <c r="AI858" s="75"/>
      <c r="AJ858" s="75"/>
      <c r="AK858" s="75"/>
      <c r="AL858" s="75"/>
      <c r="AM858" s="75"/>
      <c r="AN858" s="75"/>
      <c r="AO858" s="75"/>
      <c r="AP858" s="75"/>
      <c r="AQ858" s="75"/>
    </row>
    <row r="859" ht="14.25" customHeight="1">
      <c r="F859" s="176"/>
      <c r="N859" s="176"/>
      <c r="V859" s="176"/>
      <c r="X859" s="132"/>
      <c r="Y859" s="75"/>
      <c r="Z859" s="75"/>
      <c r="AA859" s="75"/>
      <c r="AB859" s="75"/>
      <c r="AC859" s="75"/>
      <c r="AD859" s="75"/>
      <c r="AE859" s="75"/>
      <c r="AF859" s="75"/>
      <c r="AG859" s="75"/>
      <c r="AH859" s="75"/>
      <c r="AI859" s="75"/>
      <c r="AJ859" s="75"/>
      <c r="AK859" s="75"/>
      <c r="AL859" s="75"/>
      <c r="AM859" s="75"/>
      <c r="AN859" s="75"/>
      <c r="AO859" s="75"/>
      <c r="AP859" s="75"/>
      <c r="AQ859" s="75"/>
    </row>
    <row r="860" ht="14.25" customHeight="1">
      <c r="F860" s="176"/>
      <c r="N860" s="176"/>
      <c r="V860" s="176"/>
      <c r="X860" s="132"/>
      <c r="Y860" s="75"/>
      <c r="Z860" s="75"/>
      <c r="AA860" s="75"/>
      <c r="AB860" s="75"/>
      <c r="AC860" s="75"/>
      <c r="AD860" s="75"/>
      <c r="AE860" s="75"/>
      <c r="AF860" s="75"/>
      <c r="AG860" s="75"/>
      <c r="AH860" s="75"/>
      <c r="AI860" s="75"/>
      <c r="AJ860" s="75"/>
      <c r="AK860" s="75"/>
      <c r="AL860" s="75"/>
      <c r="AM860" s="75"/>
      <c r="AN860" s="75"/>
      <c r="AO860" s="75"/>
      <c r="AP860" s="75"/>
      <c r="AQ860" s="75"/>
    </row>
    <row r="861" ht="14.25" customHeight="1">
      <c r="F861" s="176"/>
      <c r="N861" s="176"/>
      <c r="V861" s="176"/>
      <c r="X861" s="132"/>
      <c r="Y861" s="75"/>
      <c r="Z861" s="75"/>
      <c r="AA861" s="75"/>
      <c r="AB861" s="75"/>
      <c r="AC861" s="75"/>
      <c r="AD861" s="75"/>
      <c r="AE861" s="75"/>
      <c r="AF861" s="75"/>
      <c r="AG861" s="75"/>
      <c r="AH861" s="75"/>
      <c r="AI861" s="75"/>
      <c r="AJ861" s="75"/>
      <c r="AK861" s="75"/>
      <c r="AL861" s="75"/>
      <c r="AM861" s="75"/>
      <c r="AN861" s="75"/>
      <c r="AO861" s="75"/>
      <c r="AP861" s="75"/>
      <c r="AQ861" s="75"/>
    </row>
    <row r="862" ht="14.25" customHeight="1">
      <c r="F862" s="176"/>
      <c r="N862" s="176"/>
      <c r="V862" s="176"/>
      <c r="X862" s="132"/>
      <c r="Y862" s="75"/>
      <c r="Z862" s="75"/>
      <c r="AA862" s="75"/>
      <c r="AB862" s="75"/>
      <c r="AC862" s="75"/>
      <c r="AD862" s="75"/>
      <c r="AE862" s="75"/>
      <c r="AF862" s="75"/>
      <c r="AG862" s="75"/>
      <c r="AH862" s="75"/>
      <c r="AI862" s="75"/>
      <c r="AJ862" s="75"/>
      <c r="AK862" s="75"/>
      <c r="AL862" s="75"/>
      <c r="AM862" s="75"/>
      <c r="AN862" s="75"/>
      <c r="AO862" s="75"/>
      <c r="AP862" s="75"/>
      <c r="AQ862" s="75"/>
    </row>
    <row r="863" ht="14.25" customHeight="1">
      <c r="F863" s="176"/>
      <c r="N863" s="176"/>
      <c r="V863" s="176"/>
      <c r="X863" s="132"/>
      <c r="Y863" s="75"/>
      <c r="Z863" s="75"/>
      <c r="AA863" s="75"/>
      <c r="AB863" s="75"/>
      <c r="AC863" s="75"/>
      <c r="AD863" s="75"/>
      <c r="AE863" s="75"/>
      <c r="AF863" s="75"/>
      <c r="AG863" s="75"/>
      <c r="AH863" s="75"/>
      <c r="AI863" s="75"/>
      <c r="AJ863" s="75"/>
      <c r="AK863" s="75"/>
      <c r="AL863" s="75"/>
      <c r="AM863" s="75"/>
      <c r="AN863" s="75"/>
      <c r="AO863" s="75"/>
      <c r="AP863" s="75"/>
      <c r="AQ863" s="75"/>
    </row>
    <row r="864" ht="14.25" customHeight="1">
      <c r="F864" s="176"/>
      <c r="N864" s="176"/>
      <c r="V864" s="176"/>
      <c r="X864" s="132"/>
      <c r="Y864" s="75"/>
      <c r="Z864" s="75"/>
      <c r="AA864" s="75"/>
      <c r="AB864" s="75"/>
      <c r="AC864" s="75"/>
      <c r="AD864" s="75"/>
      <c r="AE864" s="75"/>
      <c r="AF864" s="75"/>
      <c r="AG864" s="75"/>
      <c r="AH864" s="75"/>
      <c r="AI864" s="75"/>
      <c r="AJ864" s="75"/>
      <c r="AK864" s="75"/>
      <c r="AL864" s="75"/>
      <c r="AM864" s="75"/>
      <c r="AN864" s="75"/>
      <c r="AO864" s="75"/>
      <c r="AP864" s="75"/>
      <c r="AQ864" s="75"/>
    </row>
    <row r="865" ht="14.25" customHeight="1">
      <c r="F865" s="176"/>
      <c r="N865" s="176"/>
      <c r="V865" s="176"/>
      <c r="X865" s="132"/>
      <c r="Y865" s="75"/>
      <c r="Z865" s="75"/>
      <c r="AA865" s="75"/>
      <c r="AB865" s="75"/>
      <c r="AC865" s="75"/>
      <c r="AD865" s="75"/>
      <c r="AE865" s="75"/>
      <c r="AF865" s="75"/>
      <c r="AG865" s="75"/>
      <c r="AH865" s="75"/>
      <c r="AI865" s="75"/>
      <c r="AJ865" s="75"/>
      <c r="AK865" s="75"/>
      <c r="AL865" s="75"/>
      <c r="AM865" s="75"/>
      <c r="AN865" s="75"/>
      <c r="AO865" s="75"/>
      <c r="AP865" s="75"/>
      <c r="AQ865" s="75"/>
    </row>
    <row r="866" ht="14.25" customHeight="1">
      <c r="F866" s="176"/>
      <c r="N866" s="176"/>
      <c r="V866" s="176"/>
      <c r="X866" s="132"/>
      <c r="Y866" s="75"/>
      <c r="Z866" s="75"/>
      <c r="AA866" s="75"/>
      <c r="AB866" s="75"/>
      <c r="AC866" s="75"/>
      <c r="AD866" s="75"/>
      <c r="AE866" s="75"/>
      <c r="AF866" s="75"/>
      <c r="AG866" s="75"/>
      <c r="AH866" s="75"/>
      <c r="AI866" s="75"/>
      <c r="AJ866" s="75"/>
      <c r="AK866" s="75"/>
      <c r="AL866" s="75"/>
      <c r="AM866" s="75"/>
      <c r="AN866" s="75"/>
      <c r="AO866" s="75"/>
      <c r="AP866" s="75"/>
      <c r="AQ866" s="75"/>
    </row>
    <row r="867" ht="14.25" customHeight="1">
      <c r="F867" s="176"/>
      <c r="N867" s="176"/>
      <c r="V867" s="176"/>
      <c r="X867" s="132"/>
      <c r="Y867" s="75"/>
      <c r="Z867" s="75"/>
      <c r="AA867" s="75"/>
      <c r="AB867" s="75"/>
      <c r="AC867" s="75"/>
      <c r="AD867" s="75"/>
      <c r="AE867" s="75"/>
      <c r="AF867" s="75"/>
      <c r="AG867" s="75"/>
      <c r="AH867" s="75"/>
      <c r="AI867" s="75"/>
      <c r="AJ867" s="75"/>
      <c r="AK867" s="75"/>
      <c r="AL867" s="75"/>
      <c r="AM867" s="75"/>
      <c r="AN867" s="75"/>
      <c r="AO867" s="75"/>
      <c r="AP867" s="75"/>
      <c r="AQ867" s="75"/>
    </row>
    <row r="868" ht="14.25" customHeight="1">
      <c r="F868" s="176"/>
      <c r="N868" s="176"/>
      <c r="V868" s="176"/>
      <c r="X868" s="132"/>
      <c r="Y868" s="75"/>
      <c r="Z868" s="75"/>
      <c r="AA868" s="75"/>
      <c r="AB868" s="75"/>
      <c r="AC868" s="75"/>
      <c r="AD868" s="75"/>
      <c r="AE868" s="75"/>
      <c r="AF868" s="75"/>
      <c r="AG868" s="75"/>
      <c r="AH868" s="75"/>
      <c r="AI868" s="75"/>
      <c r="AJ868" s="75"/>
      <c r="AK868" s="75"/>
      <c r="AL868" s="75"/>
      <c r="AM868" s="75"/>
      <c r="AN868" s="75"/>
      <c r="AO868" s="75"/>
      <c r="AP868" s="75"/>
      <c r="AQ868" s="75"/>
    </row>
    <row r="869" ht="14.25" customHeight="1">
      <c r="F869" s="176"/>
      <c r="N869" s="176"/>
      <c r="V869" s="176"/>
      <c r="X869" s="132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  <c r="AO869" s="75"/>
      <c r="AP869" s="75"/>
      <c r="AQ869" s="75"/>
    </row>
    <row r="870" ht="14.25" customHeight="1">
      <c r="F870" s="176"/>
      <c r="N870" s="176"/>
      <c r="V870" s="176"/>
      <c r="X870" s="132"/>
      <c r="Y870" s="75"/>
      <c r="Z870" s="75"/>
      <c r="AA870" s="75"/>
      <c r="AB870" s="75"/>
      <c r="AC870" s="75"/>
      <c r="AD870" s="75"/>
      <c r="AE870" s="75"/>
      <c r="AF870" s="75"/>
      <c r="AG870" s="75"/>
      <c r="AH870" s="75"/>
      <c r="AI870" s="75"/>
      <c r="AJ870" s="75"/>
      <c r="AK870" s="75"/>
      <c r="AL870" s="75"/>
      <c r="AM870" s="75"/>
      <c r="AN870" s="75"/>
      <c r="AO870" s="75"/>
      <c r="AP870" s="75"/>
      <c r="AQ870" s="75"/>
    </row>
    <row r="871" ht="14.25" customHeight="1">
      <c r="F871" s="176"/>
      <c r="N871" s="176"/>
      <c r="V871" s="176"/>
      <c r="X871" s="132"/>
      <c r="Y871" s="75"/>
      <c r="Z871" s="75"/>
      <c r="AA871" s="75"/>
      <c r="AB871" s="75"/>
      <c r="AC871" s="75"/>
      <c r="AD871" s="75"/>
      <c r="AE871" s="75"/>
      <c r="AF871" s="75"/>
      <c r="AG871" s="75"/>
      <c r="AH871" s="75"/>
      <c r="AI871" s="75"/>
      <c r="AJ871" s="75"/>
      <c r="AK871" s="75"/>
      <c r="AL871" s="75"/>
      <c r="AM871" s="75"/>
      <c r="AN871" s="75"/>
      <c r="AO871" s="75"/>
      <c r="AP871" s="75"/>
      <c r="AQ871" s="75"/>
    </row>
    <row r="872" ht="14.25" customHeight="1">
      <c r="F872" s="176"/>
      <c r="N872" s="176"/>
      <c r="V872" s="176"/>
      <c r="X872" s="132"/>
      <c r="Y872" s="75"/>
      <c r="Z872" s="75"/>
      <c r="AA872" s="75"/>
      <c r="AB872" s="75"/>
      <c r="AC872" s="75"/>
      <c r="AD872" s="75"/>
      <c r="AE872" s="75"/>
      <c r="AF872" s="75"/>
      <c r="AG872" s="75"/>
      <c r="AH872" s="75"/>
      <c r="AI872" s="75"/>
      <c r="AJ872" s="75"/>
      <c r="AK872" s="75"/>
      <c r="AL872" s="75"/>
      <c r="AM872" s="75"/>
      <c r="AN872" s="75"/>
      <c r="AO872" s="75"/>
      <c r="AP872" s="75"/>
      <c r="AQ872" s="75"/>
    </row>
    <row r="873" ht="14.25" customHeight="1">
      <c r="F873" s="176"/>
      <c r="N873" s="176"/>
      <c r="V873" s="176"/>
      <c r="X873" s="132"/>
      <c r="Y873" s="75"/>
      <c r="Z873" s="75"/>
      <c r="AA873" s="75"/>
      <c r="AB873" s="75"/>
      <c r="AC873" s="75"/>
      <c r="AD873" s="75"/>
      <c r="AE873" s="75"/>
      <c r="AF873" s="75"/>
      <c r="AG873" s="75"/>
      <c r="AH873" s="75"/>
      <c r="AI873" s="75"/>
      <c r="AJ873" s="75"/>
      <c r="AK873" s="75"/>
      <c r="AL873" s="75"/>
      <c r="AM873" s="75"/>
      <c r="AN873" s="75"/>
      <c r="AO873" s="75"/>
      <c r="AP873" s="75"/>
      <c r="AQ873" s="75"/>
    </row>
    <row r="874" ht="14.25" customHeight="1">
      <c r="F874" s="176"/>
      <c r="N874" s="176"/>
      <c r="V874" s="176"/>
      <c r="X874" s="132"/>
      <c r="Y874" s="75"/>
      <c r="Z874" s="75"/>
      <c r="AA874" s="75"/>
      <c r="AB874" s="75"/>
      <c r="AC874" s="75"/>
      <c r="AD874" s="75"/>
      <c r="AE874" s="75"/>
      <c r="AF874" s="75"/>
      <c r="AG874" s="75"/>
      <c r="AH874" s="75"/>
      <c r="AI874" s="75"/>
      <c r="AJ874" s="75"/>
      <c r="AK874" s="75"/>
      <c r="AL874" s="75"/>
      <c r="AM874" s="75"/>
      <c r="AN874" s="75"/>
      <c r="AO874" s="75"/>
      <c r="AP874" s="75"/>
      <c r="AQ874" s="75"/>
    </row>
    <row r="875" ht="14.25" customHeight="1">
      <c r="F875" s="176"/>
      <c r="N875" s="176"/>
      <c r="V875" s="176"/>
      <c r="X875" s="132"/>
      <c r="Y875" s="75"/>
      <c r="Z875" s="75"/>
      <c r="AA875" s="75"/>
      <c r="AB875" s="75"/>
      <c r="AC875" s="75"/>
      <c r="AD875" s="75"/>
      <c r="AE875" s="75"/>
      <c r="AF875" s="75"/>
      <c r="AG875" s="75"/>
      <c r="AH875" s="75"/>
      <c r="AI875" s="75"/>
      <c r="AJ875" s="75"/>
      <c r="AK875" s="75"/>
      <c r="AL875" s="75"/>
      <c r="AM875" s="75"/>
      <c r="AN875" s="75"/>
      <c r="AO875" s="75"/>
      <c r="AP875" s="75"/>
      <c r="AQ875" s="75"/>
    </row>
    <row r="876" ht="14.25" customHeight="1">
      <c r="F876" s="176"/>
      <c r="N876" s="176"/>
      <c r="V876" s="176"/>
      <c r="X876" s="132"/>
      <c r="Y876" s="75"/>
      <c r="Z876" s="75"/>
      <c r="AA876" s="75"/>
      <c r="AB876" s="75"/>
      <c r="AC876" s="75"/>
      <c r="AD876" s="75"/>
      <c r="AE876" s="75"/>
      <c r="AF876" s="75"/>
      <c r="AG876" s="75"/>
      <c r="AH876" s="75"/>
      <c r="AI876" s="75"/>
      <c r="AJ876" s="75"/>
      <c r="AK876" s="75"/>
      <c r="AL876" s="75"/>
      <c r="AM876" s="75"/>
      <c r="AN876" s="75"/>
      <c r="AO876" s="75"/>
      <c r="AP876" s="75"/>
      <c r="AQ876" s="75"/>
    </row>
    <row r="877" ht="14.25" customHeight="1">
      <c r="F877" s="176"/>
      <c r="N877" s="176"/>
      <c r="V877" s="176"/>
      <c r="X877" s="132"/>
      <c r="Y877" s="75"/>
      <c r="Z877" s="75"/>
      <c r="AA877" s="75"/>
      <c r="AB877" s="75"/>
      <c r="AC877" s="75"/>
      <c r="AD877" s="75"/>
      <c r="AE877" s="75"/>
      <c r="AF877" s="75"/>
      <c r="AG877" s="75"/>
      <c r="AH877" s="75"/>
      <c r="AI877" s="75"/>
      <c r="AJ877" s="75"/>
      <c r="AK877" s="75"/>
      <c r="AL877" s="75"/>
      <c r="AM877" s="75"/>
      <c r="AN877" s="75"/>
      <c r="AO877" s="75"/>
      <c r="AP877" s="75"/>
      <c r="AQ877" s="75"/>
    </row>
    <row r="878" ht="14.25" customHeight="1">
      <c r="F878" s="176"/>
      <c r="N878" s="176"/>
      <c r="V878" s="176"/>
      <c r="X878" s="132"/>
      <c r="Y878" s="75"/>
      <c r="Z878" s="75"/>
      <c r="AA878" s="75"/>
      <c r="AB878" s="75"/>
      <c r="AC878" s="75"/>
      <c r="AD878" s="75"/>
      <c r="AE878" s="75"/>
      <c r="AF878" s="75"/>
      <c r="AG878" s="75"/>
      <c r="AH878" s="75"/>
      <c r="AI878" s="75"/>
      <c r="AJ878" s="75"/>
      <c r="AK878" s="75"/>
      <c r="AL878" s="75"/>
      <c r="AM878" s="75"/>
      <c r="AN878" s="75"/>
      <c r="AO878" s="75"/>
      <c r="AP878" s="75"/>
      <c r="AQ878" s="75"/>
    </row>
    <row r="879" ht="14.25" customHeight="1">
      <c r="F879" s="176"/>
      <c r="N879" s="176"/>
      <c r="V879" s="176"/>
      <c r="X879" s="132"/>
      <c r="Y879" s="75"/>
      <c r="Z879" s="75"/>
      <c r="AA879" s="75"/>
      <c r="AB879" s="75"/>
      <c r="AC879" s="75"/>
      <c r="AD879" s="75"/>
      <c r="AE879" s="75"/>
      <c r="AF879" s="75"/>
      <c r="AG879" s="75"/>
      <c r="AH879" s="75"/>
      <c r="AI879" s="75"/>
      <c r="AJ879" s="75"/>
      <c r="AK879" s="75"/>
      <c r="AL879" s="75"/>
      <c r="AM879" s="75"/>
      <c r="AN879" s="75"/>
      <c r="AO879" s="75"/>
      <c r="AP879" s="75"/>
      <c r="AQ879" s="75"/>
    </row>
    <row r="880" ht="14.25" customHeight="1">
      <c r="F880" s="176"/>
      <c r="N880" s="176"/>
      <c r="V880" s="176"/>
      <c r="X880" s="132"/>
      <c r="Y880" s="75"/>
      <c r="Z880" s="75"/>
      <c r="AA880" s="75"/>
      <c r="AB880" s="75"/>
      <c r="AC880" s="75"/>
      <c r="AD880" s="75"/>
      <c r="AE880" s="75"/>
      <c r="AF880" s="75"/>
      <c r="AG880" s="75"/>
      <c r="AH880" s="75"/>
      <c r="AI880" s="75"/>
      <c r="AJ880" s="75"/>
      <c r="AK880" s="75"/>
      <c r="AL880" s="75"/>
      <c r="AM880" s="75"/>
      <c r="AN880" s="75"/>
      <c r="AO880" s="75"/>
      <c r="AP880" s="75"/>
      <c r="AQ880" s="75"/>
    </row>
    <row r="881" ht="14.25" customHeight="1">
      <c r="F881" s="176"/>
      <c r="N881" s="176"/>
      <c r="V881" s="176"/>
      <c r="X881" s="132"/>
      <c r="Y881" s="75"/>
      <c r="Z881" s="75"/>
      <c r="AA881" s="75"/>
      <c r="AB881" s="75"/>
      <c r="AC881" s="75"/>
      <c r="AD881" s="75"/>
      <c r="AE881" s="75"/>
      <c r="AF881" s="75"/>
      <c r="AG881" s="75"/>
      <c r="AH881" s="75"/>
      <c r="AI881" s="75"/>
      <c r="AJ881" s="75"/>
      <c r="AK881" s="75"/>
      <c r="AL881" s="75"/>
      <c r="AM881" s="75"/>
      <c r="AN881" s="75"/>
      <c r="AO881" s="75"/>
      <c r="AP881" s="75"/>
      <c r="AQ881" s="75"/>
    </row>
    <row r="882" ht="14.25" customHeight="1">
      <c r="F882" s="176"/>
      <c r="N882" s="176"/>
      <c r="V882" s="176"/>
      <c r="X882" s="132"/>
      <c r="Y882" s="75"/>
      <c r="Z882" s="75"/>
      <c r="AA882" s="75"/>
      <c r="AB882" s="75"/>
      <c r="AC882" s="75"/>
      <c r="AD882" s="75"/>
      <c r="AE882" s="75"/>
      <c r="AF882" s="75"/>
      <c r="AG882" s="75"/>
      <c r="AH882" s="75"/>
      <c r="AI882" s="75"/>
      <c r="AJ882" s="75"/>
      <c r="AK882" s="75"/>
      <c r="AL882" s="75"/>
      <c r="AM882" s="75"/>
      <c r="AN882" s="75"/>
      <c r="AO882" s="75"/>
      <c r="AP882" s="75"/>
      <c r="AQ882" s="75"/>
    </row>
    <row r="883" ht="14.25" customHeight="1">
      <c r="F883" s="176"/>
      <c r="N883" s="176"/>
      <c r="V883" s="176"/>
      <c r="X883" s="132"/>
      <c r="Y883" s="75"/>
      <c r="Z883" s="75"/>
      <c r="AA883" s="75"/>
      <c r="AB883" s="75"/>
      <c r="AC883" s="75"/>
      <c r="AD883" s="75"/>
      <c r="AE883" s="75"/>
      <c r="AF883" s="75"/>
      <c r="AG883" s="75"/>
      <c r="AH883" s="75"/>
      <c r="AI883" s="75"/>
      <c r="AJ883" s="75"/>
      <c r="AK883" s="75"/>
      <c r="AL883" s="75"/>
      <c r="AM883" s="75"/>
      <c r="AN883" s="75"/>
      <c r="AO883" s="75"/>
      <c r="AP883" s="75"/>
      <c r="AQ883" s="75"/>
    </row>
    <row r="884" ht="14.25" customHeight="1">
      <c r="F884" s="176"/>
      <c r="N884" s="176"/>
      <c r="V884" s="176"/>
      <c r="X884" s="132"/>
      <c r="Y884" s="75"/>
      <c r="Z884" s="75"/>
      <c r="AA884" s="75"/>
      <c r="AB884" s="75"/>
      <c r="AC884" s="75"/>
      <c r="AD884" s="75"/>
      <c r="AE884" s="75"/>
      <c r="AF884" s="75"/>
      <c r="AG884" s="75"/>
      <c r="AH884" s="75"/>
      <c r="AI884" s="75"/>
      <c r="AJ884" s="75"/>
      <c r="AK884" s="75"/>
      <c r="AL884" s="75"/>
      <c r="AM884" s="75"/>
      <c r="AN884" s="75"/>
      <c r="AO884" s="75"/>
      <c r="AP884" s="75"/>
      <c r="AQ884" s="75"/>
    </row>
    <row r="885" ht="14.25" customHeight="1">
      <c r="F885" s="176"/>
      <c r="N885" s="176"/>
      <c r="V885" s="176"/>
      <c r="X885" s="132"/>
      <c r="Y885" s="75"/>
      <c r="Z885" s="75"/>
      <c r="AA885" s="75"/>
      <c r="AB885" s="75"/>
      <c r="AC885" s="75"/>
      <c r="AD885" s="75"/>
      <c r="AE885" s="75"/>
      <c r="AF885" s="75"/>
      <c r="AG885" s="75"/>
      <c r="AH885" s="75"/>
      <c r="AI885" s="75"/>
      <c r="AJ885" s="75"/>
      <c r="AK885" s="75"/>
      <c r="AL885" s="75"/>
      <c r="AM885" s="75"/>
      <c r="AN885" s="75"/>
      <c r="AO885" s="75"/>
      <c r="AP885" s="75"/>
      <c r="AQ885" s="75"/>
    </row>
    <row r="886" ht="14.25" customHeight="1">
      <c r="F886" s="176"/>
      <c r="N886" s="176"/>
      <c r="V886" s="176"/>
      <c r="X886" s="132"/>
      <c r="Y886" s="75"/>
      <c r="Z886" s="75"/>
      <c r="AA886" s="75"/>
      <c r="AB886" s="75"/>
      <c r="AC886" s="75"/>
      <c r="AD886" s="75"/>
      <c r="AE886" s="75"/>
      <c r="AF886" s="75"/>
      <c r="AG886" s="75"/>
      <c r="AH886" s="75"/>
      <c r="AI886" s="75"/>
      <c r="AJ886" s="75"/>
      <c r="AK886" s="75"/>
      <c r="AL886" s="75"/>
      <c r="AM886" s="75"/>
      <c r="AN886" s="75"/>
      <c r="AO886" s="75"/>
      <c r="AP886" s="75"/>
      <c r="AQ886" s="75"/>
    </row>
    <row r="887" ht="14.25" customHeight="1">
      <c r="F887" s="176"/>
      <c r="N887" s="176"/>
      <c r="V887" s="176"/>
      <c r="X887" s="132"/>
      <c r="Y887" s="75"/>
      <c r="Z887" s="75"/>
      <c r="AA887" s="75"/>
      <c r="AB887" s="75"/>
      <c r="AC887" s="75"/>
      <c r="AD887" s="75"/>
      <c r="AE887" s="75"/>
      <c r="AF887" s="75"/>
      <c r="AG887" s="75"/>
      <c r="AH887" s="75"/>
      <c r="AI887" s="75"/>
      <c r="AJ887" s="75"/>
      <c r="AK887" s="75"/>
      <c r="AL887" s="75"/>
      <c r="AM887" s="75"/>
      <c r="AN887" s="75"/>
      <c r="AO887" s="75"/>
      <c r="AP887" s="75"/>
      <c r="AQ887" s="75"/>
    </row>
    <row r="888" ht="14.25" customHeight="1">
      <c r="F888" s="176"/>
      <c r="N888" s="176"/>
      <c r="V888" s="176"/>
      <c r="X888" s="132"/>
      <c r="Y888" s="75"/>
      <c r="Z888" s="75"/>
      <c r="AA888" s="75"/>
      <c r="AB888" s="75"/>
      <c r="AC888" s="75"/>
      <c r="AD888" s="75"/>
      <c r="AE888" s="75"/>
      <c r="AF888" s="75"/>
      <c r="AG888" s="75"/>
      <c r="AH888" s="75"/>
      <c r="AI888" s="75"/>
      <c r="AJ888" s="75"/>
      <c r="AK888" s="75"/>
      <c r="AL888" s="75"/>
      <c r="AM888" s="75"/>
      <c r="AN888" s="75"/>
      <c r="AO888" s="75"/>
      <c r="AP888" s="75"/>
      <c r="AQ888" s="75"/>
    </row>
    <row r="889" ht="14.25" customHeight="1">
      <c r="F889" s="176"/>
      <c r="N889" s="176"/>
      <c r="V889" s="176"/>
      <c r="X889" s="132"/>
      <c r="Y889" s="75"/>
      <c r="Z889" s="75"/>
      <c r="AA889" s="75"/>
      <c r="AB889" s="75"/>
      <c r="AC889" s="75"/>
      <c r="AD889" s="75"/>
      <c r="AE889" s="75"/>
      <c r="AF889" s="75"/>
      <c r="AG889" s="75"/>
      <c r="AH889" s="75"/>
      <c r="AI889" s="75"/>
      <c r="AJ889" s="75"/>
      <c r="AK889" s="75"/>
      <c r="AL889" s="75"/>
      <c r="AM889" s="75"/>
      <c r="AN889" s="75"/>
      <c r="AO889" s="75"/>
      <c r="AP889" s="75"/>
      <c r="AQ889" s="75"/>
    </row>
    <row r="890" ht="14.25" customHeight="1">
      <c r="F890" s="176"/>
      <c r="N890" s="176"/>
      <c r="V890" s="176"/>
      <c r="X890" s="132"/>
      <c r="Y890" s="75"/>
      <c r="Z890" s="75"/>
      <c r="AA890" s="75"/>
      <c r="AB890" s="75"/>
      <c r="AC890" s="75"/>
      <c r="AD890" s="75"/>
      <c r="AE890" s="75"/>
      <c r="AF890" s="75"/>
      <c r="AG890" s="75"/>
      <c r="AH890" s="75"/>
      <c r="AI890" s="75"/>
      <c r="AJ890" s="75"/>
      <c r="AK890" s="75"/>
      <c r="AL890" s="75"/>
      <c r="AM890" s="75"/>
      <c r="AN890" s="75"/>
      <c r="AO890" s="75"/>
      <c r="AP890" s="75"/>
      <c r="AQ890" s="75"/>
    </row>
    <row r="891" ht="14.25" customHeight="1">
      <c r="F891" s="176"/>
      <c r="N891" s="176"/>
      <c r="V891" s="176"/>
      <c r="X891" s="132"/>
      <c r="Y891" s="75"/>
      <c r="Z891" s="75"/>
      <c r="AA891" s="75"/>
      <c r="AB891" s="75"/>
      <c r="AC891" s="75"/>
      <c r="AD891" s="75"/>
      <c r="AE891" s="75"/>
      <c r="AF891" s="75"/>
      <c r="AG891" s="75"/>
      <c r="AH891" s="75"/>
      <c r="AI891" s="75"/>
      <c r="AJ891" s="75"/>
      <c r="AK891" s="75"/>
      <c r="AL891" s="75"/>
      <c r="AM891" s="75"/>
      <c r="AN891" s="75"/>
      <c r="AO891" s="75"/>
      <c r="AP891" s="75"/>
      <c r="AQ891" s="75"/>
    </row>
    <row r="892" ht="14.25" customHeight="1">
      <c r="F892" s="176"/>
      <c r="N892" s="176"/>
      <c r="V892" s="176"/>
      <c r="X892" s="132"/>
      <c r="Y892" s="75"/>
      <c r="Z892" s="75"/>
      <c r="AA892" s="75"/>
      <c r="AB892" s="75"/>
      <c r="AC892" s="75"/>
      <c r="AD892" s="75"/>
      <c r="AE892" s="75"/>
      <c r="AF892" s="75"/>
      <c r="AG892" s="75"/>
      <c r="AH892" s="75"/>
      <c r="AI892" s="75"/>
      <c r="AJ892" s="75"/>
      <c r="AK892" s="75"/>
      <c r="AL892" s="75"/>
      <c r="AM892" s="75"/>
      <c r="AN892" s="75"/>
      <c r="AO892" s="75"/>
      <c r="AP892" s="75"/>
      <c r="AQ892" s="75"/>
    </row>
    <row r="893" ht="14.25" customHeight="1">
      <c r="F893" s="176"/>
      <c r="N893" s="176"/>
      <c r="V893" s="176"/>
      <c r="X893" s="132"/>
      <c r="Y893" s="75"/>
      <c r="Z893" s="75"/>
      <c r="AA893" s="75"/>
      <c r="AB893" s="75"/>
      <c r="AC893" s="75"/>
      <c r="AD893" s="75"/>
      <c r="AE893" s="75"/>
      <c r="AF893" s="75"/>
      <c r="AG893" s="75"/>
      <c r="AH893" s="75"/>
      <c r="AI893" s="75"/>
      <c r="AJ893" s="75"/>
      <c r="AK893" s="75"/>
      <c r="AL893" s="75"/>
      <c r="AM893" s="75"/>
      <c r="AN893" s="75"/>
      <c r="AO893" s="75"/>
      <c r="AP893" s="75"/>
      <c r="AQ893" s="75"/>
    </row>
    <row r="894" ht="14.25" customHeight="1">
      <c r="F894" s="176"/>
      <c r="N894" s="176"/>
      <c r="V894" s="176"/>
      <c r="X894" s="132"/>
      <c r="Y894" s="75"/>
      <c r="Z894" s="75"/>
      <c r="AA894" s="75"/>
      <c r="AB894" s="75"/>
      <c r="AC894" s="75"/>
      <c r="AD894" s="75"/>
      <c r="AE894" s="75"/>
      <c r="AF894" s="75"/>
      <c r="AG894" s="75"/>
      <c r="AH894" s="75"/>
      <c r="AI894" s="75"/>
      <c r="AJ894" s="75"/>
      <c r="AK894" s="75"/>
      <c r="AL894" s="75"/>
      <c r="AM894" s="75"/>
      <c r="AN894" s="75"/>
      <c r="AO894" s="75"/>
      <c r="AP894" s="75"/>
      <c r="AQ894" s="75"/>
    </row>
    <row r="895" ht="14.25" customHeight="1">
      <c r="F895" s="176"/>
      <c r="N895" s="176"/>
      <c r="V895" s="176"/>
      <c r="X895" s="132"/>
      <c r="Y895" s="75"/>
      <c r="Z895" s="75"/>
      <c r="AA895" s="75"/>
      <c r="AB895" s="75"/>
      <c r="AC895" s="75"/>
      <c r="AD895" s="75"/>
      <c r="AE895" s="75"/>
      <c r="AF895" s="75"/>
      <c r="AG895" s="75"/>
      <c r="AH895" s="75"/>
      <c r="AI895" s="75"/>
      <c r="AJ895" s="75"/>
      <c r="AK895" s="75"/>
      <c r="AL895" s="75"/>
      <c r="AM895" s="75"/>
      <c r="AN895" s="75"/>
      <c r="AO895" s="75"/>
      <c r="AP895" s="75"/>
      <c r="AQ895" s="75"/>
    </row>
    <row r="896" ht="14.25" customHeight="1">
      <c r="F896" s="176"/>
      <c r="N896" s="176"/>
      <c r="V896" s="176"/>
      <c r="X896" s="132"/>
      <c r="Y896" s="75"/>
      <c r="Z896" s="75"/>
      <c r="AA896" s="75"/>
      <c r="AB896" s="75"/>
      <c r="AC896" s="75"/>
      <c r="AD896" s="75"/>
      <c r="AE896" s="75"/>
      <c r="AF896" s="75"/>
      <c r="AG896" s="75"/>
      <c r="AH896" s="75"/>
      <c r="AI896" s="75"/>
      <c r="AJ896" s="75"/>
      <c r="AK896" s="75"/>
      <c r="AL896" s="75"/>
      <c r="AM896" s="75"/>
      <c r="AN896" s="75"/>
      <c r="AO896" s="75"/>
      <c r="AP896" s="75"/>
      <c r="AQ896" s="75"/>
    </row>
    <row r="897" ht="14.25" customHeight="1">
      <c r="F897" s="176"/>
      <c r="N897" s="176"/>
      <c r="V897" s="176"/>
      <c r="X897" s="132"/>
      <c r="Y897" s="75"/>
      <c r="Z897" s="75"/>
      <c r="AA897" s="75"/>
      <c r="AB897" s="75"/>
      <c r="AC897" s="75"/>
      <c r="AD897" s="75"/>
      <c r="AE897" s="75"/>
      <c r="AF897" s="75"/>
      <c r="AG897" s="75"/>
      <c r="AH897" s="75"/>
      <c r="AI897" s="75"/>
      <c r="AJ897" s="75"/>
      <c r="AK897" s="75"/>
      <c r="AL897" s="75"/>
      <c r="AM897" s="75"/>
      <c r="AN897" s="75"/>
      <c r="AO897" s="75"/>
      <c r="AP897" s="75"/>
      <c r="AQ897" s="75"/>
    </row>
    <row r="898" ht="14.25" customHeight="1">
      <c r="F898" s="176"/>
      <c r="N898" s="176"/>
      <c r="V898" s="176"/>
      <c r="X898" s="132"/>
      <c r="Y898" s="75"/>
      <c r="Z898" s="75"/>
      <c r="AA898" s="75"/>
      <c r="AB898" s="75"/>
      <c r="AC898" s="75"/>
      <c r="AD898" s="75"/>
      <c r="AE898" s="75"/>
      <c r="AF898" s="75"/>
      <c r="AG898" s="75"/>
      <c r="AH898" s="75"/>
      <c r="AI898" s="75"/>
      <c r="AJ898" s="75"/>
      <c r="AK898" s="75"/>
      <c r="AL898" s="75"/>
      <c r="AM898" s="75"/>
      <c r="AN898" s="75"/>
      <c r="AO898" s="75"/>
      <c r="AP898" s="75"/>
      <c r="AQ898" s="75"/>
    </row>
    <row r="899" ht="14.25" customHeight="1">
      <c r="F899" s="176"/>
      <c r="N899" s="176"/>
      <c r="V899" s="176"/>
      <c r="X899" s="132"/>
      <c r="Y899" s="75"/>
      <c r="Z899" s="75"/>
      <c r="AA899" s="75"/>
      <c r="AB899" s="75"/>
      <c r="AC899" s="75"/>
      <c r="AD899" s="75"/>
      <c r="AE899" s="75"/>
      <c r="AF899" s="75"/>
      <c r="AG899" s="75"/>
      <c r="AH899" s="75"/>
      <c r="AI899" s="75"/>
      <c r="AJ899" s="75"/>
      <c r="AK899" s="75"/>
      <c r="AL899" s="75"/>
      <c r="AM899" s="75"/>
      <c r="AN899" s="75"/>
      <c r="AO899" s="75"/>
      <c r="AP899" s="75"/>
      <c r="AQ899" s="75"/>
    </row>
    <row r="900" ht="14.25" customHeight="1">
      <c r="F900" s="176"/>
      <c r="N900" s="176"/>
      <c r="V900" s="176"/>
      <c r="X900" s="132"/>
      <c r="Y900" s="75"/>
      <c r="Z900" s="75"/>
      <c r="AA900" s="75"/>
      <c r="AB900" s="75"/>
      <c r="AC900" s="75"/>
      <c r="AD900" s="75"/>
      <c r="AE900" s="75"/>
      <c r="AF900" s="75"/>
      <c r="AG900" s="75"/>
      <c r="AH900" s="75"/>
      <c r="AI900" s="75"/>
      <c r="AJ900" s="75"/>
      <c r="AK900" s="75"/>
      <c r="AL900" s="75"/>
      <c r="AM900" s="75"/>
      <c r="AN900" s="75"/>
      <c r="AO900" s="75"/>
      <c r="AP900" s="75"/>
      <c r="AQ900" s="75"/>
    </row>
    <row r="901" ht="14.25" customHeight="1">
      <c r="F901" s="176"/>
      <c r="N901" s="176"/>
      <c r="V901" s="176"/>
      <c r="X901" s="132"/>
      <c r="Y901" s="75"/>
      <c r="Z901" s="75"/>
      <c r="AA901" s="75"/>
      <c r="AB901" s="75"/>
      <c r="AC901" s="75"/>
      <c r="AD901" s="75"/>
      <c r="AE901" s="75"/>
      <c r="AF901" s="75"/>
      <c r="AG901" s="75"/>
      <c r="AH901" s="75"/>
      <c r="AI901" s="75"/>
      <c r="AJ901" s="75"/>
      <c r="AK901" s="75"/>
      <c r="AL901" s="75"/>
      <c r="AM901" s="75"/>
      <c r="AN901" s="75"/>
      <c r="AO901" s="75"/>
      <c r="AP901" s="75"/>
      <c r="AQ901" s="75"/>
    </row>
    <row r="902" ht="14.25" customHeight="1">
      <c r="F902" s="176"/>
      <c r="N902" s="176"/>
      <c r="V902" s="176"/>
      <c r="X902" s="132"/>
      <c r="Y902" s="75"/>
      <c r="Z902" s="75"/>
      <c r="AA902" s="75"/>
      <c r="AB902" s="75"/>
      <c r="AC902" s="75"/>
      <c r="AD902" s="75"/>
      <c r="AE902" s="75"/>
      <c r="AF902" s="75"/>
      <c r="AG902" s="75"/>
      <c r="AH902" s="75"/>
      <c r="AI902" s="75"/>
      <c r="AJ902" s="75"/>
      <c r="AK902" s="75"/>
      <c r="AL902" s="75"/>
      <c r="AM902" s="75"/>
      <c r="AN902" s="75"/>
      <c r="AO902" s="75"/>
      <c r="AP902" s="75"/>
      <c r="AQ902" s="75"/>
    </row>
    <row r="903" ht="14.25" customHeight="1">
      <c r="F903" s="176"/>
      <c r="N903" s="176"/>
      <c r="V903" s="176"/>
      <c r="X903" s="132"/>
      <c r="Y903" s="75"/>
      <c r="Z903" s="75"/>
      <c r="AA903" s="75"/>
      <c r="AB903" s="75"/>
      <c r="AC903" s="75"/>
      <c r="AD903" s="75"/>
      <c r="AE903" s="75"/>
      <c r="AF903" s="75"/>
      <c r="AG903" s="75"/>
      <c r="AH903" s="75"/>
      <c r="AI903" s="75"/>
      <c r="AJ903" s="75"/>
      <c r="AK903" s="75"/>
      <c r="AL903" s="75"/>
      <c r="AM903" s="75"/>
      <c r="AN903" s="75"/>
      <c r="AO903" s="75"/>
      <c r="AP903" s="75"/>
      <c r="AQ903" s="75"/>
    </row>
    <row r="904" ht="14.25" customHeight="1">
      <c r="F904" s="176"/>
      <c r="N904" s="176"/>
      <c r="V904" s="176"/>
      <c r="X904" s="132"/>
      <c r="Y904" s="75"/>
      <c r="Z904" s="75"/>
      <c r="AA904" s="75"/>
      <c r="AB904" s="75"/>
      <c r="AC904" s="75"/>
      <c r="AD904" s="75"/>
      <c r="AE904" s="75"/>
      <c r="AF904" s="75"/>
      <c r="AG904" s="75"/>
      <c r="AH904" s="75"/>
      <c r="AI904" s="75"/>
      <c r="AJ904" s="75"/>
      <c r="AK904" s="75"/>
      <c r="AL904" s="75"/>
      <c r="AM904" s="75"/>
      <c r="AN904" s="75"/>
      <c r="AO904" s="75"/>
      <c r="AP904" s="75"/>
      <c r="AQ904" s="75"/>
    </row>
    <row r="905" ht="14.25" customHeight="1">
      <c r="F905" s="176"/>
      <c r="N905" s="176"/>
      <c r="V905" s="176"/>
      <c r="X905" s="132"/>
      <c r="Y905" s="75"/>
      <c r="Z905" s="75"/>
      <c r="AA905" s="75"/>
      <c r="AB905" s="75"/>
      <c r="AC905" s="75"/>
      <c r="AD905" s="75"/>
      <c r="AE905" s="75"/>
      <c r="AF905" s="75"/>
      <c r="AG905" s="75"/>
      <c r="AH905" s="75"/>
      <c r="AI905" s="75"/>
      <c r="AJ905" s="75"/>
      <c r="AK905" s="75"/>
      <c r="AL905" s="75"/>
      <c r="AM905" s="75"/>
      <c r="AN905" s="75"/>
      <c r="AO905" s="75"/>
      <c r="AP905" s="75"/>
      <c r="AQ905" s="75"/>
    </row>
    <row r="906" ht="14.25" customHeight="1">
      <c r="F906" s="176"/>
      <c r="N906" s="176"/>
      <c r="V906" s="176"/>
      <c r="X906" s="132"/>
      <c r="Y906" s="75"/>
      <c r="Z906" s="75"/>
      <c r="AA906" s="75"/>
      <c r="AB906" s="75"/>
      <c r="AC906" s="75"/>
      <c r="AD906" s="75"/>
      <c r="AE906" s="75"/>
      <c r="AF906" s="75"/>
      <c r="AG906" s="75"/>
      <c r="AH906" s="75"/>
      <c r="AI906" s="75"/>
      <c r="AJ906" s="75"/>
      <c r="AK906" s="75"/>
      <c r="AL906" s="75"/>
      <c r="AM906" s="75"/>
      <c r="AN906" s="75"/>
      <c r="AO906" s="75"/>
      <c r="AP906" s="75"/>
      <c r="AQ906" s="75"/>
    </row>
    <row r="907" ht="14.25" customHeight="1">
      <c r="F907" s="176"/>
      <c r="N907" s="176"/>
      <c r="V907" s="176"/>
      <c r="X907" s="132"/>
      <c r="Y907" s="75"/>
      <c r="Z907" s="75"/>
      <c r="AA907" s="75"/>
      <c r="AB907" s="75"/>
      <c r="AC907" s="75"/>
      <c r="AD907" s="75"/>
      <c r="AE907" s="75"/>
      <c r="AF907" s="75"/>
      <c r="AG907" s="75"/>
      <c r="AH907" s="75"/>
      <c r="AI907" s="75"/>
      <c r="AJ907" s="75"/>
      <c r="AK907" s="75"/>
      <c r="AL907" s="75"/>
      <c r="AM907" s="75"/>
      <c r="AN907" s="75"/>
      <c r="AO907" s="75"/>
      <c r="AP907" s="75"/>
      <c r="AQ907" s="75"/>
    </row>
    <row r="908" ht="14.25" customHeight="1">
      <c r="F908" s="176"/>
      <c r="N908" s="176"/>
      <c r="V908" s="176"/>
      <c r="X908" s="132"/>
      <c r="Y908" s="75"/>
      <c r="Z908" s="75"/>
      <c r="AA908" s="75"/>
      <c r="AB908" s="75"/>
      <c r="AC908" s="75"/>
      <c r="AD908" s="75"/>
      <c r="AE908" s="75"/>
      <c r="AF908" s="75"/>
      <c r="AG908" s="75"/>
      <c r="AH908" s="75"/>
      <c r="AI908" s="75"/>
      <c r="AJ908" s="75"/>
      <c r="AK908" s="75"/>
      <c r="AL908" s="75"/>
      <c r="AM908" s="75"/>
      <c r="AN908" s="75"/>
      <c r="AO908" s="75"/>
      <c r="AP908" s="75"/>
      <c r="AQ908" s="75"/>
    </row>
    <row r="909" ht="14.25" customHeight="1">
      <c r="F909" s="176"/>
      <c r="N909" s="176"/>
      <c r="V909" s="176"/>
      <c r="X909" s="132"/>
      <c r="Y909" s="75"/>
      <c r="Z909" s="75"/>
      <c r="AA909" s="75"/>
      <c r="AB909" s="75"/>
      <c r="AC909" s="75"/>
      <c r="AD909" s="75"/>
      <c r="AE909" s="75"/>
      <c r="AF909" s="75"/>
      <c r="AG909" s="75"/>
      <c r="AH909" s="75"/>
      <c r="AI909" s="75"/>
      <c r="AJ909" s="75"/>
      <c r="AK909" s="75"/>
      <c r="AL909" s="75"/>
      <c r="AM909" s="75"/>
      <c r="AN909" s="75"/>
      <c r="AO909" s="75"/>
      <c r="AP909" s="75"/>
      <c r="AQ909" s="75"/>
    </row>
    <row r="910" ht="14.25" customHeight="1">
      <c r="F910" s="176"/>
      <c r="N910" s="176"/>
      <c r="V910" s="176"/>
      <c r="X910" s="132"/>
      <c r="Y910" s="75"/>
      <c r="Z910" s="75"/>
      <c r="AA910" s="75"/>
      <c r="AB910" s="75"/>
      <c r="AC910" s="75"/>
      <c r="AD910" s="75"/>
      <c r="AE910" s="75"/>
      <c r="AF910" s="75"/>
      <c r="AG910" s="75"/>
      <c r="AH910" s="75"/>
      <c r="AI910" s="75"/>
      <c r="AJ910" s="75"/>
      <c r="AK910" s="75"/>
      <c r="AL910" s="75"/>
      <c r="AM910" s="75"/>
      <c r="AN910" s="75"/>
      <c r="AO910" s="75"/>
      <c r="AP910" s="75"/>
      <c r="AQ910" s="75"/>
    </row>
    <row r="911" ht="14.25" customHeight="1">
      <c r="F911" s="176"/>
      <c r="N911" s="176"/>
      <c r="V911" s="176"/>
      <c r="X911" s="132"/>
      <c r="Y911" s="75"/>
      <c r="Z911" s="75"/>
      <c r="AA911" s="75"/>
      <c r="AB911" s="75"/>
      <c r="AC911" s="75"/>
      <c r="AD911" s="75"/>
      <c r="AE911" s="75"/>
      <c r="AF911" s="75"/>
      <c r="AG911" s="75"/>
      <c r="AH911" s="75"/>
      <c r="AI911" s="75"/>
      <c r="AJ911" s="75"/>
      <c r="AK911" s="75"/>
      <c r="AL911" s="75"/>
      <c r="AM911" s="75"/>
      <c r="AN911" s="75"/>
      <c r="AO911" s="75"/>
      <c r="AP911" s="75"/>
      <c r="AQ911" s="75"/>
    </row>
    <row r="912" ht="14.25" customHeight="1">
      <c r="F912" s="176"/>
      <c r="N912" s="176"/>
      <c r="V912" s="176"/>
      <c r="X912" s="132"/>
      <c r="Y912" s="75"/>
      <c r="Z912" s="75"/>
      <c r="AA912" s="75"/>
      <c r="AB912" s="75"/>
      <c r="AC912" s="75"/>
      <c r="AD912" s="75"/>
      <c r="AE912" s="75"/>
      <c r="AF912" s="75"/>
      <c r="AG912" s="75"/>
      <c r="AH912" s="75"/>
      <c r="AI912" s="75"/>
      <c r="AJ912" s="75"/>
      <c r="AK912" s="75"/>
      <c r="AL912" s="75"/>
      <c r="AM912" s="75"/>
      <c r="AN912" s="75"/>
      <c r="AO912" s="75"/>
      <c r="AP912" s="75"/>
      <c r="AQ912" s="75"/>
    </row>
    <row r="913" ht="14.25" customHeight="1">
      <c r="F913" s="176"/>
      <c r="N913" s="176"/>
      <c r="V913" s="176"/>
      <c r="X913" s="132"/>
      <c r="Y913" s="75"/>
      <c r="Z913" s="75"/>
      <c r="AA913" s="75"/>
      <c r="AB913" s="75"/>
      <c r="AC913" s="75"/>
      <c r="AD913" s="75"/>
      <c r="AE913" s="75"/>
      <c r="AF913" s="75"/>
      <c r="AG913" s="75"/>
      <c r="AH913" s="75"/>
      <c r="AI913" s="75"/>
      <c r="AJ913" s="75"/>
      <c r="AK913" s="75"/>
      <c r="AL913" s="75"/>
      <c r="AM913" s="75"/>
      <c r="AN913" s="75"/>
      <c r="AO913" s="75"/>
      <c r="AP913" s="75"/>
      <c r="AQ913" s="75"/>
    </row>
    <row r="914" ht="14.25" customHeight="1">
      <c r="F914" s="176"/>
      <c r="N914" s="176"/>
      <c r="V914" s="176"/>
      <c r="X914" s="132"/>
      <c r="Y914" s="75"/>
      <c r="Z914" s="75"/>
      <c r="AA914" s="75"/>
      <c r="AB914" s="75"/>
      <c r="AC914" s="75"/>
      <c r="AD914" s="75"/>
      <c r="AE914" s="75"/>
      <c r="AF914" s="75"/>
      <c r="AG914" s="75"/>
      <c r="AH914" s="75"/>
      <c r="AI914" s="75"/>
      <c r="AJ914" s="75"/>
      <c r="AK914" s="75"/>
      <c r="AL914" s="75"/>
      <c r="AM914" s="75"/>
      <c r="AN914" s="75"/>
      <c r="AO914" s="75"/>
      <c r="AP914" s="75"/>
      <c r="AQ914" s="75"/>
    </row>
    <row r="915" ht="14.25" customHeight="1">
      <c r="F915" s="176"/>
      <c r="N915" s="176"/>
      <c r="V915" s="176"/>
      <c r="X915" s="132"/>
      <c r="Y915" s="75"/>
      <c r="Z915" s="75"/>
      <c r="AA915" s="75"/>
      <c r="AB915" s="75"/>
      <c r="AC915" s="75"/>
      <c r="AD915" s="75"/>
      <c r="AE915" s="75"/>
      <c r="AF915" s="75"/>
      <c r="AG915" s="75"/>
      <c r="AH915" s="75"/>
      <c r="AI915" s="75"/>
      <c r="AJ915" s="75"/>
      <c r="AK915" s="75"/>
      <c r="AL915" s="75"/>
      <c r="AM915" s="75"/>
      <c r="AN915" s="75"/>
      <c r="AO915" s="75"/>
      <c r="AP915" s="75"/>
      <c r="AQ915" s="75"/>
    </row>
    <row r="916" ht="14.25" customHeight="1">
      <c r="F916" s="176"/>
      <c r="N916" s="176"/>
      <c r="V916" s="176"/>
      <c r="X916" s="132"/>
      <c r="Y916" s="75"/>
      <c r="Z916" s="75"/>
      <c r="AA916" s="75"/>
      <c r="AB916" s="75"/>
      <c r="AC916" s="75"/>
      <c r="AD916" s="75"/>
      <c r="AE916" s="75"/>
      <c r="AF916" s="75"/>
      <c r="AG916" s="75"/>
      <c r="AH916" s="75"/>
      <c r="AI916" s="75"/>
      <c r="AJ916" s="75"/>
      <c r="AK916" s="75"/>
      <c r="AL916" s="75"/>
      <c r="AM916" s="75"/>
      <c r="AN916" s="75"/>
      <c r="AO916" s="75"/>
      <c r="AP916" s="75"/>
      <c r="AQ916" s="75"/>
    </row>
    <row r="917" ht="14.25" customHeight="1">
      <c r="F917" s="176"/>
      <c r="N917" s="176"/>
      <c r="V917" s="176"/>
      <c r="X917" s="132"/>
      <c r="Y917" s="75"/>
      <c r="Z917" s="75"/>
      <c r="AA917" s="75"/>
      <c r="AB917" s="75"/>
      <c r="AC917" s="75"/>
      <c r="AD917" s="75"/>
      <c r="AE917" s="75"/>
      <c r="AF917" s="75"/>
      <c r="AG917" s="75"/>
      <c r="AH917" s="75"/>
      <c r="AI917" s="75"/>
      <c r="AJ917" s="75"/>
      <c r="AK917" s="75"/>
      <c r="AL917" s="75"/>
      <c r="AM917" s="75"/>
      <c r="AN917" s="75"/>
      <c r="AO917" s="75"/>
      <c r="AP917" s="75"/>
      <c r="AQ917" s="75"/>
    </row>
    <row r="918" ht="14.25" customHeight="1">
      <c r="F918" s="176"/>
      <c r="N918" s="176"/>
      <c r="V918" s="176"/>
      <c r="X918" s="132"/>
      <c r="Y918" s="75"/>
      <c r="Z918" s="75"/>
      <c r="AA918" s="75"/>
      <c r="AB918" s="75"/>
      <c r="AC918" s="75"/>
      <c r="AD918" s="75"/>
      <c r="AE918" s="75"/>
      <c r="AF918" s="75"/>
      <c r="AG918" s="75"/>
      <c r="AH918" s="75"/>
      <c r="AI918" s="75"/>
      <c r="AJ918" s="75"/>
      <c r="AK918" s="75"/>
      <c r="AL918" s="75"/>
      <c r="AM918" s="75"/>
      <c r="AN918" s="75"/>
      <c r="AO918" s="75"/>
      <c r="AP918" s="75"/>
      <c r="AQ918" s="75"/>
    </row>
    <row r="919" ht="14.25" customHeight="1">
      <c r="F919" s="176"/>
      <c r="N919" s="176"/>
      <c r="V919" s="176"/>
      <c r="X919" s="132"/>
      <c r="Y919" s="75"/>
      <c r="Z919" s="75"/>
      <c r="AA919" s="75"/>
      <c r="AB919" s="75"/>
      <c r="AC919" s="75"/>
      <c r="AD919" s="75"/>
      <c r="AE919" s="75"/>
      <c r="AF919" s="75"/>
      <c r="AG919" s="75"/>
      <c r="AH919" s="75"/>
      <c r="AI919" s="75"/>
      <c r="AJ919" s="75"/>
      <c r="AK919" s="75"/>
      <c r="AL919" s="75"/>
      <c r="AM919" s="75"/>
      <c r="AN919" s="75"/>
      <c r="AO919" s="75"/>
      <c r="AP919" s="75"/>
      <c r="AQ919" s="75"/>
    </row>
    <row r="920" ht="14.25" customHeight="1">
      <c r="F920" s="176"/>
      <c r="N920" s="176"/>
      <c r="V920" s="176"/>
      <c r="X920" s="132"/>
      <c r="Y920" s="75"/>
      <c r="Z920" s="75"/>
      <c r="AA920" s="75"/>
      <c r="AB920" s="75"/>
      <c r="AC920" s="75"/>
      <c r="AD920" s="75"/>
      <c r="AE920" s="75"/>
      <c r="AF920" s="75"/>
      <c r="AG920" s="75"/>
      <c r="AH920" s="75"/>
      <c r="AI920" s="75"/>
      <c r="AJ920" s="75"/>
      <c r="AK920" s="75"/>
      <c r="AL920" s="75"/>
      <c r="AM920" s="75"/>
      <c r="AN920" s="75"/>
      <c r="AO920" s="75"/>
      <c r="AP920" s="75"/>
      <c r="AQ920" s="75"/>
    </row>
    <row r="921" ht="14.25" customHeight="1">
      <c r="F921" s="176"/>
      <c r="N921" s="176"/>
      <c r="V921" s="176"/>
      <c r="X921" s="132"/>
      <c r="Y921" s="75"/>
      <c r="Z921" s="75"/>
      <c r="AA921" s="75"/>
      <c r="AB921" s="75"/>
      <c r="AC921" s="75"/>
      <c r="AD921" s="75"/>
      <c r="AE921" s="75"/>
      <c r="AF921" s="75"/>
      <c r="AG921" s="75"/>
      <c r="AH921" s="75"/>
      <c r="AI921" s="75"/>
      <c r="AJ921" s="75"/>
      <c r="AK921" s="75"/>
      <c r="AL921" s="75"/>
      <c r="AM921" s="75"/>
      <c r="AN921" s="75"/>
      <c r="AO921" s="75"/>
      <c r="AP921" s="75"/>
      <c r="AQ921" s="75"/>
    </row>
    <row r="922" ht="14.25" customHeight="1">
      <c r="F922" s="176"/>
      <c r="N922" s="176"/>
      <c r="V922" s="176"/>
      <c r="X922" s="132"/>
      <c r="Y922" s="75"/>
      <c r="Z922" s="75"/>
      <c r="AA922" s="75"/>
      <c r="AB922" s="75"/>
      <c r="AC922" s="75"/>
      <c r="AD922" s="75"/>
      <c r="AE922" s="75"/>
      <c r="AF922" s="75"/>
      <c r="AG922" s="75"/>
      <c r="AH922" s="75"/>
      <c r="AI922" s="75"/>
      <c r="AJ922" s="75"/>
      <c r="AK922" s="75"/>
      <c r="AL922" s="75"/>
      <c r="AM922" s="75"/>
      <c r="AN922" s="75"/>
      <c r="AO922" s="75"/>
      <c r="AP922" s="75"/>
      <c r="AQ922" s="75"/>
    </row>
    <row r="923" ht="14.25" customHeight="1">
      <c r="F923" s="176"/>
      <c r="N923" s="176"/>
      <c r="V923" s="176"/>
      <c r="X923" s="132"/>
      <c r="Y923" s="75"/>
      <c r="Z923" s="75"/>
      <c r="AA923" s="75"/>
      <c r="AB923" s="75"/>
      <c r="AC923" s="75"/>
      <c r="AD923" s="75"/>
      <c r="AE923" s="75"/>
      <c r="AF923" s="75"/>
      <c r="AG923" s="75"/>
      <c r="AH923" s="75"/>
      <c r="AI923" s="75"/>
      <c r="AJ923" s="75"/>
      <c r="AK923" s="75"/>
      <c r="AL923" s="75"/>
      <c r="AM923" s="75"/>
      <c r="AN923" s="75"/>
      <c r="AO923" s="75"/>
      <c r="AP923" s="75"/>
      <c r="AQ923" s="75"/>
    </row>
    <row r="924" ht="14.25" customHeight="1">
      <c r="F924" s="176"/>
      <c r="N924" s="176"/>
      <c r="V924" s="176"/>
      <c r="X924" s="132"/>
      <c r="Y924" s="75"/>
      <c r="Z924" s="75"/>
      <c r="AA924" s="75"/>
      <c r="AB924" s="75"/>
      <c r="AC924" s="75"/>
      <c r="AD924" s="75"/>
      <c r="AE924" s="75"/>
      <c r="AF924" s="75"/>
      <c r="AG924" s="75"/>
      <c r="AH924" s="75"/>
      <c r="AI924" s="75"/>
      <c r="AJ924" s="75"/>
      <c r="AK924" s="75"/>
      <c r="AL924" s="75"/>
      <c r="AM924" s="75"/>
      <c r="AN924" s="75"/>
      <c r="AO924" s="75"/>
      <c r="AP924" s="75"/>
      <c r="AQ924" s="75"/>
    </row>
    <row r="925" ht="14.25" customHeight="1">
      <c r="F925" s="176"/>
      <c r="N925" s="176"/>
      <c r="V925" s="176"/>
      <c r="X925" s="132"/>
      <c r="Y925" s="75"/>
      <c r="Z925" s="75"/>
      <c r="AA925" s="75"/>
      <c r="AB925" s="75"/>
      <c r="AC925" s="75"/>
      <c r="AD925" s="75"/>
      <c r="AE925" s="75"/>
      <c r="AF925" s="75"/>
      <c r="AG925" s="75"/>
      <c r="AH925" s="75"/>
      <c r="AI925" s="75"/>
      <c r="AJ925" s="75"/>
      <c r="AK925" s="75"/>
      <c r="AL925" s="75"/>
      <c r="AM925" s="75"/>
      <c r="AN925" s="75"/>
      <c r="AO925" s="75"/>
      <c r="AP925" s="75"/>
      <c r="AQ925" s="75"/>
    </row>
    <row r="926" ht="14.25" customHeight="1">
      <c r="F926" s="176"/>
      <c r="N926" s="176"/>
      <c r="V926" s="176"/>
      <c r="X926" s="132"/>
      <c r="Y926" s="75"/>
      <c r="Z926" s="75"/>
      <c r="AA926" s="75"/>
      <c r="AB926" s="75"/>
      <c r="AC926" s="75"/>
      <c r="AD926" s="75"/>
      <c r="AE926" s="75"/>
      <c r="AF926" s="75"/>
      <c r="AG926" s="75"/>
      <c r="AH926" s="75"/>
      <c r="AI926" s="75"/>
      <c r="AJ926" s="75"/>
      <c r="AK926" s="75"/>
      <c r="AL926" s="75"/>
      <c r="AM926" s="75"/>
      <c r="AN926" s="75"/>
      <c r="AO926" s="75"/>
      <c r="AP926" s="75"/>
      <c r="AQ926" s="75"/>
    </row>
    <row r="927" ht="14.25" customHeight="1">
      <c r="F927" s="176"/>
      <c r="N927" s="176"/>
      <c r="V927" s="176"/>
      <c r="X927" s="132"/>
      <c r="Y927" s="75"/>
      <c r="Z927" s="75"/>
      <c r="AA927" s="75"/>
      <c r="AB927" s="75"/>
      <c r="AC927" s="75"/>
      <c r="AD927" s="75"/>
      <c r="AE927" s="75"/>
      <c r="AF927" s="75"/>
      <c r="AG927" s="75"/>
      <c r="AH927" s="75"/>
      <c r="AI927" s="75"/>
      <c r="AJ927" s="75"/>
      <c r="AK927" s="75"/>
      <c r="AL927" s="75"/>
      <c r="AM927" s="75"/>
      <c r="AN927" s="75"/>
      <c r="AO927" s="75"/>
      <c r="AP927" s="75"/>
      <c r="AQ927" s="75"/>
    </row>
    <row r="928" ht="14.25" customHeight="1">
      <c r="F928" s="176"/>
      <c r="N928" s="176"/>
      <c r="V928" s="176"/>
      <c r="X928" s="132"/>
      <c r="Y928" s="75"/>
      <c r="Z928" s="75"/>
      <c r="AA928" s="75"/>
      <c r="AB928" s="75"/>
      <c r="AC928" s="75"/>
      <c r="AD928" s="75"/>
      <c r="AE928" s="75"/>
      <c r="AF928" s="75"/>
      <c r="AG928" s="75"/>
      <c r="AH928" s="75"/>
      <c r="AI928" s="75"/>
      <c r="AJ928" s="75"/>
      <c r="AK928" s="75"/>
      <c r="AL928" s="75"/>
      <c r="AM928" s="75"/>
      <c r="AN928" s="75"/>
      <c r="AO928" s="75"/>
      <c r="AP928" s="75"/>
      <c r="AQ928" s="75"/>
    </row>
    <row r="929" ht="14.25" customHeight="1">
      <c r="F929" s="176"/>
      <c r="N929" s="176"/>
      <c r="V929" s="176"/>
      <c r="X929" s="132"/>
      <c r="Y929" s="75"/>
      <c r="Z929" s="75"/>
      <c r="AA929" s="75"/>
      <c r="AB929" s="75"/>
      <c r="AC929" s="75"/>
      <c r="AD929" s="75"/>
      <c r="AE929" s="75"/>
      <c r="AF929" s="75"/>
      <c r="AG929" s="75"/>
      <c r="AH929" s="75"/>
      <c r="AI929" s="75"/>
      <c r="AJ929" s="75"/>
      <c r="AK929" s="75"/>
      <c r="AL929" s="75"/>
      <c r="AM929" s="75"/>
      <c r="AN929" s="75"/>
      <c r="AO929" s="75"/>
      <c r="AP929" s="75"/>
      <c r="AQ929" s="75"/>
    </row>
    <row r="930" ht="14.25" customHeight="1">
      <c r="F930" s="176"/>
      <c r="N930" s="176"/>
      <c r="V930" s="176"/>
      <c r="X930" s="132"/>
      <c r="Y930" s="75"/>
      <c r="Z930" s="75"/>
      <c r="AA930" s="75"/>
      <c r="AB930" s="75"/>
      <c r="AC930" s="75"/>
      <c r="AD930" s="75"/>
      <c r="AE930" s="75"/>
      <c r="AF930" s="75"/>
      <c r="AG930" s="75"/>
      <c r="AH930" s="75"/>
      <c r="AI930" s="75"/>
      <c r="AJ930" s="75"/>
      <c r="AK930" s="75"/>
      <c r="AL930" s="75"/>
      <c r="AM930" s="75"/>
      <c r="AN930" s="75"/>
      <c r="AO930" s="75"/>
      <c r="AP930" s="75"/>
      <c r="AQ930" s="75"/>
    </row>
    <row r="931" ht="14.25" customHeight="1">
      <c r="F931" s="176"/>
      <c r="N931" s="176"/>
      <c r="V931" s="176"/>
      <c r="X931" s="132"/>
      <c r="Y931" s="75"/>
      <c r="Z931" s="75"/>
      <c r="AA931" s="75"/>
      <c r="AB931" s="75"/>
      <c r="AC931" s="75"/>
      <c r="AD931" s="75"/>
      <c r="AE931" s="75"/>
      <c r="AF931" s="75"/>
      <c r="AG931" s="75"/>
      <c r="AH931" s="75"/>
      <c r="AI931" s="75"/>
      <c r="AJ931" s="75"/>
      <c r="AK931" s="75"/>
      <c r="AL931" s="75"/>
      <c r="AM931" s="75"/>
      <c r="AN931" s="75"/>
      <c r="AO931" s="75"/>
      <c r="AP931" s="75"/>
      <c r="AQ931" s="75"/>
    </row>
    <row r="932" ht="14.25" customHeight="1">
      <c r="F932" s="176"/>
      <c r="N932" s="176"/>
      <c r="V932" s="176"/>
      <c r="X932" s="132"/>
      <c r="Y932" s="75"/>
      <c r="Z932" s="75"/>
      <c r="AA932" s="75"/>
      <c r="AB932" s="75"/>
      <c r="AC932" s="75"/>
      <c r="AD932" s="75"/>
      <c r="AE932" s="75"/>
      <c r="AF932" s="75"/>
      <c r="AG932" s="75"/>
      <c r="AH932" s="75"/>
      <c r="AI932" s="75"/>
      <c r="AJ932" s="75"/>
      <c r="AK932" s="75"/>
      <c r="AL932" s="75"/>
      <c r="AM932" s="75"/>
      <c r="AN932" s="75"/>
      <c r="AO932" s="75"/>
      <c r="AP932" s="75"/>
      <c r="AQ932" s="75"/>
    </row>
    <row r="933" ht="14.25" customHeight="1">
      <c r="F933" s="176"/>
      <c r="N933" s="176"/>
      <c r="V933" s="176"/>
      <c r="X933" s="132"/>
      <c r="Y933" s="75"/>
      <c r="Z933" s="75"/>
      <c r="AA933" s="75"/>
      <c r="AB933" s="75"/>
      <c r="AC933" s="75"/>
      <c r="AD933" s="75"/>
      <c r="AE933" s="75"/>
      <c r="AF933" s="75"/>
      <c r="AG933" s="75"/>
      <c r="AH933" s="75"/>
      <c r="AI933" s="75"/>
      <c r="AJ933" s="75"/>
      <c r="AK933" s="75"/>
      <c r="AL933" s="75"/>
      <c r="AM933" s="75"/>
      <c r="AN933" s="75"/>
      <c r="AO933" s="75"/>
      <c r="AP933" s="75"/>
      <c r="AQ933" s="75"/>
    </row>
    <row r="934" ht="14.25" customHeight="1">
      <c r="F934" s="176"/>
      <c r="N934" s="176"/>
      <c r="V934" s="176"/>
      <c r="X934" s="132"/>
      <c r="Y934" s="75"/>
      <c r="Z934" s="75"/>
      <c r="AA934" s="75"/>
      <c r="AB934" s="75"/>
      <c r="AC934" s="75"/>
      <c r="AD934" s="75"/>
      <c r="AE934" s="75"/>
      <c r="AF934" s="75"/>
      <c r="AG934" s="75"/>
      <c r="AH934" s="75"/>
      <c r="AI934" s="75"/>
      <c r="AJ934" s="75"/>
      <c r="AK934" s="75"/>
      <c r="AL934" s="75"/>
      <c r="AM934" s="75"/>
      <c r="AN934" s="75"/>
      <c r="AO934" s="75"/>
      <c r="AP934" s="75"/>
      <c r="AQ934" s="75"/>
    </row>
    <row r="935" ht="14.25" customHeight="1">
      <c r="F935" s="176"/>
      <c r="N935" s="176"/>
      <c r="V935" s="176"/>
      <c r="X935" s="132"/>
      <c r="Y935" s="75"/>
      <c r="Z935" s="75"/>
      <c r="AA935" s="75"/>
      <c r="AB935" s="75"/>
      <c r="AC935" s="75"/>
      <c r="AD935" s="75"/>
      <c r="AE935" s="75"/>
      <c r="AF935" s="75"/>
      <c r="AG935" s="75"/>
      <c r="AH935" s="75"/>
      <c r="AI935" s="75"/>
      <c r="AJ935" s="75"/>
      <c r="AK935" s="75"/>
      <c r="AL935" s="75"/>
      <c r="AM935" s="75"/>
      <c r="AN935" s="75"/>
      <c r="AO935" s="75"/>
      <c r="AP935" s="75"/>
      <c r="AQ935" s="75"/>
    </row>
    <row r="936" ht="14.25" customHeight="1">
      <c r="F936" s="176"/>
      <c r="N936" s="176"/>
      <c r="V936" s="176"/>
      <c r="X936" s="132"/>
      <c r="Y936" s="75"/>
      <c r="Z936" s="75"/>
      <c r="AA936" s="75"/>
      <c r="AB936" s="75"/>
      <c r="AC936" s="75"/>
      <c r="AD936" s="75"/>
      <c r="AE936" s="75"/>
      <c r="AF936" s="75"/>
      <c r="AG936" s="75"/>
      <c r="AH936" s="75"/>
      <c r="AI936" s="75"/>
      <c r="AJ936" s="75"/>
      <c r="AK936" s="75"/>
      <c r="AL936" s="75"/>
      <c r="AM936" s="75"/>
      <c r="AN936" s="75"/>
      <c r="AO936" s="75"/>
      <c r="AP936" s="75"/>
      <c r="AQ936" s="75"/>
    </row>
    <row r="937" ht="14.25" customHeight="1">
      <c r="F937" s="176"/>
      <c r="N937" s="176"/>
      <c r="V937" s="176"/>
      <c r="X937" s="132"/>
      <c r="Y937" s="75"/>
      <c r="Z937" s="75"/>
      <c r="AA937" s="75"/>
      <c r="AB937" s="75"/>
      <c r="AC937" s="75"/>
      <c r="AD937" s="75"/>
      <c r="AE937" s="75"/>
      <c r="AF937" s="75"/>
      <c r="AG937" s="75"/>
      <c r="AH937" s="75"/>
      <c r="AI937" s="75"/>
      <c r="AJ937" s="75"/>
      <c r="AK937" s="75"/>
      <c r="AL937" s="75"/>
      <c r="AM937" s="75"/>
      <c r="AN937" s="75"/>
      <c r="AO937" s="75"/>
      <c r="AP937" s="75"/>
      <c r="AQ937" s="75"/>
    </row>
    <row r="938" ht="14.25" customHeight="1">
      <c r="F938" s="176"/>
      <c r="N938" s="176"/>
      <c r="V938" s="176"/>
      <c r="X938" s="132"/>
      <c r="Y938" s="75"/>
      <c r="Z938" s="75"/>
      <c r="AA938" s="75"/>
      <c r="AB938" s="75"/>
      <c r="AC938" s="75"/>
      <c r="AD938" s="75"/>
      <c r="AE938" s="75"/>
      <c r="AF938" s="75"/>
      <c r="AG938" s="75"/>
      <c r="AH938" s="75"/>
      <c r="AI938" s="75"/>
      <c r="AJ938" s="75"/>
      <c r="AK938" s="75"/>
      <c r="AL938" s="75"/>
      <c r="AM938" s="75"/>
      <c r="AN938" s="75"/>
      <c r="AO938" s="75"/>
      <c r="AP938" s="75"/>
      <c r="AQ938" s="75"/>
    </row>
    <row r="939" ht="14.25" customHeight="1">
      <c r="F939" s="176"/>
      <c r="N939" s="176"/>
      <c r="V939" s="176"/>
      <c r="X939" s="132"/>
      <c r="Y939" s="75"/>
      <c r="Z939" s="75"/>
      <c r="AA939" s="75"/>
      <c r="AB939" s="75"/>
      <c r="AC939" s="75"/>
      <c r="AD939" s="75"/>
      <c r="AE939" s="75"/>
      <c r="AF939" s="75"/>
      <c r="AG939" s="75"/>
      <c r="AH939" s="75"/>
      <c r="AI939" s="75"/>
      <c r="AJ939" s="75"/>
      <c r="AK939" s="75"/>
      <c r="AL939" s="75"/>
      <c r="AM939" s="75"/>
      <c r="AN939" s="75"/>
      <c r="AO939" s="75"/>
      <c r="AP939" s="75"/>
      <c r="AQ939" s="75"/>
    </row>
    <row r="940" ht="14.25" customHeight="1">
      <c r="F940" s="176"/>
      <c r="N940" s="176"/>
      <c r="V940" s="176"/>
      <c r="X940" s="132"/>
      <c r="Y940" s="75"/>
      <c r="Z940" s="75"/>
      <c r="AA940" s="75"/>
      <c r="AB940" s="75"/>
      <c r="AC940" s="75"/>
      <c r="AD940" s="75"/>
      <c r="AE940" s="75"/>
      <c r="AF940" s="75"/>
      <c r="AG940" s="75"/>
      <c r="AH940" s="75"/>
      <c r="AI940" s="75"/>
      <c r="AJ940" s="75"/>
      <c r="AK940" s="75"/>
      <c r="AL940" s="75"/>
      <c r="AM940" s="75"/>
      <c r="AN940" s="75"/>
      <c r="AO940" s="75"/>
      <c r="AP940" s="75"/>
      <c r="AQ940" s="75"/>
    </row>
    <row r="941" ht="14.25" customHeight="1">
      <c r="F941" s="176"/>
      <c r="N941" s="176"/>
      <c r="V941" s="176"/>
      <c r="X941" s="132"/>
      <c r="Y941" s="75"/>
      <c r="Z941" s="75"/>
      <c r="AA941" s="75"/>
      <c r="AB941" s="75"/>
      <c r="AC941" s="75"/>
      <c r="AD941" s="75"/>
      <c r="AE941" s="75"/>
      <c r="AF941" s="75"/>
      <c r="AG941" s="75"/>
      <c r="AH941" s="75"/>
      <c r="AI941" s="75"/>
      <c r="AJ941" s="75"/>
      <c r="AK941" s="75"/>
      <c r="AL941" s="75"/>
      <c r="AM941" s="75"/>
      <c r="AN941" s="75"/>
      <c r="AO941" s="75"/>
      <c r="AP941" s="75"/>
      <c r="AQ941" s="75"/>
    </row>
    <row r="942" ht="14.25" customHeight="1">
      <c r="F942" s="176"/>
      <c r="N942" s="176"/>
      <c r="V942" s="176"/>
      <c r="X942" s="132"/>
      <c r="Y942" s="75"/>
      <c r="Z942" s="75"/>
      <c r="AA942" s="75"/>
      <c r="AB942" s="75"/>
      <c r="AC942" s="75"/>
      <c r="AD942" s="75"/>
      <c r="AE942" s="75"/>
      <c r="AF942" s="75"/>
      <c r="AG942" s="75"/>
      <c r="AH942" s="75"/>
      <c r="AI942" s="75"/>
      <c r="AJ942" s="75"/>
      <c r="AK942" s="75"/>
      <c r="AL942" s="75"/>
      <c r="AM942" s="75"/>
      <c r="AN942" s="75"/>
      <c r="AO942" s="75"/>
      <c r="AP942" s="75"/>
      <c r="AQ942" s="75"/>
    </row>
    <row r="943" ht="14.25" customHeight="1">
      <c r="F943" s="176"/>
      <c r="N943" s="176"/>
      <c r="V943" s="176"/>
      <c r="X943" s="132"/>
      <c r="Y943" s="75"/>
      <c r="Z943" s="75"/>
      <c r="AA943" s="75"/>
      <c r="AB943" s="75"/>
      <c r="AC943" s="75"/>
      <c r="AD943" s="75"/>
      <c r="AE943" s="75"/>
      <c r="AF943" s="75"/>
      <c r="AG943" s="75"/>
      <c r="AH943" s="75"/>
      <c r="AI943" s="75"/>
      <c r="AJ943" s="75"/>
      <c r="AK943" s="75"/>
      <c r="AL943" s="75"/>
      <c r="AM943" s="75"/>
      <c r="AN943" s="75"/>
      <c r="AO943" s="75"/>
      <c r="AP943" s="75"/>
      <c r="AQ943" s="75"/>
    </row>
    <row r="944" ht="14.25" customHeight="1">
      <c r="F944" s="176"/>
      <c r="N944" s="176"/>
      <c r="V944" s="176"/>
      <c r="X944" s="132"/>
      <c r="Y944" s="75"/>
      <c r="Z944" s="75"/>
      <c r="AA944" s="75"/>
      <c r="AB944" s="75"/>
      <c r="AC944" s="75"/>
      <c r="AD944" s="75"/>
      <c r="AE944" s="75"/>
      <c r="AF944" s="75"/>
      <c r="AG944" s="75"/>
      <c r="AH944" s="75"/>
      <c r="AI944" s="75"/>
      <c r="AJ944" s="75"/>
      <c r="AK944" s="75"/>
      <c r="AL944" s="75"/>
      <c r="AM944" s="75"/>
      <c r="AN944" s="75"/>
      <c r="AO944" s="75"/>
      <c r="AP944" s="75"/>
      <c r="AQ944" s="75"/>
    </row>
    <row r="945" ht="14.25" customHeight="1">
      <c r="F945" s="176"/>
      <c r="N945" s="176"/>
      <c r="V945" s="176"/>
      <c r="X945" s="132"/>
      <c r="Y945" s="75"/>
      <c r="Z945" s="75"/>
      <c r="AA945" s="75"/>
      <c r="AB945" s="75"/>
      <c r="AC945" s="75"/>
      <c r="AD945" s="75"/>
      <c r="AE945" s="75"/>
      <c r="AF945" s="75"/>
      <c r="AG945" s="75"/>
      <c r="AH945" s="75"/>
      <c r="AI945" s="75"/>
      <c r="AJ945" s="75"/>
      <c r="AK945" s="75"/>
      <c r="AL945" s="75"/>
      <c r="AM945" s="75"/>
      <c r="AN945" s="75"/>
      <c r="AO945" s="75"/>
      <c r="AP945" s="75"/>
      <c r="AQ945" s="75"/>
    </row>
    <row r="946" ht="14.25" customHeight="1">
      <c r="F946" s="176"/>
      <c r="N946" s="176"/>
      <c r="V946" s="176"/>
      <c r="X946" s="132"/>
      <c r="Y946" s="75"/>
      <c r="Z946" s="75"/>
      <c r="AA946" s="75"/>
      <c r="AB946" s="75"/>
      <c r="AC946" s="75"/>
      <c r="AD946" s="75"/>
      <c r="AE946" s="75"/>
      <c r="AF946" s="75"/>
      <c r="AG946" s="75"/>
      <c r="AH946" s="75"/>
      <c r="AI946" s="75"/>
      <c r="AJ946" s="75"/>
      <c r="AK946" s="75"/>
      <c r="AL946" s="75"/>
      <c r="AM946" s="75"/>
      <c r="AN946" s="75"/>
      <c r="AO946" s="75"/>
      <c r="AP946" s="75"/>
      <c r="AQ946" s="75"/>
    </row>
    <row r="947" ht="14.25" customHeight="1">
      <c r="F947" s="176"/>
      <c r="N947" s="176"/>
      <c r="V947" s="176"/>
      <c r="X947" s="132"/>
      <c r="Y947" s="75"/>
      <c r="Z947" s="75"/>
      <c r="AA947" s="75"/>
      <c r="AB947" s="75"/>
      <c r="AC947" s="75"/>
      <c r="AD947" s="75"/>
      <c r="AE947" s="75"/>
      <c r="AF947" s="75"/>
      <c r="AG947" s="75"/>
      <c r="AH947" s="75"/>
      <c r="AI947" s="75"/>
      <c r="AJ947" s="75"/>
      <c r="AK947" s="75"/>
      <c r="AL947" s="75"/>
      <c r="AM947" s="75"/>
      <c r="AN947" s="75"/>
      <c r="AO947" s="75"/>
      <c r="AP947" s="75"/>
      <c r="AQ947" s="75"/>
    </row>
    <row r="948" ht="14.25" customHeight="1">
      <c r="F948" s="176"/>
      <c r="N948" s="176"/>
      <c r="V948" s="176"/>
      <c r="X948" s="132"/>
      <c r="Y948" s="75"/>
      <c r="Z948" s="75"/>
      <c r="AA948" s="75"/>
      <c r="AB948" s="75"/>
      <c r="AC948" s="75"/>
      <c r="AD948" s="75"/>
      <c r="AE948" s="75"/>
      <c r="AF948" s="75"/>
      <c r="AG948" s="75"/>
      <c r="AH948" s="75"/>
      <c r="AI948" s="75"/>
      <c r="AJ948" s="75"/>
      <c r="AK948" s="75"/>
      <c r="AL948" s="75"/>
      <c r="AM948" s="75"/>
      <c r="AN948" s="75"/>
      <c r="AO948" s="75"/>
      <c r="AP948" s="75"/>
      <c r="AQ948" s="75"/>
    </row>
    <row r="949" ht="14.25" customHeight="1">
      <c r="F949" s="176"/>
      <c r="N949" s="176"/>
      <c r="V949" s="176"/>
      <c r="X949" s="132"/>
      <c r="Y949" s="75"/>
      <c r="Z949" s="75"/>
      <c r="AA949" s="75"/>
      <c r="AB949" s="75"/>
      <c r="AC949" s="75"/>
      <c r="AD949" s="75"/>
      <c r="AE949" s="75"/>
      <c r="AF949" s="75"/>
      <c r="AG949" s="75"/>
      <c r="AH949" s="75"/>
      <c r="AI949" s="75"/>
      <c r="AJ949" s="75"/>
      <c r="AK949" s="75"/>
      <c r="AL949" s="75"/>
      <c r="AM949" s="75"/>
      <c r="AN949" s="75"/>
      <c r="AO949" s="75"/>
      <c r="AP949" s="75"/>
      <c r="AQ949" s="75"/>
    </row>
    <row r="950" ht="14.25" customHeight="1">
      <c r="F950" s="176"/>
      <c r="N950" s="176"/>
      <c r="V950" s="176"/>
      <c r="X950" s="132"/>
      <c r="Y950" s="75"/>
      <c r="Z950" s="75"/>
      <c r="AA950" s="75"/>
      <c r="AB950" s="75"/>
      <c r="AC950" s="75"/>
      <c r="AD950" s="75"/>
      <c r="AE950" s="75"/>
      <c r="AF950" s="75"/>
      <c r="AG950" s="75"/>
      <c r="AH950" s="75"/>
      <c r="AI950" s="75"/>
      <c r="AJ950" s="75"/>
      <c r="AK950" s="75"/>
      <c r="AL950" s="75"/>
      <c r="AM950" s="75"/>
      <c r="AN950" s="75"/>
      <c r="AO950" s="75"/>
      <c r="AP950" s="75"/>
      <c r="AQ950" s="75"/>
    </row>
    <row r="951" ht="14.25" customHeight="1">
      <c r="F951" s="176"/>
      <c r="N951" s="176"/>
      <c r="V951" s="176"/>
      <c r="X951" s="132"/>
      <c r="Y951" s="75"/>
      <c r="Z951" s="75"/>
      <c r="AA951" s="75"/>
      <c r="AB951" s="75"/>
      <c r="AC951" s="75"/>
      <c r="AD951" s="75"/>
      <c r="AE951" s="75"/>
      <c r="AF951" s="75"/>
      <c r="AG951" s="75"/>
      <c r="AH951" s="75"/>
      <c r="AI951" s="75"/>
      <c r="AJ951" s="75"/>
      <c r="AK951" s="75"/>
      <c r="AL951" s="75"/>
      <c r="AM951" s="75"/>
      <c r="AN951" s="75"/>
      <c r="AO951" s="75"/>
      <c r="AP951" s="75"/>
      <c r="AQ951" s="75"/>
    </row>
    <row r="952" ht="14.25" customHeight="1">
      <c r="F952" s="176"/>
      <c r="N952" s="176"/>
      <c r="V952" s="176"/>
      <c r="X952" s="132"/>
      <c r="Y952" s="75"/>
      <c r="Z952" s="75"/>
      <c r="AA952" s="75"/>
      <c r="AB952" s="75"/>
      <c r="AC952" s="75"/>
      <c r="AD952" s="75"/>
      <c r="AE952" s="75"/>
      <c r="AF952" s="75"/>
      <c r="AG952" s="75"/>
      <c r="AH952" s="75"/>
      <c r="AI952" s="75"/>
      <c r="AJ952" s="75"/>
      <c r="AK952" s="75"/>
      <c r="AL952" s="75"/>
      <c r="AM952" s="75"/>
      <c r="AN952" s="75"/>
      <c r="AO952" s="75"/>
      <c r="AP952" s="75"/>
      <c r="AQ952" s="75"/>
    </row>
    <row r="953" ht="14.25" customHeight="1">
      <c r="F953" s="176"/>
      <c r="N953" s="176"/>
      <c r="V953" s="176"/>
      <c r="X953" s="132"/>
      <c r="Y953" s="75"/>
      <c r="Z953" s="75"/>
      <c r="AA953" s="75"/>
      <c r="AB953" s="75"/>
      <c r="AC953" s="75"/>
      <c r="AD953" s="75"/>
      <c r="AE953" s="75"/>
      <c r="AF953" s="75"/>
      <c r="AG953" s="75"/>
      <c r="AH953" s="75"/>
      <c r="AI953" s="75"/>
      <c r="AJ953" s="75"/>
      <c r="AK953" s="75"/>
      <c r="AL953" s="75"/>
      <c r="AM953" s="75"/>
      <c r="AN953" s="75"/>
      <c r="AO953" s="75"/>
      <c r="AP953" s="75"/>
      <c r="AQ953" s="75"/>
    </row>
    <row r="954" ht="14.25" customHeight="1">
      <c r="F954" s="176"/>
      <c r="N954" s="176"/>
      <c r="V954" s="176"/>
      <c r="X954" s="132"/>
      <c r="Y954" s="75"/>
      <c r="Z954" s="75"/>
      <c r="AA954" s="75"/>
      <c r="AB954" s="75"/>
      <c r="AC954" s="75"/>
      <c r="AD954" s="75"/>
      <c r="AE954" s="75"/>
      <c r="AF954" s="75"/>
      <c r="AG954" s="75"/>
      <c r="AH954" s="75"/>
      <c r="AI954" s="75"/>
      <c r="AJ954" s="75"/>
      <c r="AK954" s="75"/>
      <c r="AL954" s="75"/>
      <c r="AM954" s="75"/>
      <c r="AN954" s="75"/>
      <c r="AO954" s="75"/>
      <c r="AP954" s="75"/>
      <c r="AQ954" s="75"/>
    </row>
    <row r="955" ht="14.25" customHeight="1">
      <c r="F955" s="176"/>
      <c r="N955" s="176"/>
      <c r="V955" s="176"/>
      <c r="X955" s="132"/>
      <c r="Y955" s="75"/>
      <c r="Z955" s="75"/>
      <c r="AA955" s="75"/>
      <c r="AB955" s="75"/>
      <c r="AC955" s="75"/>
      <c r="AD955" s="75"/>
      <c r="AE955" s="75"/>
      <c r="AF955" s="75"/>
      <c r="AG955" s="75"/>
      <c r="AH955" s="75"/>
      <c r="AI955" s="75"/>
      <c r="AJ955" s="75"/>
      <c r="AK955" s="75"/>
      <c r="AL955" s="75"/>
      <c r="AM955" s="75"/>
      <c r="AN955" s="75"/>
      <c r="AO955" s="75"/>
      <c r="AP955" s="75"/>
      <c r="AQ955" s="75"/>
    </row>
    <row r="956" ht="14.25" customHeight="1">
      <c r="F956" s="176"/>
      <c r="N956" s="176"/>
      <c r="V956" s="176"/>
      <c r="X956" s="132"/>
      <c r="Y956" s="75"/>
      <c r="Z956" s="75"/>
      <c r="AA956" s="75"/>
      <c r="AB956" s="75"/>
      <c r="AC956" s="75"/>
      <c r="AD956" s="75"/>
      <c r="AE956" s="75"/>
      <c r="AF956" s="75"/>
      <c r="AG956" s="75"/>
      <c r="AH956" s="75"/>
      <c r="AI956" s="75"/>
      <c r="AJ956" s="75"/>
      <c r="AK956" s="75"/>
      <c r="AL956" s="75"/>
      <c r="AM956" s="75"/>
      <c r="AN956" s="75"/>
      <c r="AO956" s="75"/>
      <c r="AP956" s="75"/>
      <c r="AQ956" s="75"/>
    </row>
    <row r="957" ht="14.25" customHeight="1">
      <c r="F957" s="176"/>
      <c r="N957" s="176"/>
      <c r="V957" s="176"/>
      <c r="X957" s="132"/>
      <c r="Y957" s="75"/>
      <c r="Z957" s="75"/>
      <c r="AA957" s="75"/>
      <c r="AB957" s="75"/>
      <c r="AC957" s="75"/>
      <c r="AD957" s="75"/>
      <c r="AE957" s="75"/>
      <c r="AF957" s="75"/>
      <c r="AG957" s="75"/>
      <c r="AH957" s="75"/>
      <c r="AI957" s="75"/>
      <c r="AJ957" s="75"/>
      <c r="AK957" s="75"/>
      <c r="AL957" s="75"/>
      <c r="AM957" s="75"/>
      <c r="AN957" s="75"/>
      <c r="AO957" s="75"/>
      <c r="AP957" s="75"/>
      <c r="AQ957" s="75"/>
    </row>
    <row r="958" ht="14.25" customHeight="1">
      <c r="F958" s="176"/>
      <c r="N958" s="176"/>
      <c r="V958" s="176"/>
      <c r="X958" s="132"/>
      <c r="Y958" s="75"/>
      <c r="Z958" s="75"/>
      <c r="AA958" s="75"/>
      <c r="AB958" s="75"/>
      <c r="AC958" s="75"/>
      <c r="AD958" s="75"/>
      <c r="AE958" s="75"/>
      <c r="AF958" s="75"/>
      <c r="AG958" s="75"/>
      <c r="AH958" s="75"/>
      <c r="AI958" s="75"/>
      <c r="AJ958" s="75"/>
      <c r="AK958" s="75"/>
      <c r="AL958" s="75"/>
      <c r="AM958" s="75"/>
      <c r="AN958" s="75"/>
      <c r="AO958" s="75"/>
      <c r="AP958" s="75"/>
      <c r="AQ958" s="75"/>
    </row>
    <row r="959" ht="14.25" customHeight="1">
      <c r="F959" s="176"/>
      <c r="N959" s="176"/>
      <c r="V959" s="176"/>
      <c r="X959" s="132"/>
      <c r="Y959" s="75"/>
      <c r="Z959" s="75"/>
      <c r="AA959" s="75"/>
      <c r="AB959" s="75"/>
      <c r="AC959" s="75"/>
      <c r="AD959" s="75"/>
      <c r="AE959" s="75"/>
      <c r="AF959" s="75"/>
      <c r="AG959" s="75"/>
      <c r="AH959" s="75"/>
      <c r="AI959" s="75"/>
      <c r="AJ959" s="75"/>
      <c r="AK959" s="75"/>
      <c r="AL959" s="75"/>
      <c r="AM959" s="75"/>
      <c r="AN959" s="75"/>
      <c r="AO959" s="75"/>
      <c r="AP959" s="75"/>
      <c r="AQ959" s="75"/>
    </row>
    <row r="960" ht="14.25" customHeight="1">
      <c r="F960" s="176"/>
      <c r="N960" s="176"/>
      <c r="V960" s="176"/>
      <c r="X960" s="132"/>
      <c r="Y960" s="75"/>
      <c r="Z960" s="75"/>
      <c r="AA960" s="75"/>
      <c r="AB960" s="75"/>
      <c r="AC960" s="75"/>
      <c r="AD960" s="75"/>
      <c r="AE960" s="75"/>
      <c r="AF960" s="75"/>
      <c r="AG960" s="75"/>
      <c r="AH960" s="75"/>
      <c r="AI960" s="75"/>
      <c r="AJ960" s="75"/>
      <c r="AK960" s="75"/>
      <c r="AL960" s="75"/>
      <c r="AM960" s="75"/>
      <c r="AN960" s="75"/>
      <c r="AO960" s="75"/>
      <c r="AP960" s="75"/>
      <c r="AQ960" s="75"/>
    </row>
    <row r="961" ht="14.25" customHeight="1">
      <c r="F961" s="176"/>
      <c r="N961" s="176"/>
      <c r="V961" s="176"/>
      <c r="X961" s="132"/>
      <c r="Y961" s="75"/>
      <c r="Z961" s="75"/>
      <c r="AA961" s="75"/>
      <c r="AB961" s="75"/>
      <c r="AC961" s="75"/>
      <c r="AD961" s="75"/>
      <c r="AE961" s="75"/>
      <c r="AF961" s="75"/>
      <c r="AG961" s="75"/>
      <c r="AH961" s="75"/>
      <c r="AI961" s="75"/>
      <c r="AJ961" s="75"/>
      <c r="AK961" s="75"/>
      <c r="AL961" s="75"/>
      <c r="AM961" s="75"/>
      <c r="AN961" s="75"/>
      <c r="AO961" s="75"/>
      <c r="AP961" s="75"/>
      <c r="AQ961" s="75"/>
    </row>
    <row r="962" ht="14.25" customHeight="1">
      <c r="F962" s="176"/>
      <c r="N962" s="176"/>
      <c r="V962" s="176"/>
      <c r="X962" s="132"/>
      <c r="Y962" s="75"/>
      <c r="Z962" s="75"/>
      <c r="AA962" s="75"/>
      <c r="AB962" s="75"/>
      <c r="AC962" s="75"/>
      <c r="AD962" s="75"/>
      <c r="AE962" s="75"/>
      <c r="AF962" s="75"/>
      <c r="AG962" s="75"/>
      <c r="AH962" s="75"/>
      <c r="AI962" s="75"/>
      <c r="AJ962" s="75"/>
      <c r="AK962" s="75"/>
      <c r="AL962" s="75"/>
      <c r="AM962" s="75"/>
      <c r="AN962" s="75"/>
      <c r="AO962" s="75"/>
      <c r="AP962" s="75"/>
      <c r="AQ962" s="75"/>
    </row>
    <row r="963" ht="14.25" customHeight="1">
      <c r="F963" s="176"/>
      <c r="N963" s="176"/>
      <c r="V963" s="176"/>
      <c r="X963" s="132"/>
      <c r="Y963" s="75"/>
      <c r="Z963" s="75"/>
      <c r="AA963" s="75"/>
      <c r="AB963" s="75"/>
      <c r="AC963" s="75"/>
      <c r="AD963" s="75"/>
      <c r="AE963" s="75"/>
      <c r="AF963" s="75"/>
      <c r="AG963" s="75"/>
      <c r="AH963" s="75"/>
      <c r="AI963" s="75"/>
      <c r="AJ963" s="75"/>
      <c r="AK963" s="75"/>
      <c r="AL963" s="75"/>
      <c r="AM963" s="75"/>
      <c r="AN963" s="75"/>
      <c r="AO963" s="75"/>
      <c r="AP963" s="75"/>
      <c r="AQ963" s="75"/>
    </row>
    <row r="964" ht="14.25" customHeight="1">
      <c r="F964" s="176"/>
      <c r="N964" s="176"/>
      <c r="V964" s="176"/>
      <c r="X964" s="132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  <c r="AO964" s="75"/>
      <c r="AP964" s="75"/>
      <c r="AQ964" s="75"/>
    </row>
    <row r="965" ht="14.25" customHeight="1">
      <c r="F965" s="176"/>
      <c r="N965" s="176"/>
      <c r="V965" s="176"/>
      <c r="X965" s="132"/>
      <c r="Y965" s="75"/>
      <c r="Z965" s="75"/>
      <c r="AA965" s="75"/>
      <c r="AB965" s="75"/>
      <c r="AC965" s="75"/>
      <c r="AD965" s="75"/>
      <c r="AE965" s="75"/>
      <c r="AF965" s="75"/>
      <c r="AG965" s="75"/>
      <c r="AH965" s="75"/>
      <c r="AI965" s="75"/>
      <c r="AJ965" s="75"/>
      <c r="AK965" s="75"/>
      <c r="AL965" s="75"/>
      <c r="AM965" s="75"/>
      <c r="AN965" s="75"/>
      <c r="AO965" s="75"/>
      <c r="AP965" s="75"/>
      <c r="AQ965" s="75"/>
    </row>
    <row r="966" ht="14.25" customHeight="1">
      <c r="F966" s="176"/>
      <c r="N966" s="176"/>
      <c r="V966" s="176"/>
      <c r="X966" s="132"/>
      <c r="Y966" s="75"/>
      <c r="Z966" s="75"/>
      <c r="AA966" s="75"/>
      <c r="AB966" s="75"/>
      <c r="AC966" s="75"/>
      <c r="AD966" s="75"/>
      <c r="AE966" s="75"/>
      <c r="AF966" s="75"/>
      <c r="AG966" s="75"/>
      <c r="AH966" s="75"/>
      <c r="AI966" s="75"/>
      <c r="AJ966" s="75"/>
      <c r="AK966" s="75"/>
      <c r="AL966" s="75"/>
      <c r="AM966" s="75"/>
      <c r="AN966" s="75"/>
      <c r="AO966" s="75"/>
      <c r="AP966" s="75"/>
      <c r="AQ966" s="75"/>
    </row>
    <row r="967" ht="14.25" customHeight="1">
      <c r="F967" s="176"/>
      <c r="N967" s="176"/>
      <c r="V967" s="176"/>
      <c r="X967" s="132"/>
      <c r="Y967" s="75"/>
      <c r="Z967" s="75"/>
      <c r="AA967" s="75"/>
      <c r="AB967" s="75"/>
      <c r="AC967" s="75"/>
      <c r="AD967" s="75"/>
      <c r="AE967" s="75"/>
      <c r="AF967" s="75"/>
      <c r="AG967" s="75"/>
      <c r="AH967" s="75"/>
      <c r="AI967" s="75"/>
      <c r="AJ967" s="75"/>
      <c r="AK967" s="75"/>
      <c r="AL967" s="75"/>
      <c r="AM967" s="75"/>
      <c r="AN967" s="75"/>
      <c r="AO967" s="75"/>
      <c r="AP967" s="75"/>
      <c r="AQ967" s="75"/>
    </row>
    <row r="968" ht="14.25" customHeight="1">
      <c r="F968" s="176"/>
      <c r="N968" s="176"/>
      <c r="V968" s="176"/>
      <c r="X968" s="132"/>
      <c r="Y968" s="75"/>
      <c r="Z968" s="75"/>
      <c r="AA968" s="75"/>
      <c r="AB968" s="75"/>
      <c r="AC968" s="75"/>
      <c r="AD968" s="75"/>
      <c r="AE968" s="75"/>
      <c r="AF968" s="75"/>
      <c r="AG968" s="75"/>
      <c r="AH968" s="75"/>
      <c r="AI968" s="75"/>
      <c r="AJ968" s="75"/>
      <c r="AK968" s="75"/>
      <c r="AL968" s="75"/>
      <c r="AM968" s="75"/>
      <c r="AN968" s="75"/>
      <c r="AO968" s="75"/>
      <c r="AP968" s="75"/>
      <c r="AQ968" s="75"/>
    </row>
    <row r="969" ht="14.25" customHeight="1">
      <c r="F969" s="176"/>
      <c r="N969" s="176"/>
      <c r="V969" s="176"/>
      <c r="X969" s="132"/>
      <c r="Y969" s="75"/>
      <c r="Z969" s="75"/>
      <c r="AA969" s="75"/>
      <c r="AB969" s="75"/>
      <c r="AC969" s="75"/>
      <c r="AD969" s="75"/>
      <c r="AE969" s="75"/>
      <c r="AF969" s="75"/>
      <c r="AG969" s="75"/>
      <c r="AH969" s="75"/>
      <c r="AI969" s="75"/>
      <c r="AJ969" s="75"/>
      <c r="AK969" s="75"/>
      <c r="AL969" s="75"/>
      <c r="AM969" s="75"/>
      <c r="AN969" s="75"/>
      <c r="AO969" s="75"/>
      <c r="AP969" s="75"/>
      <c r="AQ969" s="75"/>
    </row>
    <row r="970" ht="14.25" customHeight="1">
      <c r="F970" s="176"/>
      <c r="N970" s="176"/>
      <c r="V970" s="176"/>
      <c r="X970" s="132"/>
      <c r="Y970" s="75"/>
      <c r="Z970" s="75"/>
      <c r="AA970" s="75"/>
      <c r="AB970" s="75"/>
      <c r="AC970" s="75"/>
      <c r="AD970" s="75"/>
      <c r="AE970" s="75"/>
      <c r="AF970" s="75"/>
      <c r="AG970" s="75"/>
      <c r="AH970" s="75"/>
      <c r="AI970" s="75"/>
      <c r="AJ970" s="75"/>
      <c r="AK970" s="75"/>
      <c r="AL970" s="75"/>
      <c r="AM970" s="75"/>
      <c r="AN970" s="75"/>
      <c r="AO970" s="75"/>
      <c r="AP970" s="75"/>
      <c r="AQ970" s="75"/>
    </row>
    <row r="971" ht="14.25" customHeight="1">
      <c r="F971" s="176"/>
      <c r="N971" s="176"/>
      <c r="V971" s="176"/>
      <c r="X971" s="132"/>
      <c r="Y971" s="75"/>
      <c r="Z971" s="75"/>
      <c r="AA971" s="75"/>
      <c r="AB971" s="75"/>
      <c r="AC971" s="75"/>
      <c r="AD971" s="75"/>
      <c r="AE971" s="75"/>
      <c r="AF971" s="75"/>
      <c r="AG971" s="75"/>
      <c r="AH971" s="75"/>
      <c r="AI971" s="75"/>
      <c r="AJ971" s="75"/>
      <c r="AK971" s="75"/>
      <c r="AL971" s="75"/>
      <c r="AM971" s="75"/>
      <c r="AN971" s="75"/>
      <c r="AO971" s="75"/>
      <c r="AP971" s="75"/>
      <c r="AQ971" s="75"/>
    </row>
    <row r="972" ht="14.25" customHeight="1">
      <c r="F972" s="176"/>
      <c r="N972" s="176"/>
      <c r="V972" s="176"/>
      <c r="X972" s="132"/>
      <c r="Y972" s="75"/>
      <c r="Z972" s="75"/>
      <c r="AA972" s="75"/>
      <c r="AB972" s="75"/>
      <c r="AC972" s="75"/>
      <c r="AD972" s="75"/>
      <c r="AE972" s="75"/>
      <c r="AF972" s="75"/>
      <c r="AG972" s="75"/>
      <c r="AH972" s="75"/>
      <c r="AI972" s="75"/>
      <c r="AJ972" s="75"/>
      <c r="AK972" s="75"/>
      <c r="AL972" s="75"/>
      <c r="AM972" s="75"/>
      <c r="AN972" s="75"/>
      <c r="AO972" s="75"/>
      <c r="AP972" s="75"/>
      <c r="AQ972" s="75"/>
    </row>
    <row r="973" ht="14.25" customHeight="1">
      <c r="F973" s="176"/>
      <c r="N973" s="176"/>
      <c r="V973" s="176"/>
      <c r="X973" s="132"/>
      <c r="Y973" s="75"/>
      <c r="Z973" s="75"/>
      <c r="AA973" s="75"/>
      <c r="AB973" s="75"/>
      <c r="AC973" s="75"/>
      <c r="AD973" s="75"/>
      <c r="AE973" s="75"/>
      <c r="AF973" s="75"/>
      <c r="AG973" s="75"/>
      <c r="AH973" s="75"/>
      <c r="AI973" s="75"/>
      <c r="AJ973" s="75"/>
      <c r="AK973" s="75"/>
      <c r="AL973" s="75"/>
      <c r="AM973" s="75"/>
      <c r="AN973" s="75"/>
      <c r="AO973" s="75"/>
      <c r="AP973" s="75"/>
      <c r="AQ973" s="75"/>
    </row>
    <row r="974" ht="14.25" customHeight="1">
      <c r="F974" s="176"/>
      <c r="N974" s="176"/>
      <c r="V974" s="176"/>
      <c r="X974" s="132"/>
      <c r="Y974" s="75"/>
      <c r="Z974" s="75"/>
      <c r="AA974" s="75"/>
      <c r="AB974" s="75"/>
      <c r="AC974" s="75"/>
      <c r="AD974" s="75"/>
      <c r="AE974" s="75"/>
      <c r="AF974" s="75"/>
      <c r="AG974" s="75"/>
      <c r="AH974" s="75"/>
      <c r="AI974" s="75"/>
      <c r="AJ974" s="75"/>
      <c r="AK974" s="75"/>
      <c r="AL974" s="75"/>
      <c r="AM974" s="75"/>
      <c r="AN974" s="75"/>
      <c r="AO974" s="75"/>
      <c r="AP974" s="75"/>
      <c r="AQ974" s="75"/>
    </row>
    <row r="975" ht="14.25" customHeight="1">
      <c r="F975" s="176"/>
      <c r="N975" s="176"/>
      <c r="V975" s="176"/>
      <c r="X975" s="132"/>
      <c r="Y975" s="75"/>
      <c r="Z975" s="75"/>
      <c r="AA975" s="75"/>
      <c r="AB975" s="75"/>
      <c r="AC975" s="75"/>
      <c r="AD975" s="75"/>
      <c r="AE975" s="75"/>
      <c r="AF975" s="75"/>
      <c r="AG975" s="75"/>
      <c r="AH975" s="75"/>
      <c r="AI975" s="75"/>
      <c r="AJ975" s="75"/>
      <c r="AK975" s="75"/>
      <c r="AL975" s="75"/>
      <c r="AM975" s="75"/>
      <c r="AN975" s="75"/>
      <c r="AO975" s="75"/>
      <c r="AP975" s="75"/>
      <c r="AQ975" s="75"/>
    </row>
    <row r="976" ht="14.25" customHeight="1">
      <c r="F976" s="176"/>
      <c r="N976" s="176"/>
      <c r="V976" s="176"/>
      <c r="X976" s="132"/>
      <c r="Y976" s="75"/>
      <c r="Z976" s="75"/>
      <c r="AA976" s="75"/>
      <c r="AB976" s="75"/>
      <c r="AC976" s="75"/>
      <c r="AD976" s="75"/>
      <c r="AE976" s="75"/>
      <c r="AF976" s="75"/>
      <c r="AG976" s="75"/>
      <c r="AH976" s="75"/>
      <c r="AI976" s="75"/>
      <c r="AJ976" s="75"/>
      <c r="AK976" s="75"/>
      <c r="AL976" s="75"/>
      <c r="AM976" s="75"/>
      <c r="AN976" s="75"/>
      <c r="AO976" s="75"/>
      <c r="AP976" s="75"/>
      <c r="AQ976" s="75"/>
    </row>
    <row r="977" ht="14.25" customHeight="1">
      <c r="F977" s="176"/>
      <c r="N977" s="176"/>
      <c r="V977" s="176"/>
      <c r="X977" s="132"/>
      <c r="Y977" s="75"/>
      <c r="Z977" s="75"/>
      <c r="AA977" s="75"/>
      <c r="AB977" s="75"/>
      <c r="AC977" s="75"/>
      <c r="AD977" s="75"/>
      <c r="AE977" s="75"/>
      <c r="AF977" s="75"/>
      <c r="AG977" s="75"/>
      <c r="AH977" s="75"/>
      <c r="AI977" s="75"/>
      <c r="AJ977" s="75"/>
      <c r="AK977" s="75"/>
      <c r="AL977" s="75"/>
      <c r="AM977" s="75"/>
      <c r="AN977" s="75"/>
      <c r="AO977" s="75"/>
      <c r="AP977" s="75"/>
      <c r="AQ977" s="75"/>
    </row>
    <row r="978" ht="14.25" customHeight="1">
      <c r="F978" s="176"/>
      <c r="N978" s="176"/>
      <c r="V978" s="176"/>
      <c r="X978" s="132"/>
      <c r="Y978" s="75"/>
      <c r="Z978" s="75"/>
      <c r="AA978" s="75"/>
      <c r="AB978" s="75"/>
      <c r="AC978" s="75"/>
      <c r="AD978" s="75"/>
      <c r="AE978" s="75"/>
      <c r="AF978" s="75"/>
      <c r="AG978" s="75"/>
      <c r="AH978" s="75"/>
      <c r="AI978" s="75"/>
      <c r="AJ978" s="75"/>
      <c r="AK978" s="75"/>
      <c r="AL978" s="75"/>
      <c r="AM978" s="75"/>
      <c r="AN978" s="75"/>
      <c r="AO978" s="75"/>
      <c r="AP978" s="75"/>
      <c r="AQ978" s="75"/>
    </row>
    <row r="979" ht="14.25" customHeight="1">
      <c r="F979" s="176"/>
      <c r="N979" s="176"/>
      <c r="V979" s="176"/>
      <c r="X979" s="132"/>
      <c r="Y979" s="75"/>
      <c r="Z979" s="75"/>
      <c r="AA979" s="75"/>
      <c r="AB979" s="75"/>
      <c r="AC979" s="75"/>
      <c r="AD979" s="75"/>
      <c r="AE979" s="75"/>
      <c r="AF979" s="75"/>
      <c r="AG979" s="75"/>
      <c r="AH979" s="75"/>
      <c r="AI979" s="75"/>
      <c r="AJ979" s="75"/>
      <c r="AK979" s="75"/>
      <c r="AL979" s="75"/>
      <c r="AM979" s="75"/>
      <c r="AN979" s="75"/>
      <c r="AO979" s="75"/>
      <c r="AP979" s="75"/>
      <c r="AQ979" s="75"/>
    </row>
    <row r="980" ht="14.25" customHeight="1">
      <c r="F980" s="176"/>
      <c r="N980" s="176"/>
      <c r="V980" s="176"/>
      <c r="X980" s="132"/>
      <c r="Y980" s="75"/>
      <c r="Z980" s="75"/>
      <c r="AA980" s="75"/>
      <c r="AB980" s="75"/>
      <c r="AC980" s="75"/>
      <c r="AD980" s="75"/>
      <c r="AE980" s="75"/>
      <c r="AF980" s="75"/>
      <c r="AG980" s="75"/>
      <c r="AH980" s="75"/>
      <c r="AI980" s="75"/>
      <c r="AJ980" s="75"/>
      <c r="AK980" s="75"/>
      <c r="AL980" s="75"/>
      <c r="AM980" s="75"/>
      <c r="AN980" s="75"/>
      <c r="AO980" s="75"/>
      <c r="AP980" s="75"/>
      <c r="AQ980" s="75"/>
    </row>
    <row r="981" ht="14.25" customHeight="1">
      <c r="F981" s="176"/>
      <c r="N981" s="176"/>
      <c r="V981" s="176"/>
      <c r="X981" s="132"/>
      <c r="Y981" s="75"/>
      <c r="Z981" s="75"/>
      <c r="AA981" s="75"/>
      <c r="AB981" s="75"/>
      <c r="AC981" s="75"/>
      <c r="AD981" s="75"/>
      <c r="AE981" s="75"/>
      <c r="AF981" s="75"/>
      <c r="AG981" s="75"/>
      <c r="AH981" s="75"/>
      <c r="AI981" s="75"/>
      <c r="AJ981" s="75"/>
      <c r="AK981" s="75"/>
      <c r="AL981" s="75"/>
      <c r="AM981" s="75"/>
      <c r="AN981" s="75"/>
      <c r="AO981" s="75"/>
      <c r="AP981" s="75"/>
      <c r="AQ981" s="75"/>
    </row>
    <row r="982" ht="14.25" customHeight="1">
      <c r="F982" s="176"/>
      <c r="N982" s="176"/>
      <c r="V982" s="176"/>
      <c r="X982" s="132"/>
      <c r="Y982" s="75"/>
      <c r="Z982" s="75"/>
      <c r="AA982" s="75"/>
      <c r="AB982" s="75"/>
      <c r="AC982" s="75"/>
      <c r="AD982" s="75"/>
      <c r="AE982" s="75"/>
      <c r="AF982" s="75"/>
      <c r="AG982" s="75"/>
      <c r="AH982" s="75"/>
      <c r="AI982" s="75"/>
      <c r="AJ982" s="75"/>
      <c r="AK982" s="75"/>
      <c r="AL982" s="75"/>
      <c r="AM982" s="75"/>
      <c r="AN982" s="75"/>
      <c r="AO982" s="75"/>
      <c r="AP982" s="75"/>
      <c r="AQ982" s="75"/>
    </row>
    <row r="983" ht="14.25" customHeight="1">
      <c r="F983" s="176"/>
      <c r="N983" s="176"/>
      <c r="V983" s="176"/>
      <c r="X983" s="132"/>
      <c r="Y983" s="75"/>
      <c r="Z983" s="75"/>
      <c r="AA983" s="75"/>
      <c r="AB983" s="75"/>
      <c r="AC983" s="75"/>
      <c r="AD983" s="75"/>
      <c r="AE983" s="75"/>
      <c r="AF983" s="75"/>
      <c r="AG983" s="75"/>
      <c r="AH983" s="75"/>
      <c r="AI983" s="75"/>
      <c r="AJ983" s="75"/>
      <c r="AK983" s="75"/>
      <c r="AL983" s="75"/>
      <c r="AM983" s="75"/>
      <c r="AN983" s="75"/>
      <c r="AO983" s="75"/>
      <c r="AP983" s="75"/>
      <c r="AQ983" s="75"/>
    </row>
    <row r="984" ht="14.25" customHeight="1">
      <c r="F984" s="176"/>
      <c r="N984" s="176"/>
      <c r="V984" s="176"/>
      <c r="X984" s="132"/>
      <c r="Y984" s="75"/>
      <c r="Z984" s="75"/>
      <c r="AA984" s="75"/>
      <c r="AB984" s="75"/>
      <c r="AC984" s="75"/>
      <c r="AD984" s="75"/>
      <c r="AE984" s="75"/>
      <c r="AF984" s="75"/>
      <c r="AG984" s="75"/>
      <c r="AH984" s="75"/>
      <c r="AI984" s="75"/>
      <c r="AJ984" s="75"/>
      <c r="AK984" s="75"/>
      <c r="AL984" s="75"/>
      <c r="AM984" s="75"/>
      <c r="AN984" s="75"/>
      <c r="AO984" s="75"/>
      <c r="AP984" s="75"/>
      <c r="AQ984" s="75"/>
    </row>
    <row r="985" ht="14.25" customHeight="1">
      <c r="F985" s="176"/>
      <c r="N985" s="176"/>
      <c r="V985" s="176"/>
      <c r="X985" s="132"/>
      <c r="Y985" s="75"/>
      <c r="Z985" s="75"/>
      <c r="AA985" s="75"/>
      <c r="AB985" s="75"/>
      <c r="AC985" s="75"/>
      <c r="AD985" s="75"/>
      <c r="AE985" s="75"/>
      <c r="AF985" s="75"/>
      <c r="AG985" s="75"/>
      <c r="AH985" s="75"/>
      <c r="AI985" s="75"/>
      <c r="AJ985" s="75"/>
      <c r="AK985" s="75"/>
      <c r="AL985" s="75"/>
      <c r="AM985" s="75"/>
      <c r="AN985" s="75"/>
      <c r="AO985" s="75"/>
      <c r="AP985" s="75"/>
      <c r="AQ985" s="75"/>
    </row>
    <row r="986" ht="14.25" customHeight="1">
      <c r="F986" s="176"/>
      <c r="N986" s="176"/>
      <c r="V986" s="176"/>
      <c r="X986" s="132"/>
      <c r="Y986" s="75"/>
      <c r="Z986" s="75"/>
      <c r="AA986" s="75"/>
      <c r="AB986" s="75"/>
      <c r="AC986" s="75"/>
      <c r="AD986" s="75"/>
      <c r="AE986" s="75"/>
      <c r="AF986" s="75"/>
      <c r="AG986" s="75"/>
      <c r="AH986" s="75"/>
      <c r="AI986" s="75"/>
      <c r="AJ986" s="75"/>
      <c r="AK986" s="75"/>
      <c r="AL986" s="75"/>
      <c r="AM986" s="75"/>
      <c r="AN986" s="75"/>
      <c r="AO986" s="75"/>
      <c r="AP986" s="75"/>
      <c r="AQ986" s="75"/>
    </row>
    <row r="987" ht="14.25" customHeight="1">
      <c r="F987" s="176"/>
      <c r="N987" s="176"/>
      <c r="V987" s="176"/>
      <c r="X987" s="132"/>
      <c r="Y987" s="75"/>
      <c r="Z987" s="75"/>
      <c r="AA987" s="75"/>
      <c r="AB987" s="75"/>
      <c r="AC987" s="75"/>
      <c r="AD987" s="75"/>
      <c r="AE987" s="75"/>
      <c r="AF987" s="75"/>
      <c r="AG987" s="75"/>
      <c r="AH987" s="75"/>
      <c r="AI987" s="75"/>
      <c r="AJ987" s="75"/>
      <c r="AK987" s="75"/>
      <c r="AL987" s="75"/>
      <c r="AM987" s="75"/>
      <c r="AN987" s="75"/>
      <c r="AO987" s="75"/>
      <c r="AP987" s="75"/>
      <c r="AQ987" s="75"/>
    </row>
    <row r="988" ht="14.25" customHeight="1">
      <c r="F988" s="176"/>
      <c r="N988" s="176"/>
      <c r="V988" s="176"/>
      <c r="X988" s="132"/>
      <c r="Y988" s="75"/>
      <c r="Z988" s="75"/>
      <c r="AA988" s="75"/>
      <c r="AB988" s="75"/>
      <c r="AC988" s="75"/>
      <c r="AD988" s="75"/>
      <c r="AE988" s="75"/>
      <c r="AF988" s="75"/>
      <c r="AG988" s="75"/>
      <c r="AH988" s="75"/>
      <c r="AI988" s="75"/>
      <c r="AJ988" s="75"/>
      <c r="AK988" s="75"/>
      <c r="AL988" s="75"/>
      <c r="AM988" s="75"/>
      <c r="AN988" s="75"/>
      <c r="AO988" s="75"/>
      <c r="AP988" s="75"/>
      <c r="AQ988" s="75"/>
    </row>
    <row r="989" ht="14.25" customHeight="1">
      <c r="F989" s="176"/>
      <c r="N989" s="176"/>
      <c r="V989" s="176"/>
      <c r="X989" s="132"/>
      <c r="Y989" s="75"/>
      <c r="Z989" s="75"/>
      <c r="AA989" s="75"/>
      <c r="AB989" s="75"/>
      <c r="AC989" s="75"/>
      <c r="AD989" s="75"/>
      <c r="AE989" s="75"/>
      <c r="AF989" s="75"/>
      <c r="AG989" s="75"/>
      <c r="AH989" s="75"/>
      <c r="AI989" s="75"/>
      <c r="AJ989" s="75"/>
      <c r="AK989" s="75"/>
      <c r="AL989" s="75"/>
      <c r="AM989" s="75"/>
      <c r="AN989" s="75"/>
      <c r="AO989" s="75"/>
      <c r="AP989" s="75"/>
      <c r="AQ989" s="75"/>
    </row>
    <row r="990" ht="14.25" customHeight="1">
      <c r="F990" s="176"/>
      <c r="N990" s="176"/>
      <c r="V990" s="176"/>
      <c r="X990" s="132"/>
      <c r="Y990" s="75"/>
      <c r="Z990" s="75"/>
      <c r="AA990" s="75"/>
      <c r="AB990" s="75"/>
      <c r="AC990" s="75"/>
      <c r="AD990" s="75"/>
      <c r="AE990" s="75"/>
      <c r="AF990" s="75"/>
      <c r="AG990" s="75"/>
      <c r="AH990" s="75"/>
      <c r="AI990" s="75"/>
      <c r="AJ990" s="75"/>
      <c r="AK990" s="75"/>
      <c r="AL990" s="75"/>
      <c r="AM990" s="75"/>
      <c r="AN990" s="75"/>
      <c r="AO990" s="75"/>
      <c r="AP990" s="75"/>
      <c r="AQ990" s="75"/>
    </row>
    <row r="991" ht="14.25" customHeight="1">
      <c r="F991" s="176"/>
      <c r="N991" s="176"/>
      <c r="V991" s="176"/>
      <c r="X991" s="132"/>
      <c r="Y991" s="75"/>
      <c r="Z991" s="75"/>
      <c r="AA991" s="75"/>
      <c r="AB991" s="75"/>
      <c r="AC991" s="75"/>
      <c r="AD991" s="75"/>
      <c r="AE991" s="75"/>
      <c r="AF991" s="75"/>
      <c r="AG991" s="75"/>
      <c r="AH991" s="75"/>
      <c r="AI991" s="75"/>
      <c r="AJ991" s="75"/>
      <c r="AK991" s="75"/>
      <c r="AL991" s="75"/>
      <c r="AM991" s="75"/>
      <c r="AN991" s="75"/>
      <c r="AO991" s="75"/>
      <c r="AP991" s="75"/>
      <c r="AQ991" s="75"/>
    </row>
    <row r="992" ht="14.25" customHeight="1">
      <c r="F992" s="176"/>
      <c r="N992" s="176"/>
      <c r="V992" s="176"/>
      <c r="X992" s="132"/>
      <c r="Y992" s="75"/>
      <c r="Z992" s="75"/>
      <c r="AA992" s="75"/>
      <c r="AB992" s="75"/>
      <c r="AC992" s="75"/>
      <c r="AD992" s="75"/>
      <c r="AE992" s="75"/>
      <c r="AF992" s="75"/>
      <c r="AG992" s="75"/>
      <c r="AH992" s="75"/>
      <c r="AI992" s="75"/>
      <c r="AJ992" s="75"/>
      <c r="AK992" s="75"/>
      <c r="AL992" s="75"/>
      <c r="AM992" s="75"/>
      <c r="AN992" s="75"/>
      <c r="AO992" s="75"/>
      <c r="AP992" s="75"/>
      <c r="AQ992" s="75"/>
    </row>
    <row r="993" ht="14.25" customHeight="1">
      <c r="F993" s="176"/>
      <c r="N993" s="176"/>
      <c r="V993" s="176"/>
      <c r="X993" s="132"/>
      <c r="Y993" s="75"/>
      <c r="Z993" s="75"/>
      <c r="AA993" s="75"/>
      <c r="AB993" s="75"/>
      <c r="AC993" s="75"/>
      <c r="AD993" s="75"/>
      <c r="AE993" s="75"/>
      <c r="AF993" s="75"/>
      <c r="AG993" s="75"/>
      <c r="AH993" s="75"/>
      <c r="AI993" s="75"/>
      <c r="AJ993" s="75"/>
      <c r="AK993" s="75"/>
      <c r="AL993" s="75"/>
      <c r="AM993" s="75"/>
      <c r="AN993" s="75"/>
      <c r="AO993" s="75"/>
      <c r="AP993" s="75"/>
      <c r="AQ993" s="75"/>
    </row>
    <row r="994" ht="14.25" customHeight="1">
      <c r="F994" s="176"/>
      <c r="N994" s="176"/>
      <c r="V994" s="176"/>
      <c r="X994" s="132"/>
      <c r="Y994" s="75"/>
      <c r="Z994" s="75"/>
      <c r="AA994" s="75"/>
      <c r="AB994" s="75"/>
      <c r="AC994" s="75"/>
      <c r="AD994" s="75"/>
      <c r="AE994" s="75"/>
      <c r="AF994" s="75"/>
      <c r="AG994" s="75"/>
      <c r="AH994" s="75"/>
      <c r="AI994" s="75"/>
      <c r="AJ994" s="75"/>
      <c r="AK994" s="75"/>
      <c r="AL994" s="75"/>
      <c r="AM994" s="75"/>
      <c r="AN994" s="75"/>
      <c r="AO994" s="75"/>
      <c r="AP994" s="75"/>
      <c r="AQ994" s="75"/>
    </row>
    <row r="995" ht="14.25" customHeight="1">
      <c r="F995" s="176"/>
      <c r="N995" s="176"/>
      <c r="V995" s="176"/>
      <c r="X995" s="132"/>
      <c r="Y995" s="75"/>
      <c r="Z995" s="75"/>
      <c r="AA995" s="75"/>
      <c r="AB995" s="75"/>
      <c r="AC995" s="75"/>
      <c r="AD995" s="75"/>
      <c r="AE995" s="75"/>
      <c r="AF995" s="75"/>
      <c r="AG995" s="75"/>
      <c r="AH995" s="75"/>
      <c r="AI995" s="75"/>
      <c r="AJ995" s="75"/>
      <c r="AK995" s="75"/>
      <c r="AL995" s="75"/>
      <c r="AM995" s="75"/>
      <c r="AN995" s="75"/>
      <c r="AO995" s="75"/>
      <c r="AP995" s="75"/>
      <c r="AQ995" s="75"/>
    </row>
    <row r="996" ht="14.25" customHeight="1">
      <c r="F996" s="176"/>
      <c r="N996" s="176"/>
      <c r="V996" s="176"/>
      <c r="X996" s="132"/>
      <c r="Y996" s="75"/>
      <c r="Z996" s="75"/>
      <c r="AA996" s="75"/>
      <c r="AB996" s="75"/>
      <c r="AC996" s="75"/>
      <c r="AD996" s="75"/>
      <c r="AE996" s="75"/>
      <c r="AF996" s="75"/>
      <c r="AG996" s="75"/>
      <c r="AH996" s="75"/>
      <c r="AI996" s="75"/>
      <c r="AJ996" s="75"/>
      <c r="AK996" s="75"/>
      <c r="AL996" s="75"/>
      <c r="AM996" s="75"/>
      <c r="AN996" s="75"/>
      <c r="AO996" s="75"/>
      <c r="AP996" s="75"/>
      <c r="AQ996" s="75"/>
    </row>
    <row r="997" ht="14.25" customHeight="1">
      <c r="F997" s="176"/>
      <c r="N997" s="176"/>
      <c r="V997" s="176"/>
      <c r="X997" s="132"/>
      <c r="Y997" s="75"/>
      <c r="Z997" s="75"/>
      <c r="AA997" s="75"/>
      <c r="AB997" s="75"/>
      <c r="AC997" s="75"/>
      <c r="AD997" s="75"/>
      <c r="AE997" s="75"/>
      <c r="AF997" s="75"/>
      <c r="AG997" s="75"/>
      <c r="AH997" s="75"/>
      <c r="AI997" s="75"/>
      <c r="AJ997" s="75"/>
      <c r="AK997" s="75"/>
      <c r="AL997" s="75"/>
      <c r="AM997" s="75"/>
      <c r="AN997" s="75"/>
      <c r="AO997" s="75"/>
      <c r="AP997" s="75"/>
      <c r="AQ997" s="75"/>
    </row>
    <row r="998" ht="14.25" customHeight="1">
      <c r="F998" s="176"/>
      <c r="N998" s="176"/>
      <c r="V998" s="176"/>
      <c r="X998" s="132"/>
      <c r="Y998" s="75"/>
      <c r="Z998" s="75"/>
      <c r="AA998" s="75"/>
      <c r="AB998" s="75"/>
      <c r="AC998" s="75"/>
      <c r="AD998" s="75"/>
      <c r="AE998" s="75"/>
      <c r="AF998" s="75"/>
      <c r="AG998" s="75"/>
      <c r="AH998" s="75"/>
      <c r="AI998" s="75"/>
      <c r="AJ998" s="75"/>
      <c r="AK998" s="75"/>
      <c r="AL998" s="75"/>
      <c r="AM998" s="75"/>
      <c r="AN998" s="75"/>
      <c r="AO998" s="75"/>
      <c r="AP998" s="75"/>
      <c r="AQ998" s="75"/>
    </row>
    <row r="999" ht="14.25" customHeight="1">
      <c r="F999" s="176"/>
      <c r="N999" s="176"/>
      <c r="V999" s="176"/>
      <c r="X999" s="132"/>
      <c r="Y999" s="75"/>
      <c r="Z999" s="75"/>
      <c r="AA999" s="75"/>
      <c r="AB999" s="75"/>
      <c r="AC999" s="75"/>
      <c r="AD999" s="75"/>
      <c r="AE999" s="75"/>
      <c r="AF999" s="75"/>
      <c r="AG999" s="75"/>
      <c r="AH999" s="75"/>
      <c r="AI999" s="75"/>
      <c r="AJ999" s="75"/>
      <c r="AK999" s="75"/>
      <c r="AL999" s="75"/>
      <c r="AM999" s="75"/>
      <c r="AN999" s="75"/>
      <c r="AO999" s="75"/>
      <c r="AP999" s="75"/>
      <c r="AQ999" s="75"/>
    </row>
    <row r="1000" ht="14.25" customHeight="1">
      <c r="F1000" s="176"/>
      <c r="N1000" s="176"/>
      <c r="V1000" s="176"/>
      <c r="X1000" s="132"/>
      <c r="Y1000" s="75"/>
      <c r="Z1000" s="75"/>
      <c r="AA1000" s="75"/>
      <c r="AB1000" s="75"/>
      <c r="AC1000" s="75"/>
      <c r="AD1000" s="75"/>
      <c r="AE1000" s="75"/>
      <c r="AF1000" s="75"/>
      <c r="AG1000" s="75"/>
      <c r="AH1000" s="75"/>
      <c r="AI1000" s="75"/>
      <c r="AJ1000" s="75"/>
      <c r="AK1000" s="75"/>
      <c r="AL1000" s="75"/>
      <c r="AM1000" s="75"/>
      <c r="AN1000" s="75"/>
      <c r="AO1000" s="75"/>
      <c r="AP1000" s="75"/>
      <c r="AQ1000" s="75"/>
    </row>
  </sheetData>
  <mergeCells count="28">
    <mergeCell ref="A1:W3"/>
    <mergeCell ref="B4:V5"/>
    <mergeCell ref="A6:W7"/>
    <mergeCell ref="F9:G9"/>
    <mergeCell ref="N9:O9"/>
    <mergeCell ref="V9:W9"/>
    <mergeCell ref="B19:C19"/>
    <mergeCell ref="J19:K19"/>
    <mergeCell ref="R19:S19"/>
    <mergeCell ref="F21:G21"/>
    <mergeCell ref="N21:O21"/>
    <mergeCell ref="V21:W21"/>
    <mergeCell ref="A22:D22"/>
    <mergeCell ref="I22:L22"/>
    <mergeCell ref="J48:K48"/>
    <mergeCell ref="F50:G50"/>
    <mergeCell ref="N50:O50"/>
    <mergeCell ref="V50:W50"/>
    <mergeCell ref="A51:D51"/>
    <mergeCell ref="I51:L51"/>
    <mergeCell ref="Q51:T51"/>
    <mergeCell ref="Q22:T22"/>
    <mergeCell ref="A35:W36"/>
    <mergeCell ref="F38:G38"/>
    <mergeCell ref="N38:O38"/>
    <mergeCell ref="V38:W38"/>
    <mergeCell ref="B48:C48"/>
    <mergeCell ref="R48:S48"/>
  </mergeCells>
  <printOptions/>
  <pageMargins bottom="0.75" footer="0.0" header="0.0" left="0.7" right="0.7" top="0.75"/>
  <pageSetup paperSize="9" orientation="portrait"/>
  <rowBreaks count="1" manualBreakCount="1">
    <brk id="34" man="1"/>
  </rowBreaks>
  <colBreaks count="2" manualBreakCount="2">
    <brk id="7" man="1"/>
    <brk id="1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0.71"/>
    <col customWidth="1" min="6" max="7" width="38.86"/>
    <col customWidth="1" min="8" max="8" width="1.29"/>
    <col customWidth="1" min="9" max="13" width="10.71"/>
    <col customWidth="1" min="14" max="15" width="39.0"/>
    <col customWidth="1" min="16" max="16" width="1.29"/>
    <col customWidth="1" min="17" max="21" width="10.71"/>
    <col customWidth="1" min="22" max="23" width="39.0"/>
    <col customWidth="1" min="24" max="24" width="1.14"/>
    <col customWidth="1" min="25" max="43" width="11.57"/>
  </cols>
  <sheetData>
    <row r="1" ht="14.25" customHeight="1">
      <c r="A1" s="177" t="s">
        <v>1920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1"/>
      <c r="X1" s="132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</row>
    <row r="2" ht="14.25" customHeight="1">
      <c r="A2" s="133"/>
      <c r="W2" s="134"/>
      <c r="X2" s="132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</row>
    <row r="3" ht="33.0" customHeight="1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7"/>
      <c r="X3" s="132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ht="25.5" customHeight="1">
      <c r="A4" s="75"/>
      <c r="B4" s="138" t="s">
        <v>1921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9"/>
      <c r="W4" s="75"/>
      <c r="X4" s="132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</row>
    <row r="5" ht="44.25" customHeight="1">
      <c r="A5" s="75"/>
      <c r="B5" s="14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41"/>
      <c r="W5" s="75"/>
      <c r="X5" s="132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</row>
    <row r="6" ht="14.25" customHeight="1">
      <c r="A6" s="142" t="s">
        <v>1894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1"/>
      <c r="X6" s="132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</row>
    <row r="7" ht="14.25" customHeight="1">
      <c r="A7" s="135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7"/>
      <c r="X7" s="132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</row>
    <row r="8" ht="14.25" customHeight="1">
      <c r="A8" s="74" t="s">
        <v>1895</v>
      </c>
      <c r="B8" s="75"/>
      <c r="C8" s="75"/>
      <c r="D8" s="75"/>
      <c r="E8" s="75"/>
      <c r="F8" s="143"/>
      <c r="G8" s="75"/>
      <c r="H8" s="132"/>
      <c r="I8" s="74" t="s">
        <v>1895</v>
      </c>
      <c r="J8" s="75"/>
      <c r="K8" s="75"/>
      <c r="L8" s="75"/>
      <c r="M8" s="75"/>
      <c r="N8" s="143"/>
      <c r="O8" s="75"/>
      <c r="P8" s="132"/>
      <c r="Q8" s="74" t="s">
        <v>1895</v>
      </c>
      <c r="R8" s="75"/>
      <c r="S8" s="75"/>
      <c r="T8" s="75"/>
      <c r="U8" s="75"/>
      <c r="V8" s="143"/>
      <c r="W8" s="75"/>
      <c r="X8" s="132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</row>
    <row r="9" ht="14.25" customHeight="1">
      <c r="A9" s="75"/>
      <c r="B9" s="75"/>
      <c r="C9" s="75"/>
      <c r="D9" s="75"/>
      <c r="E9" s="75"/>
      <c r="F9" s="144" t="s">
        <v>1896</v>
      </c>
      <c r="G9" s="145"/>
      <c r="H9" s="146"/>
      <c r="I9" s="75"/>
      <c r="J9" s="75"/>
      <c r="K9" s="75"/>
      <c r="L9" s="75"/>
      <c r="M9" s="75"/>
      <c r="N9" s="144" t="s">
        <v>1897</v>
      </c>
      <c r="O9" s="145"/>
      <c r="P9" s="146"/>
      <c r="Q9" s="75"/>
      <c r="R9" s="75"/>
      <c r="S9" s="75"/>
      <c r="T9" s="75"/>
      <c r="U9" s="75"/>
      <c r="V9" s="144" t="s">
        <v>1898</v>
      </c>
      <c r="W9" s="145"/>
      <c r="X9" s="132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</row>
    <row r="10" ht="14.25" customHeight="1">
      <c r="A10" s="75"/>
      <c r="B10" s="75"/>
      <c r="C10" s="75"/>
      <c r="D10" s="75"/>
      <c r="E10" s="75"/>
      <c r="F10" s="143"/>
      <c r="G10" s="75"/>
      <c r="H10" s="132"/>
      <c r="I10" s="75"/>
      <c r="J10" s="75"/>
      <c r="K10" s="75"/>
      <c r="L10" s="75"/>
      <c r="M10" s="75"/>
      <c r="N10" s="143"/>
      <c r="O10" s="75"/>
      <c r="P10" s="132"/>
      <c r="Q10" s="75"/>
      <c r="R10" s="75"/>
      <c r="S10" s="75"/>
      <c r="T10" s="75"/>
      <c r="U10" s="75"/>
      <c r="V10" s="143"/>
      <c r="W10" s="75"/>
      <c r="X10" s="132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</row>
    <row r="11" ht="43.5" customHeight="1">
      <c r="A11" s="75"/>
      <c r="B11" s="75"/>
      <c r="C11" s="75"/>
      <c r="D11" s="75"/>
      <c r="E11" s="75"/>
      <c r="F11" s="147" t="s">
        <v>1899</v>
      </c>
      <c r="G11" s="148" t="str">
        <f t="array" ref="G11">IFERROR(INDEX(tableau!M:M,LARGE(IF((tableau!A:A=PLM!A8)*(TDB!N32&gt;=tableau!B:B)*(TDB!N32&lt;=tableau!C:C),ROW(tableau!M:M),""),1)),"Pas de Machine Sous Atmosphère de disponible par rapport à votre nombre de barquette")</f>
        <v>Pas de Machine Sous Atmosphère de disponible par rapport à votre nombre de barquette</v>
      </c>
      <c r="H11" s="149"/>
      <c r="I11" s="75"/>
      <c r="J11" s="75"/>
      <c r="K11" s="75"/>
      <c r="L11" s="75"/>
      <c r="M11" s="75"/>
      <c r="N11" s="147" t="s">
        <v>1899</v>
      </c>
      <c r="O11" s="148" t="str">
        <f t="array" ref="O11">IFERROR(INDEX(tableau!N:N,LARGE(IF((tableau!A:A=PLM!A8)*(TDB!N32&gt;=tableau!B:B)*(TDB!N32&lt;=tableau!C:C),ROW(tableau!N:N),""),1)),"Pas de Machine Sous Atmosphère de disponible par rapport à votre nombre de barquette")</f>
        <v>Pas de Machine Sous Atmosphère de disponible par rapport à votre nombre de barquette</v>
      </c>
      <c r="P11" s="149"/>
      <c r="Q11" s="75"/>
      <c r="R11" s="75"/>
      <c r="S11" s="75"/>
      <c r="T11" s="75"/>
      <c r="U11" s="75"/>
      <c r="V11" s="147" t="s">
        <v>1899</v>
      </c>
      <c r="W11" s="148" t="str">
        <f t="array" ref="W11">IFERROR(INDEX(tableau!O:O,LARGE(IF((tableau!A:A=PLM!A8)*(TDB!N32&gt;=tableau!B:B)*(TDB!N32&lt;=tableau!C:C),ROW(tableau!O:O),""),1)),"Pas de Machine Sous Atmosphère de disponible par rapport à votre nombre de barquette")</f>
        <v>Pas de Machine Sous Atmosphère de disponible par rapport à votre nombre de barquette</v>
      </c>
      <c r="X11" s="132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</row>
    <row r="12" ht="14.25" hidden="1" customHeight="1">
      <c r="A12" s="75"/>
      <c r="B12" s="75"/>
      <c r="C12" s="75"/>
      <c r="D12" s="75"/>
      <c r="E12" s="75"/>
      <c r="F12" s="147"/>
      <c r="G12" s="147"/>
      <c r="H12" s="149"/>
      <c r="I12" s="75"/>
      <c r="J12" s="75"/>
      <c r="K12" s="75"/>
      <c r="L12" s="75"/>
      <c r="M12" s="75"/>
      <c r="N12" s="147"/>
      <c r="O12" s="147"/>
      <c r="P12" s="149"/>
      <c r="Q12" s="75"/>
      <c r="R12" s="75"/>
      <c r="S12" s="75"/>
      <c r="T12" s="75"/>
      <c r="U12" s="75"/>
      <c r="V12" s="147"/>
      <c r="W12" s="147"/>
      <c r="X12" s="132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</row>
    <row r="13" ht="14.25" customHeight="1">
      <c r="A13" s="75"/>
      <c r="B13" s="75"/>
      <c r="C13" s="75"/>
      <c r="D13" s="75"/>
      <c r="E13" s="75"/>
      <c r="F13" s="147" t="s">
        <v>1900</v>
      </c>
      <c r="G13" s="150" t="str">
        <f>IFERROR(HLOOKUP(G11,'Référencement'!B7:AH39,5,FALSE),"")</f>
        <v/>
      </c>
      <c r="H13" s="151"/>
      <c r="I13" s="75"/>
      <c r="J13" s="75"/>
      <c r="K13" s="75"/>
      <c r="L13" s="75"/>
      <c r="M13" s="75"/>
      <c r="N13" s="147" t="s">
        <v>1900</v>
      </c>
      <c r="O13" s="150" t="str">
        <f>IFERROR(HLOOKUP(O11,'Référencement'!B7:AO39,5,FALSE),"")</f>
        <v/>
      </c>
      <c r="P13" s="151"/>
      <c r="Q13" s="75"/>
      <c r="R13" s="75"/>
      <c r="S13" s="75"/>
      <c r="T13" s="75"/>
      <c r="U13" s="75"/>
      <c r="V13" s="147" t="s">
        <v>1900</v>
      </c>
      <c r="W13" s="150" t="str">
        <f>IFERROR(HLOOKUP(W11,'Référencement'!B7:AW39,5,FALSE),"")</f>
        <v/>
      </c>
      <c r="X13" s="132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</row>
    <row r="14" ht="14.25" customHeight="1">
      <c r="A14" s="75"/>
      <c r="B14" s="75"/>
      <c r="C14" s="75"/>
      <c r="D14" s="75"/>
      <c r="E14" s="75"/>
      <c r="F14" s="147" t="s">
        <v>1901</v>
      </c>
      <c r="G14" s="152" t="str">
        <f>IFERROR(HYPERLINK(TRIM(HLOOKUP(G11,'Référencement'!B7:AH55,38,FALSE)), TRIM(HLOOKUP(G11,'Référencement'!B7:AH39,7,FALSE))),"")</f>
        <v/>
      </c>
      <c r="H14" s="153"/>
      <c r="I14" s="75"/>
      <c r="J14" s="75"/>
      <c r="K14" s="75"/>
      <c r="L14" s="75"/>
      <c r="M14" s="75"/>
      <c r="N14" s="147" t="s">
        <v>1901</v>
      </c>
      <c r="O14" s="152" t="str">
        <f>IFERROR(HYPERLINK(TRIM(HLOOKUP(O11,'Référencement'!B7:AO55,38,FALSE)), TRIM(HLOOKUP(O11,'Référencement'!B7:AO39,7,FALSE))),"")</f>
        <v/>
      </c>
      <c r="P14" s="153"/>
      <c r="Q14" s="75"/>
      <c r="R14" s="75"/>
      <c r="S14" s="75"/>
      <c r="T14" s="75"/>
      <c r="U14" s="75"/>
      <c r="V14" s="147" t="s">
        <v>1901</v>
      </c>
      <c r="W14" s="152" t="str">
        <f>IFERROR(HYPERLINK(TRIM(HLOOKUP(W11,'Référencement'!B7:AW55,38,FALSE)), TRIM(HLOOKUP(W11,'Référencement'!B7:AW39,7,FALSE))),"")</f>
        <v/>
      </c>
      <c r="X14" s="132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</row>
    <row r="15" ht="44.25" customHeight="1">
      <c r="A15" s="75"/>
      <c r="B15" s="75"/>
      <c r="C15" s="75"/>
      <c r="D15" s="75"/>
      <c r="E15" s="75"/>
      <c r="F15" s="148" t="s">
        <v>1902</v>
      </c>
      <c r="G15" s="147" t="str">
        <f>IFERROR(HLOOKUP(G11,'Référencement'!B7:AH39,8,FALSE),"")</f>
        <v/>
      </c>
      <c r="H15" s="149"/>
      <c r="I15" s="75"/>
      <c r="J15" s="75"/>
      <c r="K15" s="75"/>
      <c r="L15" s="75"/>
      <c r="M15" s="75"/>
      <c r="N15" s="148" t="s">
        <v>1902</v>
      </c>
      <c r="O15" s="147" t="str">
        <f>IFERROR(HLOOKUP(O11,'Référencement'!B7:AH39,8,FALSE),"")</f>
        <v/>
      </c>
      <c r="P15" s="149"/>
      <c r="Q15" s="75"/>
      <c r="R15" s="75"/>
      <c r="S15" s="75"/>
      <c r="T15" s="75"/>
      <c r="U15" s="75"/>
      <c r="V15" s="148" t="s">
        <v>1902</v>
      </c>
      <c r="W15" s="147" t="str">
        <f>IFERROR(HLOOKUP(W11,'Référencement'!B7:AH39,8,FALSE),"")</f>
        <v/>
      </c>
      <c r="X15" s="132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</row>
    <row r="16" ht="14.25" hidden="1" customHeight="1">
      <c r="A16" s="75"/>
      <c r="B16" s="75"/>
      <c r="C16" s="75"/>
      <c r="D16" s="75"/>
      <c r="E16" s="75"/>
      <c r="F16" s="147" t="s">
        <v>1903</v>
      </c>
      <c r="G16" s="147" t="str">
        <f>IFERROR(HLOOKUP(G11,'Référencement'!B7:AH39,9,FALSE),"")</f>
        <v/>
      </c>
      <c r="H16" s="149"/>
      <c r="I16" s="75"/>
      <c r="J16" s="75"/>
      <c r="K16" s="75"/>
      <c r="L16" s="75"/>
      <c r="M16" s="75"/>
      <c r="N16" s="147" t="s">
        <v>1903</v>
      </c>
      <c r="O16" s="147" t="str">
        <f>IFERROR(HLOOKUP(O11,'Référencement'!B7:AO39,9,FALSE),"")</f>
        <v/>
      </c>
      <c r="P16" s="149"/>
      <c r="Q16" s="75"/>
      <c r="R16" s="75"/>
      <c r="S16" s="75"/>
      <c r="T16" s="75"/>
      <c r="U16" s="75"/>
      <c r="V16" s="147" t="s">
        <v>1903</v>
      </c>
      <c r="W16" s="147" t="str">
        <f>IFERROR(HLOOKUP(W11,'Référencement'!B7:AW39,9,FALSE),"")</f>
        <v/>
      </c>
      <c r="X16" s="13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</row>
    <row r="17" ht="64.5" customHeight="1">
      <c r="A17" s="75"/>
      <c r="B17" s="75"/>
      <c r="C17" s="75"/>
      <c r="D17" s="75"/>
      <c r="E17" s="75"/>
      <c r="F17" s="147" t="s">
        <v>1904</v>
      </c>
      <c r="G17" s="148" t="str">
        <f>IFERROR(HLOOKUP(G11,'Référencement'!B7:AH39,10,FALSE),"")</f>
        <v/>
      </c>
      <c r="H17" s="154"/>
      <c r="I17" s="75"/>
      <c r="J17" s="75"/>
      <c r="K17" s="75"/>
      <c r="L17" s="75"/>
      <c r="M17" s="75"/>
      <c r="N17" s="147" t="s">
        <v>1904</v>
      </c>
      <c r="O17" s="148" t="str">
        <f>IFERROR(HLOOKUP(O11,'Référencement'!B7:AO39,10,FALSE),"")</f>
        <v/>
      </c>
      <c r="P17" s="154"/>
      <c r="Q17" s="75"/>
      <c r="R17" s="75"/>
      <c r="S17" s="75"/>
      <c r="T17" s="75"/>
      <c r="U17" s="75"/>
      <c r="V17" s="147" t="s">
        <v>1904</v>
      </c>
      <c r="W17" s="148" t="str">
        <f>IFERROR(HLOOKUP(W11,'Référencement'!B7:AW39,10,FALSE),"")</f>
        <v/>
      </c>
      <c r="X17" s="132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</row>
    <row r="18" ht="123.0" customHeight="1">
      <c r="A18" s="75"/>
      <c r="B18" s="75"/>
      <c r="C18" s="75"/>
      <c r="D18" s="75"/>
      <c r="E18" s="75"/>
      <c r="F18" s="147" t="s">
        <v>1905</v>
      </c>
      <c r="G18" s="148" t="str">
        <f>IFERROR(HLOOKUP(G11,'Référencement'!B7:AH39,11,FALSE),"")</f>
        <v/>
      </c>
      <c r="H18" s="154"/>
      <c r="I18" s="75"/>
      <c r="J18" s="75"/>
      <c r="K18" s="75"/>
      <c r="L18" s="75"/>
      <c r="M18" s="75"/>
      <c r="N18" s="147" t="s">
        <v>1905</v>
      </c>
      <c r="O18" s="148" t="str">
        <f>IFERROR(HLOOKUP(O11,'Référencement'!B7:AO39,11,FALSE),"")</f>
        <v/>
      </c>
      <c r="P18" s="154"/>
      <c r="Q18" s="75"/>
      <c r="R18" s="75"/>
      <c r="S18" s="75"/>
      <c r="T18" s="75"/>
      <c r="U18" s="75"/>
      <c r="V18" s="147" t="s">
        <v>1905</v>
      </c>
      <c r="W18" s="148" t="str">
        <f>IFERROR(HLOOKUP(W11,'Référencement'!B7:AW39,11,FALSE),"")</f>
        <v/>
      </c>
      <c r="X18" s="132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</row>
    <row r="19" ht="36.0" customHeight="1">
      <c r="A19" s="75"/>
      <c r="B19" s="155"/>
      <c r="C19" s="5"/>
      <c r="D19" s="75"/>
      <c r="E19" s="75"/>
      <c r="F19" s="156" t="s">
        <v>1906</v>
      </c>
      <c r="G19" s="150" t="str">
        <f>IFERROR(HLOOKUP(G11,'Référencement'!B7:AH39,12,FALSE),"")</f>
        <v/>
      </c>
      <c r="H19" s="151"/>
      <c r="I19" s="75"/>
      <c r="J19" s="155"/>
      <c r="K19" s="5"/>
      <c r="L19" s="75"/>
      <c r="M19" s="75"/>
      <c r="N19" s="156" t="s">
        <v>1906</v>
      </c>
      <c r="O19" s="150" t="str">
        <f>IFERROR(HLOOKUP(O11,'Référencement'!B7:AO39,12,FALSE),"")</f>
        <v/>
      </c>
      <c r="P19" s="151"/>
      <c r="Q19" s="75"/>
      <c r="R19" s="155"/>
      <c r="S19" s="5"/>
      <c r="T19" s="75"/>
      <c r="U19" s="75"/>
      <c r="V19" s="156" t="s">
        <v>1906</v>
      </c>
      <c r="W19" s="150" t="str">
        <f>IFERROR(HLOOKUP(W11,'Référencement'!B7:AW39,12,FALSE),"")</f>
        <v/>
      </c>
      <c r="X19" s="132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</row>
    <row r="20" ht="14.25" customHeight="1">
      <c r="A20" s="75"/>
      <c r="B20" s="157"/>
      <c r="C20" s="158" t="s">
        <v>1907</v>
      </c>
      <c r="D20" s="159" t="str">
        <f>IFERROR(TDB!N32/HLOOKUP(PLM!G11,'Référencement'!B7:AH43,36,FALSE),"")</f>
        <v/>
      </c>
      <c r="E20" s="75"/>
      <c r="F20" s="143"/>
      <c r="G20" s="75"/>
      <c r="H20" s="132"/>
      <c r="I20" s="75"/>
      <c r="J20" s="157"/>
      <c r="K20" s="158" t="s">
        <v>1907</v>
      </c>
      <c r="L20" s="159" t="str">
        <f>IFERROR(TDB!N32/HLOOKUP(PLM!O11,'Référencement'!B7:AH43,36,FALSE),"")</f>
        <v/>
      </c>
      <c r="M20" s="75"/>
      <c r="N20" s="143"/>
      <c r="O20" s="75"/>
      <c r="P20" s="132"/>
      <c r="Q20" s="75"/>
      <c r="R20" s="157"/>
      <c r="S20" s="158" t="s">
        <v>1907</v>
      </c>
      <c r="T20" s="159" t="str">
        <f>IFERROR(TDB!N32/HLOOKUP(PLM!W11,'Référencement'!B7:AH43,36,FALSE),"")</f>
        <v/>
      </c>
      <c r="U20" s="75"/>
      <c r="V20" s="143"/>
      <c r="W20" s="75"/>
      <c r="X20" s="132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</row>
    <row r="21" ht="14.25" customHeight="1">
      <c r="A21" s="75"/>
      <c r="B21" s="75"/>
      <c r="C21" s="160"/>
      <c r="D21" s="75"/>
      <c r="E21" s="75"/>
      <c r="F21" s="144" t="s">
        <v>1908</v>
      </c>
      <c r="G21" s="145"/>
      <c r="H21" s="146"/>
      <c r="I21" s="75"/>
      <c r="J21" s="75"/>
      <c r="K21" s="160"/>
      <c r="L21" s="75"/>
      <c r="M21" s="75"/>
      <c r="N21" s="144" t="s">
        <v>1908</v>
      </c>
      <c r="O21" s="145"/>
      <c r="P21" s="146"/>
      <c r="Q21" s="75"/>
      <c r="R21" s="75"/>
      <c r="S21" s="160"/>
      <c r="T21" s="75"/>
      <c r="U21" s="75"/>
      <c r="V21" s="144" t="s">
        <v>1908</v>
      </c>
      <c r="W21" s="145"/>
      <c r="X21" s="132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</row>
    <row r="22" ht="15.75" customHeight="1">
      <c r="A22" s="178" t="str">
        <f>IF(D20="","",IF(D20&gt;1,"Attention capacité d'emballage dépassée",""))</f>
        <v/>
      </c>
      <c r="B22" s="7"/>
      <c r="C22" s="7"/>
      <c r="D22" s="8"/>
      <c r="E22" s="75"/>
      <c r="F22" s="143"/>
      <c r="G22" s="75"/>
      <c r="H22" s="132"/>
      <c r="I22" s="178" t="str">
        <f>IF(L20="","",IF(L20&gt;1,"Attention capacité d'emballage dépassée",""))</f>
        <v/>
      </c>
      <c r="J22" s="7"/>
      <c r="K22" s="7"/>
      <c r="L22" s="8"/>
      <c r="M22" s="75"/>
      <c r="N22" s="143"/>
      <c r="O22" s="75"/>
      <c r="P22" s="132"/>
      <c r="Q22" s="178" t="str">
        <f>IF(T20="","",IF(T20&gt;1,"Attention capacité d'emballage dépassée",""))</f>
        <v/>
      </c>
      <c r="R22" s="7"/>
      <c r="S22" s="7"/>
      <c r="T22" s="8"/>
      <c r="U22" s="75"/>
      <c r="V22" s="143"/>
      <c r="W22" s="75"/>
      <c r="X22" s="132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</row>
    <row r="23" ht="33.0" customHeight="1">
      <c r="A23" s="9"/>
      <c r="D23" s="10"/>
      <c r="E23" s="75"/>
      <c r="F23" s="162" t="s">
        <v>1909</v>
      </c>
      <c r="G23" s="163" t="str">
        <f>IFERROR(HLOOKUP(G11,'Référencement'!B7:AH39,13,FALSE),"")</f>
        <v/>
      </c>
      <c r="H23" s="164"/>
      <c r="I23" s="9"/>
      <c r="L23" s="10"/>
      <c r="M23" s="75"/>
      <c r="N23" s="162" t="s">
        <v>1909</v>
      </c>
      <c r="O23" s="163" t="str">
        <f>IFERROR(HLOOKUP(O11,'Référencement'!B7:AO39,13,FALSE),"")</f>
        <v/>
      </c>
      <c r="P23" s="164"/>
      <c r="Q23" s="9"/>
      <c r="T23" s="10"/>
      <c r="U23" s="75"/>
      <c r="V23" s="162" t="s">
        <v>1909</v>
      </c>
      <c r="W23" s="163" t="str">
        <f>IFERROR(HLOOKUP(W11,'Référencement'!B7:AW39,13,FALSE),"")</f>
        <v/>
      </c>
      <c r="X23" s="132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</row>
    <row r="24" ht="33.0" customHeight="1">
      <c r="A24" s="9"/>
      <c r="D24" s="10"/>
      <c r="E24" s="75"/>
      <c r="F24" s="143"/>
      <c r="G24" s="75"/>
      <c r="H24" s="164"/>
      <c r="I24" s="9"/>
      <c r="L24" s="10"/>
      <c r="M24" s="75"/>
      <c r="N24" s="143"/>
      <c r="O24" s="75"/>
      <c r="P24" s="164"/>
      <c r="Q24" s="9"/>
      <c r="T24" s="10"/>
      <c r="U24" s="75"/>
      <c r="V24" s="143"/>
      <c r="W24" s="75"/>
      <c r="X24" s="132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</row>
    <row r="25" ht="53.25" customHeight="1">
      <c r="A25" s="9"/>
      <c r="D25" s="10"/>
      <c r="E25" s="75"/>
      <c r="F25" s="148" t="s">
        <v>1910</v>
      </c>
      <c r="G25" s="165" t="str">
        <f>IFERROR(HLOOKUP(G11,'Référencement'!B7:AH39,17,FALSE),"")</f>
        <v/>
      </c>
      <c r="H25" s="164"/>
      <c r="I25" s="9"/>
      <c r="L25" s="10"/>
      <c r="M25" s="75"/>
      <c r="N25" s="148" t="s">
        <v>1910</v>
      </c>
      <c r="O25" s="165" t="str">
        <f>IFERROR(HLOOKUP(O11,'Référencement'!B7:AO39,17,FALSE),"")</f>
        <v/>
      </c>
      <c r="P25" s="164"/>
      <c r="Q25" s="9"/>
      <c r="T25" s="10"/>
      <c r="U25" s="75"/>
      <c r="V25" s="148" t="s">
        <v>1910</v>
      </c>
      <c r="W25" s="165" t="str">
        <f>IFERROR(HLOOKUP(W11,'Référencement'!B7:AW39,17,FALSE),"")</f>
        <v/>
      </c>
      <c r="X25" s="132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</row>
    <row r="26" ht="33.0" customHeight="1">
      <c r="A26" s="11"/>
      <c r="B26" s="12"/>
      <c r="C26" s="12"/>
      <c r="D26" s="13"/>
      <c r="E26" s="75"/>
      <c r="F26" s="147" t="s">
        <v>1911</v>
      </c>
      <c r="G26" s="165" t="str">
        <f>IFERROR(HLOOKUP(G11,'Référencement'!B7:AH39,18,FALSE),"")</f>
        <v/>
      </c>
      <c r="H26" s="164"/>
      <c r="I26" s="11"/>
      <c r="J26" s="12"/>
      <c r="K26" s="12"/>
      <c r="L26" s="13"/>
      <c r="M26" s="75"/>
      <c r="N26" s="147" t="s">
        <v>1911</v>
      </c>
      <c r="O26" s="165" t="str">
        <f>IFERROR(HLOOKUP(O11,'Référencement'!B7:AO39,18,FALSE),"")</f>
        <v/>
      </c>
      <c r="P26" s="164"/>
      <c r="Q26" s="11"/>
      <c r="R26" s="12"/>
      <c r="S26" s="12"/>
      <c r="T26" s="13"/>
      <c r="U26" s="75"/>
      <c r="V26" s="147" t="s">
        <v>1911</v>
      </c>
      <c r="W26" s="165" t="str">
        <f>IFERROR(HLOOKUP(W11,'Référencement'!B7:AW39,18,FALSE),"")</f>
        <v/>
      </c>
      <c r="X26" s="132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</row>
    <row r="27" ht="33.0" customHeight="1">
      <c r="A27" s="75"/>
      <c r="B27" s="75"/>
      <c r="C27" s="75"/>
      <c r="D27" s="75"/>
      <c r="E27" s="75"/>
      <c r="F27" s="147" t="s">
        <v>1912</v>
      </c>
      <c r="G27" s="165" t="str">
        <f>IFERROR(HLOOKUP(G11,'Référencement'!B7:AH39,19,FALSE),"")</f>
        <v/>
      </c>
      <c r="H27" s="164"/>
      <c r="I27" s="75"/>
      <c r="J27" s="75"/>
      <c r="K27" s="75"/>
      <c r="L27" s="75"/>
      <c r="M27" s="75"/>
      <c r="N27" s="147" t="s">
        <v>1912</v>
      </c>
      <c r="O27" s="165" t="str">
        <f>IFERROR(HLOOKUP(O11,'Référencement'!B7:AO39,19,FALSE),"")</f>
        <v/>
      </c>
      <c r="P27" s="164"/>
      <c r="Q27" s="75"/>
      <c r="R27" s="75"/>
      <c r="S27" s="75"/>
      <c r="T27" s="75"/>
      <c r="U27" s="75"/>
      <c r="V27" s="147" t="s">
        <v>1912</v>
      </c>
      <c r="W27" s="165" t="str">
        <f>IFERROR(HLOOKUP(W11,'Référencement'!B7:AW39,19,FALSE),"")</f>
        <v/>
      </c>
      <c r="X27" s="132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</row>
    <row r="28" ht="33.0" customHeight="1">
      <c r="A28" s="75"/>
      <c r="B28" s="75"/>
      <c r="C28" s="75"/>
      <c r="D28" s="75"/>
      <c r="E28" s="75"/>
      <c r="F28" s="166" t="s">
        <v>1913</v>
      </c>
      <c r="G28" s="167" t="str">
        <f>IFERROR(HLOOKUP(G11,'Référencement'!B7:AH39,25,FALSE),"")</f>
        <v/>
      </c>
      <c r="H28" s="168"/>
      <c r="I28" s="75"/>
      <c r="J28" s="75"/>
      <c r="K28" s="75"/>
      <c r="L28" s="75"/>
      <c r="M28" s="75"/>
      <c r="N28" s="166" t="s">
        <v>1913</v>
      </c>
      <c r="O28" s="167" t="str">
        <f>IFERROR(HLOOKUP(O11,'Référencement'!B7:AO39,25,FALSE),"")</f>
        <v/>
      </c>
      <c r="P28" s="168"/>
      <c r="Q28" s="75"/>
      <c r="R28" s="75"/>
      <c r="S28" s="75"/>
      <c r="T28" s="75"/>
      <c r="U28" s="75"/>
      <c r="V28" s="166" t="s">
        <v>1913</v>
      </c>
      <c r="W28" s="167" t="str">
        <f>IFERROR(HLOOKUP(W11,'Référencement'!B7:AW39,25,FALSE),"")</f>
        <v/>
      </c>
      <c r="X28" s="132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</row>
    <row r="29" ht="33.0" customHeight="1">
      <c r="A29" s="75"/>
      <c r="B29" s="75"/>
      <c r="C29" s="75"/>
      <c r="D29" s="75"/>
      <c r="E29" s="75"/>
      <c r="F29" s="148" t="s">
        <v>1914</v>
      </c>
      <c r="G29" s="165">
        <f>IFERROR(G28/5,"")</f>
        <v>0</v>
      </c>
      <c r="H29" s="164"/>
      <c r="I29" s="75"/>
      <c r="J29" s="75"/>
      <c r="K29" s="75"/>
      <c r="L29" s="75"/>
      <c r="M29" s="75"/>
      <c r="N29" s="148" t="s">
        <v>1914</v>
      </c>
      <c r="O29" s="165">
        <f>IFERROR(O28/5,"")</f>
        <v>0</v>
      </c>
      <c r="P29" s="164"/>
      <c r="Q29" s="75"/>
      <c r="R29" s="75"/>
      <c r="S29" s="75"/>
      <c r="T29" s="75"/>
      <c r="U29" s="75"/>
      <c r="V29" s="148" t="s">
        <v>1914</v>
      </c>
      <c r="W29" s="165">
        <f>IFERROR(W28/5,"")</f>
        <v>0</v>
      </c>
      <c r="X29" s="132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</row>
    <row r="30" ht="33.0" customHeight="1">
      <c r="A30" s="75"/>
      <c r="B30" s="75"/>
      <c r="C30" s="75"/>
      <c r="D30" s="75"/>
      <c r="E30" s="75"/>
      <c r="F30" s="143"/>
      <c r="G30" s="75"/>
      <c r="H30" s="132"/>
      <c r="I30" s="75"/>
      <c r="J30" s="75"/>
      <c r="K30" s="75"/>
      <c r="L30" s="75"/>
      <c r="M30" s="75"/>
      <c r="N30" s="143"/>
      <c r="O30" s="75"/>
      <c r="P30" s="132"/>
      <c r="Q30" s="75"/>
      <c r="R30" s="75"/>
      <c r="S30" s="75"/>
      <c r="T30" s="75"/>
      <c r="U30" s="75"/>
      <c r="V30" s="143"/>
      <c r="W30" s="75"/>
      <c r="X30" s="132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</row>
    <row r="31" ht="33.0" customHeight="1">
      <c r="A31" s="75"/>
      <c r="B31" s="75"/>
      <c r="C31" s="75"/>
      <c r="D31" s="75"/>
      <c r="E31" s="75"/>
      <c r="F31" s="147" t="s">
        <v>1915</v>
      </c>
      <c r="G31" s="169" t="str">
        <f>IFERROR(HLOOKUP(G11,'Référencement'!B7:AH50,31,FALSE),"")</f>
        <v/>
      </c>
      <c r="H31" s="170"/>
      <c r="I31" s="75"/>
      <c r="J31" s="75"/>
      <c r="K31" s="75"/>
      <c r="L31" s="75"/>
      <c r="M31" s="75"/>
      <c r="N31" s="147" t="s">
        <v>1915</v>
      </c>
      <c r="O31" s="169" t="str">
        <f>IFERROR(HLOOKUP(O11,'Référencement'!B7:AO50,31,FALSE),"")</f>
        <v/>
      </c>
      <c r="P31" s="170"/>
      <c r="Q31" s="75"/>
      <c r="R31" s="75"/>
      <c r="S31" s="75"/>
      <c r="T31" s="75"/>
      <c r="U31" s="75"/>
      <c r="V31" s="147" t="s">
        <v>1915</v>
      </c>
      <c r="W31" s="169" t="str">
        <f>IFERROR(HLOOKUP(W11,'Référencement'!B7:AW50,31,FALSE),"")</f>
        <v/>
      </c>
      <c r="X31" s="132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</row>
    <row r="32" ht="33.0" customHeight="1">
      <c r="A32" s="75"/>
      <c r="B32" s="75"/>
      <c r="C32" s="75"/>
      <c r="D32" s="75"/>
      <c r="E32" s="75"/>
      <c r="F32" s="147" t="s">
        <v>1916</v>
      </c>
      <c r="G32" s="169" t="str">
        <f>IFERROR(HLOOKUP(G11,'Référencement'!B7:AH50,33,FALSE),"")</f>
        <v/>
      </c>
      <c r="H32" s="170"/>
      <c r="I32" s="75"/>
      <c r="J32" s="75"/>
      <c r="K32" s="75"/>
      <c r="L32" s="75"/>
      <c r="M32" s="75"/>
      <c r="N32" s="147" t="s">
        <v>1916</v>
      </c>
      <c r="O32" s="169" t="str">
        <f>IFERROR(HLOOKUP(O11,'Référencement'!B7:AO50,33,FALSE),"")</f>
        <v/>
      </c>
      <c r="P32" s="170"/>
      <c r="Q32" s="75"/>
      <c r="R32" s="75"/>
      <c r="S32" s="75"/>
      <c r="T32" s="75"/>
      <c r="U32" s="75"/>
      <c r="V32" s="147" t="s">
        <v>1916</v>
      </c>
      <c r="W32" s="169" t="str">
        <f>IFERROR(HLOOKUP(W11,'Référencement'!B7:AW50,33,FALSE),"")</f>
        <v/>
      </c>
      <c r="X32" s="132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</row>
    <row r="33" ht="33.0" customHeight="1">
      <c r="A33" s="75"/>
      <c r="B33" s="75"/>
      <c r="C33" s="75"/>
      <c r="D33" s="75"/>
      <c r="E33" s="75"/>
      <c r="F33" s="148" t="s">
        <v>1917</v>
      </c>
      <c r="G33" s="171" t="str">
        <f>IFERROR(HLOOKUP(G11,'Référencement'!B7:AH50,37,FALSE),"")</f>
        <v/>
      </c>
      <c r="H33" s="172"/>
      <c r="I33" s="75"/>
      <c r="J33" s="75"/>
      <c r="K33" s="75"/>
      <c r="L33" s="75"/>
      <c r="M33" s="75"/>
      <c r="N33" s="148" t="s">
        <v>1917</v>
      </c>
      <c r="O33" s="171" t="str">
        <f>IFERROR(HLOOKUP(O11,'Référencement'!B7:AO50,37,FALSE),"")</f>
        <v/>
      </c>
      <c r="P33" s="172"/>
      <c r="Q33" s="75"/>
      <c r="R33" s="75"/>
      <c r="S33" s="75"/>
      <c r="T33" s="75"/>
      <c r="U33" s="75"/>
      <c r="V33" s="148" t="s">
        <v>1917</v>
      </c>
      <c r="W33" s="171" t="str">
        <f>IFERROR(HLOOKUP(W11,'Référencement'!B7:AW50,37,FALSE),"")</f>
        <v/>
      </c>
      <c r="X33" s="132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</row>
    <row r="34" ht="14.25" customHeight="1">
      <c r="A34" s="132"/>
      <c r="B34" s="132"/>
      <c r="C34" s="132"/>
      <c r="D34" s="132"/>
      <c r="E34" s="132"/>
      <c r="F34" s="173"/>
      <c r="G34" s="132"/>
      <c r="H34" s="132"/>
      <c r="I34" s="132"/>
      <c r="J34" s="132"/>
      <c r="K34" s="132"/>
      <c r="L34" s="132"/>
      <c r="M34" s="132"/>
      <c r="N34" s="173"/>
      <c r="O34" s="132"/>
      <c r="P34" s="132"/>
      <c r="Q34" s="132"/>
      <c r="R34" s="132"/>
      <c r="S34" s="132"/>
      <c r="T34" s="132"/>
      <c r="U34" s="132"/>
      <c r="V34" s="173"/>
      <c r="W34" s="132"/>
      <c r="X34" s="132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</row>
    <row r="35" ht="14.25" customHeight="1">
      <c r="A35" s="179" t="s">
        <v>1918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1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</row>
    <row r="36" ht="14.25" customHeight="1">
      <c r="A36" s="135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7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</row>
    <row r="37" ht="14.25" customHeight="1">
      <c r="A37" s="74" t="s">
        <v>1918</v>
      </c>
      <c r="B37" s="75"/>
      <c r="C37" s="75"/>
      <c r="D37" s="75"/>
      <c r="E37" s="75"/>
      <c r="F37" s="143"/>
      <c r="G37" s="75"/>
      <c r="H37" s="132"/>
      <c r="I37" s="74" t="s">
        <v>1918</v>
      </c>
      <c r="J37" s="75"/>
      <c r="K37" s="75"/>
      <c r="L37" s="75"/>
      <c r="M37" s="75"/>
      <c r="N37" s="143"/>
      <c r="O37" s="75"/>
      <c r="P37" s="132"/>
      <c r="Q37" s="74" t="s">
        <v>1918</v>
      </c>
      <c r="R37" s="75"/>
      <c r="S37" s="75"/>
      <c r="T37" s="75"/>
      <c r="U37" s="75"/>
      <c r="V37" s="143"/>
      <c r="W37" s="75"/>
      <c r="X37" s="132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</row>
    <row r="38" ht="14.25" customHeight="1">
      <c r="A38" s="75"/>
      <c r="B38" s="75"/>
      <c r="C38" s="75"/>
      <c r="D38" s="75"/>
      <c r="E38" s="75"/>
      <c r="F38" s="144" t="s">
        <v>1896</v>
      </c>
      <c r="G38" s="145"/>
      <c r="H38" s="132"/>
      <c r="I38" s="75"/>
      <c r="J38" s="75"/>
      <c r="K38" s="75"/>
      <c r="L38" s="75"/>
      <c r="M38" s="75"/>
      <c r="N38" s="144" t="s">
        <v>1897</v>
      </c>
      <c r="O38" s="145"/>
      <c r="P38" s="132"/>
      <c r="Q38" s="75"/>
      <c r="R38" s="75"/>
      <c r="S38" s="75"/>
      <c r="T38" s="75"/>
      <c r="U38" s="75"/>
      <c r="V38" s="144" t="s">
        <v>1898</v>
      </c>
      <c r="W38" s="145"/>
      <c r="X38" s="132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</row>
    <row r="39" ht="14.25" customHeight="1">
      <c r="A39" s="75"/>
      <c r="B39" s="75"/>
      <c r="C39" s="75"/>
      <c r="D39" s="75"/>
      <c r="E39" s="75"/>
      <c r="F39" s="143"/>
      <c r="G39" s="75"/>
      <c r="H39" s="132"/>
      <c r="I39" s="75"/>
      <c r="J39" s="75"/>
      <c r="K39" s="75"/>
      <c r="L39" s="75"/>
      <c r="M39" s="75"/>
      <c r="N39" s="143"/>
      <c r="O39" s="75"/>
      <c r="P39" s="132"/>
      <c r="Q39" s="75"/>
      <c r="R39" s="75"/>
      <c r="S39" s="75"/>
      <c r="T39" s="75"/>
      <c r="U39" s="75"/>
      <c r="V39" s="143"/>
      <c r="W39" s="75"/>
      <c r="X39" s="132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</row>
    <row r="40" ht="29.25" customHeight="1">
      <c r="A40" s="75"/>
      <c r="B40" s="75"/>
      <c r="C40" s="75"/>
      <c r="D40" s="75"/>
      <c r="E40" s="75"/>
      <c r="F40" s="147" t="s">
        <v>1899</v>
      </c>
      <c r="G40" s="148" t="str">
        <f t="array" ref="G40">IFERROR(INDEX(tableau!M:M,LARGE(IF((tableau!A:A=PLM!A37)*(TDB!N32&gt;=tableau!B:B)*(TDB!N32&lt;=tableau!C:C),ROW(tableau!M:M),""),1)),"Pas de Machine Sous Skin de disponible par rapport à votre nombre de barquette")</f>
        <v>Pas de Machine Sous Skin de disponible par rapport à votre nombre de barquette</v>
      </c>
      <c r="H40" s="132"/>
      <c r="I40" s="75"/>
      <c r="J40" s="75"/>
      <c r="K40" s="75"/>
      <c r="L40" s="75"/>
      <c r="M40" s="75"/>
      <c r="N40" s="147" t="s">
        <v>1899</v>
      </c>
      <c r="O40" s="148" t="str">
        <f t="array" ref="O40">IFERROR(INDEX(tableau!N:N,LARGE(IF((tableau!A:A=PLM!A37)*(TDB!N32&gt;=tableau!B:B)*(TDB!N32&lt;=tableau!C:C),ROW(tableau!N:N),""),1)),"Pas de Machine Sous Skin de disponible par rapport à votre nombre de barquette")</f>
        <v>Pas de Machine Sous Skin de disponible par rapport à votre nombre de barquette</v>
      </c>
      <c r="P40" s="132"/>
      <c r="Q40" s="75"/>
      <c r="R40" s="75"/>
      <c r="S40" s="75"/>
      <c r="T40" s="75"/>
      <c r="U40" s="75"/>
      <c r="V40" s="147" t="s">
        <v>1899</v>
      </c>
      <c r="W40" s="148" t="str">
        <f t="array" ref="W40">IFERROR(INDEX(tableau!O:O,LARGE(IF((tableau!A:A=PLM!A37)*(TDB!N32&gt;=tableau!B:B)*(TDB!N32&lt;=tableau!C:C),ROW(tableau!O:O),""),1)),"Pas de Machine Sous Skin de disponible par rapport à votre nombre de barquette")</f>
        <v>Pas de Machine Sous Skin de disponible par rapport à votre nombre de barquette</v>
      </c>
      <c r="X40" s="132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</row>
    <row r="41" ht="14.25" hidden="1" customHeight="1">
      <c r="A41" s="75"/>
      <c r="B41" s="75"/>
      <c r="C41" s="75"/>
      <c r="D41" s="75"/>
      <c r="E41" s="75"/>
      <c r="F41" s="147"/>
      <c r="G41" s="147"/>
      <c r="H41" s="132"/>
      <c r="I41" s="75"/>
      <c r="J41" s="75"/>
      <c r="K41" s="75"/>
      <c r="L41" s="75"/>
      <c r="M41" s="75"/>
      <c r="N41" s="147"/>
      <c r="O41" s="147"/>
      <c r="P41" s="132"/>
      <c r="Q41" s="75"/>
      <c r="R41" s="75"/>
      <c r="S41" s="75"/>
      <c r="T41" s="75"/>
      <c r="U41" s="75"/>
      <c r="V41" s="147"/>
      <c r="W41" s="147"/>
      <c r="X41" s="132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</row>
    <row r="42" ht="14.25" customHeight="1">
      <c r="A42" s="75"/>
      <c r="B42" s="75"/>
      <c r="C42" s="75"/>
      <c r="D42" s="75"/>
      <c r="E42" s="75"/>
      <c r="F42" s="147" t="s">
        <v>1900</v>
      </c>
      <c r="G42" s="150" t="str">
        <f>IFERROR(HLOOKUP(G40,'Référencement'!B7:AH39,5,FALSE),"")</f>
        <v/>
      </c>
      <c r="H42" s="132"/>
      <c r="I42" s="75"/>
      <c r="J42" s="75"/>
      <c r="K42" s="75"/>
      <c r="L42" s="75"/>
      <c r="M42" s="75"/>
      <c r="N42" s="147" t="s">
        <v>1900</v>
      </c>
      <c r="O42" s="150" t="str">
        <f>IFERROR(HLOOKUP(O40,'Référencement'!B7:AP39,5,FALSE),"")</f>
        <v/>
      </c>
      <c r="P42" s="132"/>
      <c r="Q42" s="75"/>
      <c r="R42" s="75"/>
      <c r="S42" s="75"/>
      <c r="T42" s="75"/>
      <c r="U42" s="75"/>
      <c r="V42" s="147" t="s">
        <v>1900</v>
      </c>
      <c r="W42" s="150" t="str">
        <f>IFERROR(HLOOKUP(W40,'Référencement'!B7:AX39,5,FALSE),"")</f>
        <v/>
      </c>
      <c r="X42" s="132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</row>
    <row r="43" ht="14.25" customHeight="1">
      <c r="A43" s="75"/>
      <c r="B43" s="75"/>
      <c r="C43" s="75"/>
      <c r="D43" s="75"/>
      <c r="E43" s="75"/>
      <c r="F43" s="147" t="s">
        <v>1901</v>
      </c>
      <c r="G43" s="152" t="str">
        <f>IFERROR(HYPERLINK(TRIM(HLOOKUP(G40,'Référencement'!B7:AH55,38,FALSE)), TRIM(HLOOKUP(G40,'Référencement'!B7:AH39,7,FALSE))),"")</f>
        <v/>
      </c>
      <c r="H43" s="132"/>
      <c r="I43" s="75"/>
      <c r="J43" s="75"/>
      <c r="K43" s="75"/>
      <c r="L43" s="75"/>
      <c r="M43" s="75"/>
      <c r="N43" s="147" t="s">
        <v>1901</v>
      </c>
      <c r="O43" s="152" t="str">
        <f>IFERROR(HYPERLINK(TRIM(HLOOKUP(O40,'Référencement'!B7:AP55,38,FALSE)), TRIM(HLOOKUP(O40,'Référencement'!B7:AP39,7,FALSE))),"")</f>
        <v/>
      </c>
      <c r="P43" s="132"/>
      <c r="Q43" s="75"/>
      <c r="R43" s="75"/>
      <c r="S43" s="75"/>
      <c r="T43" s="75"/>
      <c r="U43" s="75"/>
      <c r="V43" s="147" t="s">
        <v>1901</v>
      </c>
      <c r="W43" s="152" t="str">
        <f>IFERROR(HYPERLINK(TRIM(HLOOKUP(W40,'Référencement'!B7:AX55,38,FALSE)), TRIM(HLOOKUP(W40,'Référencement'!B7:AX39,7,FALSE))),"")</f>
        <v/>
      </c>
      <c r="X43" s="132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</row>
    <row r="44" ht="14.25" customHeight="1">
      <c r="A44" s="75"/>
      <c r="B44" s="75"/>
      <c r="C44" s="75"/>
      <c r="D44" s="75"/>
      <c r="E44" s="75"/>
      <c r="F44" s="148" t="s">
        <v>1902</v>
      </c>
      <c r="G44" s="147" t="str">
        <f>IFERROR(HLOOKUP(G40,'Référencement'!B7:AH39,8,FALSE),"")</f>
        <v/>
      </c>
      <c r="H44" s="132"/>
      <c r="I44" s="75"/>
      <c r="J44" s="75"/>
      <c r="K44" s="75"/>
      <c r="L44" s="75"/>
      <c r="M44" s="75"/>
      <c r="N44" s="148" t="s">
        <v>1902</v>
      </c>
      <c r="O44" s="147" t="str">
        <f>IFERROR(HLOOKUP(O40,'Référencement'!B7:AP39,8,FALSE),"")</f>
        <v/>
      </c>
      <c r="P44" s="132"/>
      <c r="Q44" s="75"/>
      <c r="R44" s="75"/>
      <c r="S44" s="75"/>
      <c r="T44" s="75"/>
      <c r="U44" s="75"/>
      <c r="V44" s="148" t="s">
        <v>1902</v>
      </c>
      <c r="W44" s="147" t="str">
        <f>IFERROR(HLOOKUP(W40,'Référencement'!B7:AX39,8,FALSE),"")</f>
        <v/>
      </c>
      <c r="X44" s="132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</row>
    <row r="45" ht="14.25" hidden="1" customHeight="1">
      <c r="A45" s="75"/>
      <c r="B45" s="75"/>
      <c r="C45" s="75"/>
      <c r="D45" s="75"/>
      <c r="E45" s="75"/>
      <c r="F45" s="147" t="s">
        <v>1903</v>
      </c>
      <c r="G45" s="147" t="str">
        <f>IFERROR(HLOOKUP(G40,'Référencement'!B7:AH39,9,FALSE),"")</f>
        <v/>
      </c>
      <c r="H45" s="132"/>
      <c r="I45" s="75"/>
      <c r="J45" s="75"/>
      <c r="K45" s="75"/>
      <c r="L45" s="75"/>
      <c r="M45" s="75"/>
      <c r="N45" s="147" t="s">
        <v>1903</v>
      </c>
      <c r="O45" s="147" t="str">
        <f>IFERROR(HLOOKUP(O40,'Référencement'!B7:AP39,9,FALSE),"")</f>
        <v/>
      </c>
      <c r="P45" s="132"/>
      <c r="Q45" s="75"/>
      <c r="R45" s="75"/>
      <c r="S45" s="75"/>
      <c r="T45" s="75"/>
      <c r="U45" s="75"/>
      <c r="V45" s="147" t="s">
        <v>1903</v>
      </c>
      <c r="W45" s="147" t="str">
        <f>IFERROR(HLOOKUP(W40,'Référencement'!B7:AX39,9,FALSE),"")</f>
        <v/>
      </c>
      <c r="X45" s="132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</row>
    <row r="46" ht="87.0" customHeight="1">
      <c r="A46" s="75"/>
      <c r="B46" s="75"/>
      <c r="C46" s="75"/>
      <c r="D46" s="75"/>
      <c r="E46" s="75"/>
      <c r="F46" s="147" t="s">
        <v>1904</v>
      </c>
      <c r="G46" s="148" t="str">
        <f>IFERROR(HLOOKUP(G40,'Référencement'!B7:AH39,10,FALSE),"")</f>
        <v/>
      </c>
      <c r="H46" s="132"/>
      <c r="I46" s="75"/>
      <c r="J46" s="75"/>
      <c r="K46" s="75"/>
      <c r="L46" s="75"/>
      <c r="M46" s="75"/>
      <c r="N46" s="147" t="s">
        <v>1904</v>
      </c>
      <c r="O46" s="148" t="str">
        <f>IFERROR(HLOOKUP(O40,'Référencement'!B7:AP39,10,FALSE),"")</f>
        <v/>
      </c>
      <c r="P46" s="132"/>
      <c r="Q46" s="75"/>
      <c r="R46" s="75"/>
      <c r="S46" s="75"/>
      <c r="T46" s="75"/>
      <c r="U46" s="75"/>
      <c r="V46" s="147" t="s">
        <v>1904</v>
      </c>
      <c r="W46" s="148" t="str">
        <f>IFERROR(HLOOKUP(W40,'Référencement'!B7:AX39,10,FALSE),"")</f>
        <v/>
      </c>
      <c r="X46" s="132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</row>
    <row r="47" ht="94.5" customHeight="1">
      <c r="A47" s="75"/>
      <c r="B47" s="75"/>
      <c r="C47" s="75"/>
      <c r="D47" s="75"/>
      <c r="E47" s="75"/>
      <c r="F47" s="147" t="s">
        <v>1905</v>
      </c>
      <c r="G47" s="148" t="str">
        <f>IFERROR(HLOOKUP(G40,'Référencement'!B7:AH39,11,FALSE),"")</f>
        <v/>
      </c>
      <c r="H47" s="132"/>
      <c r="I47" s="75"/>
      <c r="J47" s="75"/>
      <c r="K47" s="75"/>
      <c r="L47" s="75"/>
      <c r="M47" s="75"/>
      <c r="N47" s="147" t="s">
        <v>1905</v>
      </c>
      <c r="O47" s="148" t="str">
        <f>IFERROR(HLOOKUP(O40,'Référencement'!B7:AP39,11,FALSE),"")</f>
        <v/>
      </c>
      <c r="P47" s="132"/>
      <c r="Q47" s="75"/>
      <c r="R47" s="75"/>
      <c r="S47" s="75"/>
      <c r="T47" s="75"/>
      <c r="U47" s="75"/>
      <c r="V47" s="147" t="s">
        <v>1905</v>
      </c>
      <c r="W47" s="148" t="str">
        <f>IFERROR(HLOOKUP(W40,'Référencement'!B7:AX39,11,FALSE),"")</f>
        <v/>
      </c>
      <c r="X47" s="132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</row>
    <row r="48" ht="14.25" customHeight="1">
      <c r="A48" s="75"/>
      <c r="B48" s="155"/>
      <c r="C48" s="5"/>
      <c r="D48" s="75"/>
      <c r="E48" s="75"/>
      <c r="F48" s="156" t="s">
        <v>1906</v>
      </c>
      <c r="G48" s="150" t="str">
        <f>IFERROR(HLOOKUP(G40,'Référencement'!B7:AH39,12,FALSE),"")</f>
        <v/>
      </c>
      <c r="H48" s="132"/>
      <c r="I48" s="75"/>
      <c r="J48" s="155"/>
      <c r="K48" s="5"/>
      <c r="L48" s="75"/>
      <c r="M48" s="75"/>
      <c r="N48" s="156" t="s">
        <v>1906</v>
      </c>
      <c r="O48" s="150" t="str">
        <f>IFERROR(HLOOKUP(O40,'Référencement'!B7:AP39,12,FALSE),"")</f>
        <v/>
      </c>
      <c r="P48" s="132"/>
      <c r="Q48" s="75"/>
      <c r="R48" s="155"/>
      <c r="S48" s="5"/>
      <c r="T48" s="75"/>
      <c r="U48" s="75"/>
      <c r="V48" s="156" t="s">
        <v>1906</v>
      </c>
      <c r="W48" s="150" t="str">
        <f>IFERROR(HLOOKUP(W40,'Référencement'!B7:AX39,12,FALSE),"")</f>
        <v/>
      </c>
      <c r="X48" s="132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</row>
    <row r="49" ht="14.25" customHeight="1">
      <c r="A49" s="75"/>
      <c r="B49" s="157"/>
      <c r="C49" s="158" t="s">
        <v>1907</v>
      </c>
      <c r="D49" s="159" t="str">
        <f>IFERROR(TDB!N32/HLOOKUP(PLM!G40,'Référencement'!B7:AH43,36,FALSE),"")</f>
        <v/>
      </c>
      <c r="E49" s="75"/>
      <c r="F49" s="143"/>
      <c r="G49" s="75"/>
      <c r="H49" s="132"/>
      <c r="I49" s="75"/>
      <c r="J49" s="157"/>
      <c r="K49" s="158" t="s">
        <v>1907</v>
      </c>
      <c r="L49" s="159" t="str">
        <f>IFERROR(TDB!N32/HLOOKUP(PLM!O40,'Référencement'!B7:AH43,36,FALSE),"")</f>
        <v/>
      </c>
      <c r="M49" s="75"/>
      <c r="N49" s="143"/>
      <c r="O49" s="75"/>
      <c r="P49" s="132"/>
      <c r="Q49" s="75"/>
      <c r="R49" s="157"/>
      <c r="S49" s="158" t="s">
        <v>1907</v>
      </c>
      <c r="T49" s="159" t="str">
        <f>IFERROR(TDB!N32/HLOOKUP(PLM!W40,'Référencement'!B7:AH43,36,FALSE),"")</f>
        <v/>
      </c>
      <c r="U49" s="75"/>
      <c r="V49" s="143"/>
      <c r="W49" s="75"/>
      <c r="X49" s="132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</row>
    <row r="50" ht="14.25" customHeight="1">
      <c r="A50" s="75"/>
      <c r="B50" s="75"/>
      <c r="C50" s="160"/>
      <c r="D50" s="75"/>
      <c r="E50" s="75"/>
      <c r="F50" s="144" t="s">
        <v>1908</v>
      </c>
      <c r="G50" s="145"/>
      <c r="H50" s="132"/>
      <c r="I50" s="75"/>
      <c r="J50" s="75"/>
      <c r="K50" s="160"/>
      <c r="L50" s="75"/>
      <c r="M50" s="75"/>
      <c r="N50" s="144" t="s">
        <v>1908</v>
      </c>
      <c r="O50" s="145"/>
      <c r="P50" s="132"/>
      <c r="Q50" s="75"/>
      <c r="R50" s="75"/>
      <c r="S50" s="160"/>
      <c r="T50" s="75"/>
      <c r="U50" s="75"/>
      <c r="V50" s="144" t="s">
        <v>1908</v>
      </c>
      <c r="W50" s="145"/>
      <c r="X50" s="132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</row>
    <row r="51" ht="15.75" customHeight="1">
      <c r="A51" s="178" t="str">
        <f>IF(D49="","",IF(D49&gt;1,"Attention capacité d'emballage dépassée",""))</f>
        <v/>
      </c>
      <c r="B51" s="7"/>
      <c r="C51" s="7"/>
      <c r="D51" s="8"/>
      <c r="E51" s="75"/>
      <c r="F51" s="143"/>
      <c r="G51" s="75"/>
      <c r="H51" s="132"/>
      <c r="I51" s="178" t="str">
        <f>IF(L49="","",IF(L49&gt;1,"Attention capacité d'emballage dépassée",""))</f>
        <v/>
      </c>
      <c r="J51" s="7"/>
      <c r="K51" s="7"/>
      <c r="L51" s="8"/>
      <c r="M51" s="75"/>
      <c r="N51" s="143"/>
      <c r="O51" s="75"/>
      <c r="P51" s="132"/>
      <c r="Q51" s="178" t="str">
        <f>IF(T49="","",IF(T49&gt;1,"Attention capacité d'emballage dépassée",""))</f>
        <v/>
      </c>
      <c r="R51" s="7"/>
      <c r="S51" s="7"/>
      <c r="T51" s="8"/>
      <c r="U51" s="75"/>
      <c r="V51" s="143"/>
      <c r="W51" s="75"/>
      <c r="X51" s="132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</row>
    <row r="52" ht="42.0" customHeight="1">
      <c r="A52" s="9"/>
      <c r="D52" s="10"/>
      <c r="E52" s="75"/>
      <c r="F52" s="162" t="s">
        <v>1909</v>
      </c>
      <c r="G52" s="180" t="str">
        <f>IFERROR(HLOOKUP(G40,'Référencement'!B7:AH39,13,FALSE),"")</f>
        <v/>
      </c>
      <c r="H52" s="132"/>
      <c r="I52" s="9"/>
      <c r="L52" s="10"/>
      <c r="M52" s="75"/>
      <c r="N52" s="162" t="s">
        <v>1909</v>
      </c>
      <c r="O52" s="180" t="str">
        <f>IFERROR(HLOOKUP(O40,'Référencement'!B7:AP39,13,FALSE),"")</f>
        <v/>
      </c>
      <c r="P52" s="132"/>
      <c r="Q52" s="9"/>
      <c r="T52" s="10"/>
      <c r="U52" s="75"/>
      <c r="V52" s="162" t="s">
        <v>1909</v>
      </c>
      <c r="W52" s="180" t="str">
        <f>IFERROR(HLOOKUP(W40,'Référencement'!B7:AX39,13,FALSE),"")</f>
        <v/>
      </c>
      <c r="X52" s="132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</row>
    <row r="53" ht="42.0" customHeight="1">
      <c r="A53" s="9"/>
      <c r="D53" s="10"/>
      <c r="E53" s="75"/>
      <c r="F53" s="143"/>
      <c r="G53" s="75"/>
      <c r="H53" s="132"/>
      <c r="I53" s="9"/>
      <c r="L53" s="10"/>
      <c r="M53" s="75"/>
      <c r="N53" s="143"/>
      <c r="O53" s="75"/>
      <c r="P53" s="132"/>
      <c r="Q53" s="9"/>
      <c r="T53" s="10"/>
      <c r="U53" s="75"/>
      <c r="V53" s="143"/>
      <c r="W53" s="75"/>
      <c r="X53" s="132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</row>
    <row r="54" ht="52.5" customHeight="1">
      <c r="A54" s="11"/>
      <c r="B54" s="12"/>
      <c r="C54" s="12"/>
      <c r="D54" s="13"/>
      <c r="E54" s="75"/>
      <c r="F54" s="148" t="s">
        <v>1919</v>
      </c>
      <c r="G54" s="165" t="str">
        <f>IFERROR(HLOOKUP(G40,'Référencement'!B7:AH39,17,FALSE),"")</f>
        <v/>
      </c>
      <c r="H54" s="132"/>
      <c r="I54" s="11"/>
      <c r="J54" s="12"/>
      <c r="K54" s="12"/>
      <c r="L54" s="13"/>
      <c r="M54" s="75"/>
      <c r="N54" s="148" t="s">
        <v>1919</v>
      </c>
      <c r="O54" s="165" t="str">
        <f>IFERROR(HLOOKUP(O40,'Référencement'!B7:AP39,17,FALSE),"")</f>
        <v/>
      </c>
      <c r="P54" s="132"/>
      <c r="Q54" s="9"/>
      <c r="T54" s="10"/>
      <c r="U54" s="75"/>
      <c r="V54" s="148" t="s">
        <v>1919</v>
      </c>
      <c r="W54" s="165" t="str">
        <f>IFERROR(HLOOKUP(W40,'Référencement'!B7:AX39,17,FALSE),"")</f>
        <v/>
      </c>
      <c r="X54" s="132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</row>
    <row r="55" ht="42.0" hidden="1" customHeight="1">
      <c r="A55" s="75"/>
      <c r="B55" s="75"/>
      <c r="C55" s="75"/>
      <c r="D55" s="75"/>
      <c r="E55" s="75"/>
      <c r="F55" s="147" t="s">
        <v>1911</v>
      </c>
      <c r="G55" s="165" t="str">
        <f>IFERROR(HLOOKUP(G40,'Référencement'!B7:AH39,18,FALSE),"")</f>
        <v/>
      </c>
      <c r="H55" s="132"/>
      <c r="I55" s="75"/>
      <c r="J55" s="75"/>
      <c r="K55" s="75"/>
      <c r="L55" s="75"/>
      <c r="M55" s="75"/>
      <c r="N55" s="147" t="s">
        <v>1911</v>
      </c>
      <c r="O55" s="165" t="str">
        <f>IFERROR(HLOOKUP(O40,'Référencement'!J7:AP39,18,FALSE),"")</f>
        <v/>
      </c>
      <c r="P55" s="132"/>
      <c r="Q55" s="9"/>
      <c r="T55" s="10"/>
      <c r="U55" s="75"/>
      <c r="V55" s="147" t="s">
        <v>1911</v>
      </c>
      <c r="W55" s="165" t="str">
        <f>IFERROR(HLOOKUP(W40,'Référencement'!R7:AX39,18,FALSE),"")</f>
        <v/>
      </c>
      <c r="X55" s="132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</row>
    <row r="56" ht="42.0" customHeight="1">
      <c r="A56" s="75"/>
      <c r="B56" s="75"/>
      <c r="C56" s="75"/>
      <c r="D56" s="75"/>
      <c r="E56" s="75"/>
      <c r="F56" s="147" t="s">
        <v>1912</v>
      </c>
      <c r="G56" s="165" t="str">
        <f>IFERROR(HLOOKUP(G40,'Référencement'!B7:AH39,19,FALSE),"")</f>
        <v/>
      </c>
      <c r="H56" s="132"/>
      <c r="I56" s="75"/>
      <c r="J56" s="75"/>
      <c r="K56" s="75"/>
      <c r="L56" s="75"/>
      <c r="M56" s="75"/>
      <c r="N56" s="147" t="s">
        <v>1912</v>
      </c>
      <c r="O56" s="165" t="str">
        <f>IFERROR(HLOOKUP(O40,'Référencement'!B7:AP39,19,FALSE),"")</f>
        <v/>
      </c>
      <c r="P56" s="132"/>
      <c r="Q56" s="11"/>
      <c r="R56" s="12"/>
      <c r="S56" s="12"/>
      <c r="T56" s="13"/>
      <c r="U56" s="75"/>
      <c r="V56" s="147" t="s">
        <v>1912</v>
      </c>
      <c r="W56" s="165" t="str">
        <f>IFERROR(HLOOKUP(W40,'Référencement'!B7:AX39,19,FALSE),"")</f>
        <v/>
      </c>
      <c r="X56" s="132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</row>
    <row r="57" ht="42.0" customHeight="1">
      <c r="A57" s="75"/>
      <c r="B57" s="75"/>
      <c r="C57" s="75"/>
      <c r="D57" s="75"/>
      <c r="E57" s="75"/>
      <c r="F57" s="166" t="s">
        <v>1913</v>
      </c>
      <c r="G57" s="167" t="str">
        <f>IFERROR(HLOOKUP(G40,'Référencement'!B7:AH39,25,FALSE),"")</f>
        <v/>
      </c>
      <c r="H57" s="132"/>
      <c r="I57" s="75"/>
      <c r="J57" s="75"/>
      <c r="K57" s="75"/>
      <c r="L57" s="75"/>
      <c r="M57" s="75"/>
      <c r="N57" s="166" t="s">
        <v>1913</v>
      </c>
      <c r="O57" s="167" t="str">
        <f>IFERROR(HLOOKUP(O40,'Référencement'!B7:AP39,25,FALSE),"")</f>
        <v/>
      </c>
      <c r="P57" s="132"/>
      <c r="Q57" s="75"/>
      <c r="R57" s="75"/>
      <c r="S57" s="75"/>
      <c r="T57" s="75"/>
      <c r="U57" s="75"/>
      <c r="V57" s="166" t="s">
        <v>1913</v>
      </c>
      <c r="W57" s="167" t="str">
        <f>IFERROR(HLOOKUP(W40,'Référencement'!B7:AX39,25,FALSE),"")</f>
        <v/>
      </c>
      <c r="X57" s="132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</row>
    <row r="58" ht="42.0" customHeight="1">
      <c r="A58" s="75"/>
      <c r="B58" s="75"/>
      <c r="C58" s="75"/>
      <c r="D58" s="75"/>
      <c r="E58" s="75"/>
      <c r="F58" s="148" t="s">
        <v>1914</v>
      </c>
      <c r="G58" s="165">
        <f>IFERROR(G57/5,"")</f>
        <v>0</v>
      </c>
      <c r="H58" s="132"/>
      <c r="I58" s="75"/>
      <c r="J58" s="75"/>
      <c r="K58" s="75"/>
      <c r="L58" s="75"/>
      <c r="M58" s="75"/>
      <c r="N58" s="148" t="s">
        <v>1914</v>
      </c>
      <c r="O58" s="165">
        <f>IFERROR(O57/5,"")</f>
        <v>0</v>
      </c>
      <c r="P58" s="132"/>
      <c r="Q58" s="75"/>
      <c r="R58" s="75"/>
      <c r="S58" s="75"/>
      <c r="T58" s="75"/>
      <c r="U58" s="75"/>
      <c r="V58" s="148" t="s">
        <v>1914</v>
      </c>
      <c r="W58" s="165">
        <f>IFERROR(W57/5,"")</f>
        <v>0</v>
      </c>
      <c r="X58" s="132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</row>
    <row r="59" ht="42.0" customHeight="1">
      <c r="A59" s="75"/>
      <c r="B59" s="75"/>
      <c r="C59" s="75"/>
      <c r="D59" s="75"/>
      <c r="E59" s="75"/>
      <c r="F59" s="143"/>
      <c r="G59" s="75"/>
      <c r="H59" s="132"/>
      <c r="I59" s="75"/>
      <c r="J59" s="75"/>
      <c r="K59" s="75"/>
      <c r="L59" s="75"/>
      <c r="M59" s="75"/>
      <c r="N59" s="143"/>
      <c r="O59" s="75"/>
      <c r="P59" s="132"/>
      <c r="Q59" s="75"/>
      <c r="R59" s="75"/>
      <c r="S59" s="75"/>
      <c r="T59" s="75"/>
      <c r="U59" s="75"/>
      <c r="V59" s="143"/>
      <c r="W59" s="75"/>
      <c r="X59" s="132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</row>
    <row r="60" ht="42.0" customHeight="1">
      <c r="A60" s="75"/>
      <c r="B60" s="75"/>
      <c r="C60" s="75"/>
      <c r="D60" s="75"/>
      <c r="E60" s="75"/>
      <c r="F60" s="147" t="s">
        <v>1915</v>
      </c>
      <c r="G60" s="169" t="str">
        <f>IFERROR(HLOOKUP(G40,'Référencement'!B7:AH50,31,FALSE),"")</f>
        <v/>
      </c>
      <c r="H60" s="132"/>
      <c r="I60" s="75"/>
      <c r="J60" s="75"/>
      <c r="K60" s="75"/>
      <c r="L60" s="75"/>
      <c r="M60" s="75"/>
      <c r="N60" s="147" t="s">
        <v>1915</v>
      </c>
      <c r="O60" s="169" t="str">
        <f>IFERROR(HLOOKUP(O40,'Référencement'!B7:AP50,31,FALSE),"")</f>
        <v/>
      </c>
      <c r="P60" s="132"/>
      <c r="Q60" s="75"/>
      <c r="R60" s="75"/>
      <c r="S60" s="75"/>
      <c r="T60" s="75"/>
      <c r="U60" s="75"/>
      <c r="V60" s="147" t="s">
        <v>1915</v>
      </c>
      <c r="W60" s="169" t="str">
        <f>IFERROR(HLOOKUP(W40,'Référencement'!B7:AX50,31,FALSE),"")</f>
        <v/>
      </c>
      <c r="X60" s="132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</row>
    <row r="61" ht="42.0" hidden="1" customHeight="1">
      <c r="A61" s="75"/>
      <c r="B61" s="75"/>
      <c r="C61" s="75"/>
      <c r="D61" s="75"/>
      <c r="E61" s="75"/>
      <c r="F61" s="147" t="s">
        <v>1916</v>
      </c>
      <c r="G61" s="169" t="str">
        <f>IFERROR(HLOOKUP(G40,'Référencement'!B7:AH50,33,FALSE),"")</f>
        <v/>
      </c>
      <c r="H61" s="132"/>
      <c r="I61" s="75"/>
      <c r="J61" s="75"/>
      <c r="K61" s="75"/>
      <c r="L61" s="75"/>
      <c r="M61" s="75"/>
      <c r="N61" s="147" t="s">
        <v>1916</v>
      </c>
      <c r="O61" s="169" t="str">
        <f>IFERROR(HLOOKUP(O40,'Référencement'!B7:AP50,33,FALSE),"")</f>
        <v/>
      </c>
      <c r="P61" s="132"/>
      <c r="Q61" s="75"/>
      <c r="R61" s="75"/>
      <c r="S61" s="75"/>
      <c r="T61" s="75"/>
      <c r="U61" s="75"/>
      <c r="V61" s="147" t="s">
        <v>1916</v>
      </c>
      <c r="W61" s="169" t="str">
        <f>IFERROR(HLOOKUP(W40,'Référencement'!B7:AX50,33,FALSE),"")</f>
        <v/>
      </c>
      <c r="X61" s="132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</row>
    <row r="62" ht="42.0" customHeight="1">
      <c r="A62" s="75"/>
      <c r="B62" s="75"/>
      <c r="C62" s="75"/>
      <c r="D62" s="75"/>
      <c r="E62" s="75"/>
      <c r="F62" s="148" t="s">
        <v>1917</v>
      </c>
      <c r="G62" s="171" t="str">
        <f>IFERROR(HLOOKUP(G40,'Référencement'!B7:AH50,37,FALSE),"")</f>
        <v/>
      </c>
      <c r="H62" s="132"/>
      <c r="I62" s="75"/>
      <c r="J62" s="75"/>
      <c r="K62" s="75"/>
      <c r="L62" s="75"/>
      <c r="M62" s="75"/>
      <c r="N62" s="148" t="s">
        <v>1917</v>
      </c>
      <c r="O62" s="171" t="str">
        <f>IFERROR(HLOOKUP(O40,'Référencement'!B7:AP50,37,FALSE),"")</f>
        <v/>
      </c>
      <c r="P62" s="132"/>
      <c r="Q62" s="75"/>
      <c r="R62" s="75"/>
      <c r="S62" s="75"/>
      <c r="T62" s="75"/>
      <c r="U62" s="75"/>
      <c r="V62" s="148" t="s">
        <v>1917</v>
      </c>
      <c r="W62" s="171" t="str">
        <f>IFERROR(HLOOKUP(W40,'Référencement'!B7:AX50,37,FALSE),"")</f>
        <v/>
      </c>
      <c r="X62" s="132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</row>
    <row r="63" ht="14.25" customHeight="1">
      <c r="A63" s="75"/>
      <c r="B63" s="75"/>
      <c r="C63" s="75"/>
      <c r="D63" s="75"/>
      <c r="E63" s="75"/>
      <c r="F63" s="143"/>
      <c r="G63" s="75"/>
      <c r="H63" s="132"/>
      <c r="I63" s="75"/>
      <c r="J63" s="75"/>
      <c r="K63" s="75"/>
      <c r="L63" s="75"/>
      <c r="M63" s="75"/>
      <c r="N63" s="143"/>
      <c r="O63" s="75"/>
      <c r="P63" s="132"/>
      <c r="Q63" s="75"/>
      <c r="R63" s="75"/>
      <c r="S63" s="75"/>
      <c r="T63" s="75"/>
      <c r="U63" s="75"/>
      <c r="V63" s="143"/>
      <c r="W63" s="75"/>
      <c r="X63" s="132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</row>
    <row r="64" ht="14.25" customHeight="1">
      <c r="A64" s="75"/>
      <c r="B64" s="75"/>
      <c r="C64" s="75"/>
      <c r="D64" s="75"/>
      <c r="E64" s="75"/>
      <c r="F64" s="143"/>
      <c r="G64" s="75"/>
      <c r="H64" s="132"/>
      <c r="I64" s="75"/>
      <c r="J64" s="75"/>
      <c r="K64" s="75"/>
      <c r="L64" s="75"/>
      <c r="M64" s="75"/>
      <c r="N64" s="143"/>
      <c r="O64" s="75"/>
      <c r="P64" s="132"/>
      <c r="Q64" s="75"/>
      <c r="R64" s="75"/>
      <c r="S64" s="75"/>
      <c r="T64" s="75"/>
      <c r="U64" s="75"/>
      <c r="V64" s="143"/>
      <c r="W64" s="75"/>
      <c r="X64" s="132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</row>
    <row r="65" ht="14.25" customHeight="1">
      <c r="A65" s="132"/>
      <c r="B65" s="132"/>
      <c r="C65" s="132"/>
      <c r="D65" s="132"/>
      <c r="E65" s="132"/>
      <c r="F65" s="173"/>
      <c r="G65" s="132"/>
      <c r="H65" s="132"/>
      <c r="I65" s="132"/>
      <c r="J65" s="132"/>
      <c r="K65" s="132"/>
      <c r="L65" s="132"/>
      <c r="M65" s="132"/>
      <c r="N65" s="173"/>
      <c r="O65" s="132"/>
      <c r="P65" s="132"/>
      <c r="Q65" s="132"/>
      <c r="R65" s="132"/>
      <c r="S65" s="132"/>
      <c r="T65" s="132"/>
      <c r="U65" s="132"/>
      <c r="V65" s="173"/>
      <c r="W65" s="132"/>
      <c r="X65" s="132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</row>
    <row r="66" ht="14.25" customHeight="1">
      <c r="A66" s="181" t="s">
        <v>1922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1"/>
      <c r="X66" s="132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</row>
    <row r="67" ht="14.25" customHeight="1">
      <c r="A67" s="135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7"/>
      <c r="X67" s="132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</row>
    <row r="68" ht="14.25" customHeight="1">
      <c r="A68" s="74" t="s">
        <v>1922</v>
      </c>
      <c r="B68" s="75"/>
      <c r="C68" s="75"/>
      <c r="D68" s="75"/>
      <c r="E68" s="75"/>
      <c r="F68" s="143"/>
      <c r="G68" s="75"/>
      <c r="H68" s="132"/>
      <c r="I68" s="74" t="s">
        <v>1918</v>
      </c>
      <c r="J68" s="75"/>
      <c r="K68" s="75"/>
      <c r="L68" s="75"/>
      <c r="M68" s="75"/>
      <c r="N68" s="143"/>
      <c r="O68" s="75"/>
      <c r="P68" s="132"/>
      <c r="Q68" s="74" t="s">
        <v>1918</v>
      </c>
      <c r="R68" s="75"/>
      <c r="S68" s="75"/>
      <c r="T68" s="75"/>
      <c r="U68" s="75"/>
      <c r="V68" s="143"/>
      <c r="W68" s="75"/>
      <c r="X68" s="132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</row>
    <row r="69" ht="14.25" customHeight="1">
      <c r="A69" s="75"/>
      <c r="B69" s="75"/>
      <c r="C69" s="75"/>
      <c r="D69" s="75"/>
      <c r="E69" s="75"/>
      <c r="F69" s="144" t="s">
        <v>1896</v>
      </c>
      <c r="G69" s="145"/>
      <c r="H69" s="132"/>
      <c r="I69" s="75"/>
      <c r="J69" s="75"/>
      <c r="K69" s="75"/>
      <c r="L69" s="75"/>
      <c r="M69" s="75"/>
      <c r="N69" s="144" t="s">
        <v>1897</v>
      </c>
      <c r="O69" s="145"/>
      <c r="P69" s="132"/>
      <c r="Q69" s="75"/>
      <c r="R69" s="75"/>
      <c r="S69" s="75"/>
      <c r="T69" s="75"/>
      <c r="U69" s="75"/>
      <c r="V69" s="144" t="s">
        <v>1898</v>
      </c>
      <c r="W69" s="145"/>
      <c r="X69" s="132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</row>
    <row r="70" ht="14.25" customHeight="1">
      <c r="A70" s="75"/>
      <c r="B70" s="75"/>
      <c r="C70" s="75"/>
      <c r="D70" s="75"/>
      <c r="E70" s="75"/>
      <c r="F70" s="143"/>
      <c r="G70" s="75"/>
      <c r="H70" s="132"/>
      <c r="I70" s="75"/>
      <c r="J70" s="75"/>
      <c r="K70" s="75"/>
      <c r="L70" s="75"/>
      <c r="M70" s="75"/>
      <c r="N70" s="143"/>
      <c r="O70" s="75"/>
      <c r="P70" s="132"/>
      <c r="Q70" s="75"/>
      <c r="R70" s="75"/>
      <c r="S70" s="75"/>
      <c r="T70" s="75"/>
      <c r="U70" s="75"/>
      <c r="V70" s="143"/>
      <c r="W70" s="75"/>
      <c r="X70" s="132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</row>
    <row r="71" ht="33.75" customHeight="1">
      <c r="A71" s="75"/>
      <c r="B71" s="75"/>
      <c r="C71" s="75"/>
      <c r="D71" s="75"/>
      <c r="E71" s="75"/>
      <c r="F71" s="147" t="s">
        <v>1899</v>
      </c>
      <c r="G71" s="148" t="str">
        <f t="array" ref="G71">IFERROR(INDEX(tableau!M:M,LARGE(IF((tableau!A:A=PLM!A68)*(TDB!N32&gt;=tableau!B:B)*(TDB!N32&lt;=tableau!C:C),ROW(tableau!M:M),""),1)),"Pas de Machine Sous Vide de disponible par rapport à votre nombre de barquette")</f>
        <v>Pas de Machine Sous Vide de disponible par rapport à votre nombre de barquette</v>
      </c>
      <c r="H71" s="132"/>
      <c r="I71" s="75"/>
      <c r="J71" s="75"/>
      <c r="K71" s="75"/>
      <c r="L71" s="75"/>
      <c r="M71" s="75"/>
      <c r="N71" s="147" t="s">
        <v>1899</v>
      </c>
      <c r="O71" s="148" t="str">
        <f t="array" ref="O71">IFERROR(INDEX(tableau!N:N,LARGE(IF((tableau!A:A=PLM!A68)*(TDB!N32&gt;=tableau!B:B)*(TDB!N32&lt;=tableau!C:C),ROW(tableau!N:N),""),1)),"Pas de Machine Sous Vide de disponible par rapport à votre nombre de barquette")</f>
        <v>Pas de Machine Sous Vide de disponible par rapport à votre nombre de barquette</v>
      </c>
      <c r="P71" s="132"/>
      <c r="Q71" s="75"/>
      <c r="R71" s="75"/>
      <c r="S71" s="75"/>
      <c r="T71" s="75"/>
      <c r="U71" s="75"/>
      <c r="V71" s="147" t="s">
        <v>1899</v>
      </c>
      <c r="W71" s="148" t="str">
        <f t="array" ref="W71">IFERROR(INDEX(tableau!O:O,LARGE(IF((tableau!A:A=PLM!A68)*(TDB!N32&gt;=tableau!B:B)*(TDB!N32&lt;=tableau!C:C),ROW(tableau!O:O),""),1)),"Pas de Machine Sous Vide de disponible par rapport à votre nombre de barquette")</f>
        <v>Pas de Machine Sous Vide de disponible par rapport à votre nombre de barquette</v>
      </c>
      <c r="X71" s="132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</row>
    <row r="72" ht="14.25" hidden="1" customHeight="1">
      <c r="A72" s="75"/>
      <c r="B72" s="75"/>
      <c r="C72" s="75"/>
      <c r="D72" s="75"/>
      <c r="E72" s="75"/>
      <c r="F72" s="147"/>
      <c r="G72" s="147"/>
      <c r="H72" s="132"/>
      <c r="I72" s="75"/>
      <c r="J72" s="75"/>
      <c r="K72" s="75"/>
      <c r="L72" s="75"/>
      <c r="M72" s="75"/>
      <c r="N72" s="147"/>
      <c r="O72" s="147"/>
      <c r="P72" s="132"/>
      <c r="Q72" s="75"/>
      <c r="R72" s="75"/>
      <c r="S72" s="75"/>
      <c r="T72" s="75"/>
      <c r="U72" s="75"/>
      <c r="V72" s="147"/>
      <c r="W72" s="147"/>
      <c r="X72" s="132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</row>
    <row r="73" ht="14.25" customHeight="1">
      <c r="A73" s="75"/>
      <c r="B73" s="75"/>
      <c r="C73" s="75"/>
      <c r="D73" s="75"/>
      <c r="E73" s="75"/>
      <c r="F73" s="147" t="s">
        <v>1900</v>
      </c>
      <c r="G73" s="150" t="str">
        <f>IFERROR(HLOOKUP(G71,'Référencement'!B7:AH39,5,FALSE),"")</f>
        <v/>
      </c>
      <c r="H73" s="132"/>
      <c r="I73" s="75"/>
      <c r="J73" s="75"/>
      <c r="K73" s="75"/>
      <c r="L73" s="75"/>
      <c r="M73" s="75"/>
      <c r="N73" s="147" t="s">
        <v>1900</v>
      </c>
      <c r="O73" s="150" t="str">
        <f>IFERROR(HLOOKUP(O71,'Référencement'!B7:AH39,5,FALSE),"")</f>
        <v/>
      </c>
      <c r="P73" s="132"/>
      <c r="Q73" s="75"/>
      <c r="R73" s="75"/>
      <c r="S73" s="75"/>
      <c r="T73" s="75"/>
      <c r="U73" s="75"/>
      <c r="V73" s="147" t="s">
        <v>1900</v>
      </c>
      <c r="W73" s="150" t="str">
        <f>IFERROR(HLOOKUP(W71,'Référencement'!B7:AH39,5,FALSE),"")</f>
        <v/>
      </c>
      <c r="X73" s="132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</row>
    <row r="74" ht="14.25" customHeight="1">
      <c r="A74" s="75"/>
      <c r="B74" s="75"/>
      <c r="C74" s="75"/>
      <c r="D74" s="75"/>
      <c r="E74" s="75"/>
      <c r="F74" s="147" t="s">
        <v>1901</v>
      </c>
      <c r="G74" s="152" t="str">
        <f>IFERROR(HYPERLINK(TRIM(HLOOKUP(G71,'Référencement'!B7:AH55,38,FALSE)), TRIM(HLOOKUP(G71,'Référencement'!B7:AH39,7,FALSE))),"")</f>
        <v/>
      </c>
      <c r="H74" s="132"/>
      <c r="I74" s="75"/>
      <c r="J74" s="75"/>
      <c r="K74" s="75"/>
      <c r="L74" s="75"/>
      <c r="M74" s="75"/>
      <c r="N74" s="147" t="s">
        <v>1901</v>
      </c>
      <c r="O74" s="152" t="str">
        <f>IFERROR(HYPERLINK(TRIM(HLOOKUP(O71,'Référencement'!B7:AH55,38,FALSE)), TRIM(HLOOKUP(O71,'Référencement'!B7:AH39,7,FALSE))),"")</f>
        <v/>
      </c>
      <c r="P74" s="132"/>
      <c r="Q74" s="75"/>
      <c r="R74" s="75"/>
      <c r="S74" s="75"/>
      <c r="T74" s="75"/>
      <c r="U74" s="75"/>
      <c r="V74" s="147" t="s">
        <v>1901</v>
      </c>
      <c r="W74" s="152" t="str">
        <f>IFERROR(HYPERLINK(TRIM(HLOOKUP(W71,'Référencement'!B7:AH55,38,FALSE)), TRIM(HLOOKUP(W71,'Référencement'!B7:AH39,7,FALSE))),"")</f>
        <v/>
      </c>
      <c r="X74" s="132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</row>
    <row r="75" ht="14.25" customHeight="1">
      <c r="A75" s="75"/>
      <c r="B75" s="75"/>
      <c r="C75" s="75"/>
      <c r="D75" s="75"/>
      <c r="E75" s="75"/>
      <c r="F75" s="148" t="s">
        <v>1902</v>
      </c>
      <c r="G75" s="147" t="str">
        <f>IFERROR(HLOOKUP(G71,'Référencement'!B7:AH39,8,FALSE),"")</f>
        <v/>
      </c>
      <c r="H75" s="132"/>
      <c r="I75" s="75"/>
      <c r="J75" s="75"/>
      <c r="K75" s="75"/>
      <c r="L75" s="75"/>
      <c r="M75" s="75"/>
      <c r="N75" s="148" t="s">
        <v>1902</v>
      </c>
      <c r="O75" s="147" t="str">
        <f>IFERROR(HLOOKUP(O71,'Référencement'!B7:AH39,8,FALSE),"")</f>
        <v/>
      </c>
      <c r="P75" s="132"/>
      <c r="Q75" s="75"/>
      <c r="R75" s="75"/>
      <c r="S75" s="75"/>
      <c r="T75" s="75"/>
      <c r="U75" s="75"/>
      <c r="V75" s="148" t="s">
        <v>1902</v>
      </c>
      <c r="W75" s="147" t="str">
        <f>IFERROR(HLOOKUP(W71,'Référencement'!B7:AH39,8,FALSE),"")</f>
        <v/>
      </c>
      <c r="X75" s="132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</row>
    <row r="76" ht="14.25" hidden="1" customHeight="1">
      <c r="A76" s="75"/>
      <c r="B76" s="75"/>
      <c r="C76" s="75"/>
      <c r="D76" s="75"/>
      <c r="E76" s="75"/>
      <c r="F76" s="147" t="s">
        <v>1903</v>
      </c>
      <c r="G76" s="147" t="str">
        <f>IFERROR(HLOOKUP(G71,'Référencement'!B7:AH39,9,FALSE),"")</f>
        <v/>
      </c>
      <c r="H76" s="132"/>
      <c r="I76" s="75"/>
      <c r="J76" s="75"/>
      <c r="K76" s="75"/>
      <c r="L76" s="75"/>
      <c r="M76" s="75"/>
      <c r="N76" s="147" t="s">
        <v>1903</v>
      </c>
      <c r="O76" s="147" t="str">
        <f>IFERROR(HLOOKUP(O71,'Référencement'!B7:AH39,9,FALSE),"")</f>
        <v/>
      </c>
      <c r="P76" s="132"/>
      <c r="Q76" s="75"/>
      <c r="R76" s="75"/>
      <c r="S76" s="75"/>
      <c r="T76" s="75"/>
      <c r="U76" s="75"/>
      <c r="V76" s="147" t="s">
        <v>1903</v>
      </c>
      <c r="W76" s="147" t="str">
        <f>IFERROR(HLOOKUP(W71,'Référencement'!B7:AH39,9,FALSE),"")</f>
        <v/>
      </c>
      <c r="X76" s="132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</row>
    <row r="77" ht="171.0" customHeight="1">
      <c r="A77" s="75"/>
      <c r="B77" s="75"/>
      <c r="C77" s="75"/>
      <c r="D77" s="75"/>
      <c r="E77" s="75"/>
      <c r="F77" s="147" t="s">
        <v>1904</v>
      </c>
      <c r="G77" s="148" t="str">
        <f>IFERROR(HLOOKUP(G71,'Référencement'!B7:AH39,10,FALSE),"")</f>
        <v/>
      </c>
      <c r="H77" s="132"/>
      <c r="I77" s="75"/>
      <c r="J77" s="75"/>
      <c r="K77" s="75"/>
      <c r="L77" s="75"/>
      <c r="M77" s="75"/>
      <c r="N77" s="147" t="s">
        <v>1904</v>
      </c>
      <c r="O77" s="148" t="str">
        <f>IFERROR(HLOOKUP(O71,'Référencement'!B7:AH39,10,FALSE),"")</f>
        <v/>
      </c>
      <c r="P77" s="132"/>
      <c r="Q77" s="75"/>
      <c r="R77" s="75"/>
      <c r="S77" s="75"/>
      <c r="T77" s="75"/>
      <c r="U77" s="75"/>
      <c r="V77" s="147" t="s">
        <v>1904</v>
      </c>
      <c r="W77" s="148" t="str">
        <f>IFERROR(HLOOKUP(W71,'Référencement'!B7:AH39,10,FALSE),"")</f>
        <v/>
      </c>
      <c r="X77" s="132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</row>
    <row r="78" ht="14.25" hidden="1" customHeight="1">
      <c r="A78" s="75"/>
      <c r="B78" s="75"/>
      <c r="C78" s="75"/>
      <c r="D78" s="75"/>
      <c r="E78" s="75"/>
      <c r="F78" s="147" t="s">
        <v>1905</v>
      </c>
      <c r="G78" s="148" t="str">
        <f>IFERROR(HLOOKUP(G71,'Référencement'!B7:AH39,11,FALSE),"")</f>
        <v/>
      </c>
      <c r="H78" s="132"/>
      <c r="I78" s="75"/>
      <c r="J78" s="75"/>
      <c r="K78" s="75"/>
      <c r="L78" s="75"/>
      <c r="M78" s="75"/>
      <c r="N78" s="147" t="s">
        <v>1905</v>
      </c>
      <c r="O78" s="148" t="str">
        <f>IFERROR(HLOOKUP(O71,'Référencement'!B7:AH39,11,FALSE),"")</f>
        <v/>
      </c>
      <c r="P78" s="132"/>
      <c r="Q78" s="75"/>
      <c r="R78" s="75"/>
      <c r="S78" s="75"/>
      <c r="T78" s="75"/>
      <c r="U78" s="75"/>
      <c r="V78" s="147" t="s">
        <v>1905</v>
      </c>
      <c r="W78" s="148" t="str">
        <f>IFERROR(HLOOKUP(W71,'Référencement'!B7:AH39,11,FALSE),"")</f>
        <v/>
      </c>
      <c r="X78" s="132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</row>
    <row r="79" ht="14.25" customHeight="1">
      <c r="A79" s="75"/>
      <c r="B79" s="155"/>
      <c r="C79" s="5"/>
      <c r="D79" s="75"/>
      <c r="E79" s="75"/>
      <c r="F79" s="156" t="s">
        <v>1906</v>
      </c>
      <c r="G79" s="150" t="str">
        <f>IFERROR(HLOOKUP(G71,'Référencement'!B7:AH39,12,FALSE),"")</f>
        <v/>
      </c>
      <c r="H79" s="132"/>
      <c r="I79" s="75"/>
      <c r="J79" s="155"/>
      <c r="K79" s="5"/>
      <c r="L79" s="75"/>
      <c r="M79" s="75"/>
      <c r="N79" s="156" t="s">
        <v>1906</v>
      </c>
      <c r="O79" s="150" t="str">
        <f>IFERROR(HLOOKUP(O71,'Référencement'!B7:AH39,12,FALSE),"")</f>
        <v/>
      </c>
      <c r="P79" s="132"/>
      <c r="Q79" s="75"/>
      <c r="R79" s="155"/>
      <c r="S79" s="5"/>
      <c r="T79" s="75"/>
      <c r="U79" s="75"/>
      <c r="V79" s="156" t="s">
        <v>1906</v>
      </c>
      <c r="W79" s="150" t="str">
        <f>IFERROR(HLOOKUP(W71,'Référencement'!B7:AH39,12,FALSE),"")</f>
        <v/>
      </c>
      <c r="X79" s="132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</row>
    <row r="80" ht="14.25" customHeight="1">
      <c r="A80" s="75"/>
      <c r="B80" s="157"/>
      <c r="C80" s="158" t="s">
        <v>1907</v>
      </c>
      <c r="D80" s="159" t="str">
        <f>IFERROR(TDB!N32/HLOOKUP(PLM!G71,'Référencement'!B7:AH43,36,FALSE),"")</f>
        <v/>
      </c>
      <c r="E80" s="75"/>
      <c r="F80" s="143"/>
      <c r="G80" s="75"/>
      <c r="H80" s="132"/>
      <c r="I80" s="75"/>
      <c r="J80" s="157"/>
      <c r="K80" s="158" t="s">
        <v>1907</v>
      </c>
      <c r="L80" s="159" t="str">
        <f>IFERROR(TDB!N32/HLOOKUP(PLM!O71,'Référencement'!B7:AH43,36,FALSE),"")</f>
        <v/>
      </c>
      <c r="M80" s="75"/>
      <c r="N80" s="143"/>
      <c r="O80" s="75"/>
      <c r="P80" s="132"/>
      <c r="Q80" s="75"/>
      <c r="R80" s="157"/>
      <c r="S80" s="158" t="s">
        <v>1907</v>
      </c>
      <c r="T80" s="159" t="str">
        <f>IFERROR(TDB!N32/HLOOKUP(PLM!W71,'Référencement'!B7:AH43,36,FALSE),"")</f>
        <v/>
      </c>
      <c r="U80" s="75"/>
      <c r="V80" s="143"/>
      <c r="W80" s="75"/>
      <c r="X80" s="132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</row>
    <row r="81" ht="14.25" customHeight="1">
      <c r="A81" s="75"/>
      <c r="B81" s="75"/>
      <c r="C81" s="160"/>
      <c r="D81" s="75"/>
      <c r="E81" s="75"/>
      <c r="F81" s="144" t="s">
        <v>1908</v>
      </c>
      <c r="G81" s="145"/>
      <c r="H81" s="132"/>
      <c r="I81" s="75"/>
      <c r="J81" s="75"/>
      <c r="K81" s="160"/>
      <c r="L81" s="75"/>
      <c r="M81" s="75"/>
      <c r="N81" s="144" t="s">
        <v>1908</v>
      </c>
      <c r="O81" s="145"/>
      <c r="P81" s="132"/>
      <c r="Q81" s="75"/>
      <c r="R81" s="75"/>
      <c r="S81" s="160"/>
      <c r="T81" s="75"/>
      <c r="U81" s="75"/>
      <c r="V81" s="144" t="s">
        <v>1908</v>
      </c>
      <c r="W81" s="145"/>
      <c r="X81" s="132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</row>
    <row r="82" ht="15.75" customHeight="1">
      <c r="A82" s="178" t="str">
        <f>IF(D80="","",IF(D80&gt;1,"Attention capacité d'emballage dépassée",""))</f>
        <v/>
      </c>
      <c r="B82" s="7"/>
      <c r="C82" s="7"/>
      <c r="D82" s="8"/>
      <c r="E82" s="75"/>
      <c r="F82" s="143"/>
      <c r="G82" s="75"/>
      <c r="H82" s="132"/>
      <c r="I82" s="178" t="str">
        <f>IF(L80="","",IF(L80&gt;1,"Attention capacité d'emballage dépassée",""))</f>
        <v/>
      </c>
      <c r="J82" s="7"/>
      <c r="K82" s="7"/>
      <c r="L82" s="8"/>
      <c r="M82" s="75"/>
      <c r="N82" s="143"/>
      <c r="O82" s="75"/>
      <c r="P82" s="132"/>
      <c r="Q82" s="178" t="str">
        <f>IF(T80="","",IF(T80&gt;1,"Attention capacité d'emballage dépassée",""))</f>
        <v/>
      </c>
      <c r="R82" s="7"/>
      <c r="S82" s="7"/>
      <c r="T82" s="8"/>
      <c r="U82" s="75"/>
      <c r="V82" s="143"/>
      <c r="W82" s="75"/>
      <c r="X82" s="132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</row>
    <row r="83" ht="39.0" customHeight="1">
      <c r="A83" s="9"/>
      <c r="D83" s="10"/>
      <c r="E83" s="75"/>
      <c r="F83" s="162" t="s">
        <v>1909</v>
      </c>
      <c r="G83" s="182" t="str">
        <f>IFERROR(HLOOKUP(G71,'Référencement'!B7:AH39,13,FALSE),"")</f>
        <v/>
      </c>
      <c r="H83" s="132"/>
      <c r="I83" s="9"/>
      <c r="L83" s="10"/>
      <c r="M83" s="75"/>
      <c r="N83" s="162" t="s">
        <v>1909</v>
      </c>
      <c r="O83" s="182" t="str">
        <f>IFERROR(HLOOKUP(O71,'Référencement'!B7:AH39,13,FALSE),"")</f>
        <v/>
      </c>
      <c r="P83" s="132"/>
      <c r="Q83" s="9"/>
      <c r="T83" s="10"/>
      <c r="U83" s="75"/>
      <c r="V83" s="162" t="s">
        <v>1909</v>
      </c>
      <c r="W83" s="182" t="str">
        <f>IFERROR(HLOOKUP(W71,'Référencement'!B7:AH39,13,FALSE),"")</f>
        <v/>
      </c>
      <c r="X83" s="132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</row>
    <row r="84" ht="39.0" customHeight="1">
      <c r="A84" s="9"/>
      <c r="D84" s="10"/>
      <c r="E84" s="75"/>
      <c r="F84" s="143"/>
      <c r="G84" s="75"/>
      <c r="H84" s="132"/>
      <c r="I84" s="9"/>
      <c r="L84" s="10"/>
      <c r="M84" s="75"/>
      <c r="N84" s="143"/>
      <c r="O84" s="75"/>
      <c r="P84" s="132"/>
      <c r="Q84" s="9"/>
      <c r="T84" s="10"/>
      <c r="U84" s="75"/>
      <c r="V84" s="143"/>
      <c r="W84" s="75"/>
      <c r="X84" s="132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</row>
    <row r="85" ht="63.0" customHeight="1">
      <c r="A85" s="11"/>
      <c r="B85" s="12"/>
      <c r="C85" s="12"/>
      <c r="D85" s="13"/>
      <c r="E85" s="75"/>
      <c r="F85" s="148" t="s">
        <v>1919</v>
      </c>
      <c r="G85" s="165" t="str">
        <f>IFERROR(HLOOKUP(G71,'Référencement'!B7:AH39,17,FALSE),"")</f>
        <v/>
      </c>
      <c r="H85" s="132"/>
      <c r="I85" s="11"/>
      <c r="J85" s="12"/>
      <c r="K85" s="12"/>
      <c r="L85" s="13"/>
      <c r="M85" s="75"/>
      <c r="N85" s="148" t="s">
        <v>1919</v>
      </c>
      <c r="O85" s="165" t="str">
        <f>IFERROR(HLOOKUP(O71,'Référencement'!B7:AH39,17,FALSE),"")</f>
        <v/>
      </c>
      <c r="P85" s="132"/>
      <c r="Q85" s="11"/>
      <c r="R85" s="12"/>
      <c r="S85" s="12"/>
      <c r="T85" s="13"/>
      <c r="U85" s="75"/>
      <c r="V85" s="148" t="s">
        <v>1919</v>
      </c>
      <c r="W85" s="165" t="str">
        <f>IFERROR(HLOOKUP(W71,'Référencement'!B7:AH39,17,FALSE),"")</f>
        <v/>
      </c>
      <c r="X85" s="132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</row>
    <row r="86" ht="39.0" hidden="1" customHeight="1">
      <c r="A86" s="75"/>
      <c r="B86" s="75"/>
      <c r="C86" s="75"/>
      <c r="D86" s="75"/>
      <c r="E86" s="75"/>
      <c r="F86" s="147" t="s">
        <v>1911</v>
      </c>
      <c r="G86" s="165" t="str">
        <f>IFERROR(HLOOKUP(G71,'Référencement'!B7:AH39,19,FALSE),"")</f>
        <v/>
      </c>
      <c r="H86" s="132"/>
      <c r="I86" s="75"/>
      <c r="J86" s="75"/>
      <c r="K86" s="75"/>
      <c r="L86" s="75"/>
      <c r="M86" s="75"/>
      <c r="N86" s="147" t="s">
        <v>1911</v>
      </c>
      <c r="O86" s="165" t="str">
        <f>IFERROR(HLOOKUP(O71,'Référencement'!B7:AH39,19,FALSE),"")</f>
        <v/>
      </c>
      <c r="P86" s="132"/>
      <c r="Q86" s="75"/>
      <c r="R86" s="75"/>
      <c r="S86" s="75"/>
      <c r="T86" s="75"/>
      <c r="U86" s="75"/>
      <c r="V86" s="147" t="s">
        <v>1911</v>
      </c>
      <c r="W86" s="165" t="str">
        <f>IFERROR(HLOOKUP(W71,'Référencement'!B7:AH39,19,FALSE),"")</f>
        <v/>
      </c>
      <c r="X86" s="132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</row>
    <row r="87" ht="39.0" customHeight="1">
      <c r="A87" s="75"/>
      <c r="B87" s="75"/>
      <c r="C87" s="75"/>
      <c r="D87" s="75"/>
      <c r="E87" s="75"/>
      <c r="F87" s="147" t="s">
        <v>1912</v>
      </c>
      <c r="G87" s="165" t="str">
        <f>IFERROR(HLOOKUP(G71,'Référencement'!B7:AH39,19,FALSE),"")</f>
        <v/>
      </c>
      <c r="H87" s="132"/>
      <c r="I87" s="75"/>
      <c r="J87" s="75"/>
      <c r="K87" s="75"/>
      <c r="L87" s="75"/>
      <c r="M87" s="75"/>
      <c r="N87" s="147" t="s">
        <v>1912</v>
      </c>
      <c r="O87" s="165" t="str">
        <f>IFERROR(HLOOKUP(O71,'Référencement'!B7:AH39,19,FALSE),"")</f>
        <v/>
      </c>
      <c r="P87" s="132"/>
      <c r="Q87" s="75"/>
      <c r="R87" s="75"/>
      <c r="S87" s="75"/>
      <c r="T87" s="75"/>
      <c r="U87" s="75"/>
      <c r="V87" s="147" t="s">
        <v>1912</v>
      </c>
      <c r="W87" s="165" t="str">
        <f>IFERROR(HLOOKUP(W71,'Référencement'!B7:AH39,19,FALSE),"")</f>
        <v/>
      </c>
      <c r="X87" s="132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</row>
    <row r="88" ht="39.0" customHeight="1">
      <c r="A88" s="75"/>
      <c r="B88" s="75"/>
      <c r="C88" s="75"/>
      <c r="D88" s="75"/>
      <c r="E88" s="75"/>
      <c r="F88" s="166" t="s">
        <v>1913</v>
      </c>
      <c r="G88" s="167" t="str">
        <f>IFERROR(HLOOKUP(G71,'Référencement'!B7:AH39,25,FALSE),"")</f>
        <v/>
      </c>
      <c r="H88" s="132"/>
      <c r="I88" s="75"/>
      <c r="J88" s="75"/>
      <c r="K88" s="75"/>
      <c r="L88" s="75"/>
      <c r="M88" s="75"/>
      <c r="N88" s="166" t="s">
        <v>1913</v>
      </c>
      <c r="O88" s="167" t="str">
        <f>IFERROR(HLOOKUP(O71,'Référencement'!B7:AH39,25,FALSE),"")</f>
        <v/>
      </c>
      <c r="P88" s="132"/>
      <c r="Q88" s="75"/>
      <c r="R88" s="75"/>
      <c r="S88" s="75"/>
      <c r="T88" s="75"/>
      <c r="U88" s="75"/>
      <c r="V88" s="166" t="s">
        <v>1913</v>
      </c>
      <c r="W88" s="167" t="str">
        <f>IFERROR(HLOOKUP(W71,'Référencement'!B7:AH39,25,FALSE),"")</f>
        <v/>
      </c>
      <c r="X88" s="132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</row>
    <row r="89" ht="39.0" customHeight="1">
      <c r="A89" s="75"/>
      <c r="B89" s="75"/>
      <c r="C89" s="75"/>
      <c r="D89" s="75"/>
      <c r="E89" s="75"/>
      <c r="F89" s="148" t="s">
        <v>1914</v>
      </c>
      <c r="G89" s="165">
        <f>IFERROR(G88/5,"")</f>
        <v>0</v>
      </c>
      <c r="H89" s="132"/>
      <c r="I89" s="75"/>
      <c r="J89" s="75"/>
      <c r="K89" s="75"/>
      <c r="L89" s="75"/>
      <c r="M89" s="75"/>
      <c r="N89" s="148" t="s">
        <v>1914</v>
      </c>
      <c r="O89" s="165">
        <f>IFERROR(O88/5,"")</f>
        <v>0</v>
      </c>
      <c r="P89" s="132"/>
      <c r="Q89" s="75"/>
      <c r="R89" s="75"/>
      <c r="S89" s="75"/>
      <c r="T89" s="75"/>
      <c r="U89" s="75"/>
      <c r="V89" s="148" t="s">
        <v>1914</v>
      </c>
      <c r="W89" s="165">
        <f>IFERROR(W88/5,"")</f>
        <v>0</v>
      </c>
      <c r="X89" s="132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</row>
    <row r="90" ht="39.0" customHeight="1">
      <c r="A90" s="75"/>
      <c r="B90" s="75"/>
      <c r="C90" s="75"/>
      <c r="D90" s="75"/>
      <c r="E90" s="75"/>
      <c r="F90" s="143"/>
      <c r="G90" s="75"/>
      <c r="H90" s="132"/>
      <c r="I90" s="75"/>
      <c r="J90" s="75"/>
      <c r="K90" s="75"/>
      <c r="L90" s="75"/>
      <c r="M90" s="75"/>
      <c r="N90" s="143"/>
      <c r="O90" s="75"/>
      <c r="P90" s="132"/>
      <c r="Q90" s="75"/>
      <c r="R90" s="75"/>
      <c r="S90" s="75"/>
      <c r="T90" s="75"/>
      <c r="U90" s="75"/>
      <c r="V90" s="143"/>
      <c r="W90" s="75"/>
      <c r="X90" s="132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</row>
    <row r="91" ht="39.0" customHeight="1">
      <c r="A91" s="75"/>
      <c r="B91" s="75"/>
      <c r="C91" s="75"/>
      <c r="D91" s="75"/>
      <c r="E91" s="75"/>
      <c r="F91" s="147" t="s">
        <v>1915</v>
      </c>
      <c r="G91" s="169" t="str">
        <f>IFERROR(HLOOKUP(G71,'Référencement'!B7:AH50,31,FALSE),"")</f>
        <v/>
      </c>
      <c r="H91" s="132"/>
      <c r="I91" s="75"/>
      <c r="J91" s="75"/>
      <c r="K91" s="75"/>
      <c r="L91" s="75"/>
      <c r="M91" s="75"/>
      <c r="N91" s="147" t="s">
        <v>1915</v>
      </c>
      <c r="O91" s="169" t="str">
        <f>IFERROR(HLOOKUP(O71,'Référencement'!B7:AH50,31,FALSE),"")</f>
        <v/>
      </c>
      <c r="P91" s="132"/>
      <c r="Q91" s="75"/>
      <c r="R91" s="75"/>
      <c r="S91" s="75"/>
      <c r="T91" s="75"/>
      <c r="U91" s="75"/>
      <c r="V91" s="147" t="s">
        <v>1915</v>
      </c>
      <c r="W91" s="169" t="str">
        <f>IFERROR(HLOOKUP(W71,'Référencement'!B7:AH50,31,FALSE),"")</f>
        <v/>
      </c>
      <c r="X91" s="132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</row>
    <row r="92" ht="39.0" hidden="1" customHeight="1">
      <c r="A92" s="75"/>
      <c r="B92" s="75"/>
      <c r="C92" s="75"/>
      <c r="D92" s="75"/>
      <c r="E92" s="75"/>
      <c r="F92" s="147" t="s">
        <v>1916</v>
      </c>
      <c r="G92" s="169" t="str">
        <f>IFERROR(HLOOKUP(G71,'Référencement'!B7:AH50,33,FALSE),"")</f>
        <v/>
      </c>
      <c r="H92" s="132"/>
      <c r="I92" s="75"/>
      <c r="J92" s="75"/>
      <c r="K92" s="75"/>
      <c r="L92" s="75"/>
      <c r="M92" s="75"/>
      <c r="N92" s="147" t="s">
        <v>1916</v>
      </c>
      <c r="O92" s="169" t="str">
        <f>IFERROR(HLOOKUP(O71,'Référencement'!B7:AH50,33,FALSE),"")</f>
        <v/>
      </c>
      <c r="P92" s="132"/>
      <c r="Q92" s="75"/>
      <c r="R92" s="75"/>
      <c r="S92" s="75"/>
      <c r="T92" s="75"/>
      <c r="U92" s="75"/>
      <c r="V92" s="147" t="s">
        <v>1916</v>
      </c>
      <c r="W92" s="169" t="str">
        <f>IFERROR(HLOOKUP(W71,'Référencement'!B7:AH50,33,FALSE),"")</f>
        <v/>
      </c>
      <c r="X92" s="132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</row>
    <row r="93" ht="39.0" customHeight="1">
      <c r="A93" s="75"/>
      <c r="B93" s="75"/>
      <c r="C93" s="75"/>
      <c r="D93" s="75"/>
      <c r="E93" s="75"/>
      <c r="F93" s="148" t="s">
        <v>1917</v>
      </c>
      <c r="G93" s="171" t="str">
        <f>IFERROR(HLOOKUP(G71,'Référencement'!B7:AH50,37,FALSE),"")</f>
        <v/>
      </c>
      <c r="H93" s="132"/>
      <c r="I93" s="75"/>
      <c r="J93" s="75"/>
      <c r="K93" s="75"/>
      <c r="L93" s="75"/>
      <c r="M93" s="75"/>
      <c r="N93" s="148" t="s">
        <v>1917</v>
      </c>
      <c r="O93" s="171" t="str">
        <f>IFERROR(HLOOKUP(O71,'Référencement'!B7:AH50,37,FALSE),"")</f>
        <v/>
      </c>
      <c r="P93" s="132"/>
      <c r="Q93" s="75"/>
      <c r="R93" s="75"/>
      <c r="S93" s="75"/>
      <c r="T93" s="75"/>
      <c r="U93" s="75"/>
      <c r="V93" s="148" t="s">
        <v>1917</v>
      </c>
      <c r="W93" s="171" t="str">
        <f>IFERROR(HLOOKUP(W71,'Référencement'!B7:AH50,37,FALSE),"")</f>
        <v/>
      </c>
      <c r="X93" s="132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</row>
    <row r="94" ht="14.25" customHeight="1">
      <c r="A94" s="75"/>
      <c r="B94" s="75"/>
      <c r="C94" s="75"/>
      <c r="D94" s="75"/>
      <c r="E94" s="75"/>
      <c r="F94" s="143"/>
      <c r="G94" s="75"/>
      <c r="H94" s="132"/>
      <c r="I94" s="75"/>
      <c r="J94" s="75"/>
      <c r="K94" s="75"/>
      <c r="L94" s="75"/>
      <c r="M94" s="75"/>
      <c r="N94" s="143"/>
      <c r="O94" s="75"/>
      <c r="P94" s="132"/>
      <c r="Q94" s="75"/>
      <c r="R94" s="75"/>
      <c r="S94" s="75"/>
      <c r="T94" s="75"/>
      <c r="U94" s="75"/>
      <c r="V94" s="143"/>
      <c r="W94" s="75"/>
      <c r="X94" s="132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</row>
    <row r="95" ht="14.25" customHeight="1">
      <c r="A95" s="132"/>
      <c r="B95" s="132"/>
      <c r="C95" s="132"/>
      <c r="D95" s="132"/>
      <c r="E95" s="132"/>
      <c r="F95" s="173"/>
      <c r="G95" s="132"/>
      <c r="H95" s="132"/>
      <c r="I95" s="132"/>
      <c r="J95" s="132"/>
      <c r="K95" s="132"/>
      <c r="L95" s="132"/>
      <c r="M95" s="132"/>
      <c r="N95" s="173"/>
      <c r="O95" s="132"/>
      <c r="P95" s="132"/>
      <c r="Q95" s="132"/>
      <c r="R95" s="132"/>
      <c r="S95" s="132"/>
      <c r="T95" s="132"/>
      <c r="U95" s="132"/>
      <c r="V95" s="173"/>
      <c r="W95" s="132"/>
      <c r="X95" s="132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</row>
    <row r="96" ht="14.25" customHeight="1">
      <c r="A96" s="75"/>
      <c r="B96" s="75"/>
      <c r="C96" s="75"/>
      <c r="D96" s="75"/>
      <c r="E96" s="75"/>
      <c r="F96" s="143"/>
      <c r="G96" s="75"/>
      <c r="H96" s="75"/>
      <c r="I96" s="75"/>
      <c r="J96" s="75"/>
      <c r="K96" s="75"/>
      <c r="L96" s="75"/>
      <c r="M96" s="75"/>
      <c r="N96" s="143"/>
      <c r="O96" s="75"/>
      <c r="P96" s="75"/>
      <c r="Q96" s="75"/>
      <c r="R96" s="75"/>
      <c r="S96" s="75"/>
      <c r="T96" s="75"/>
      <c r="U96" s="75"/>
      <c r="V96" s="143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</row>
    <row r="97" ht="14.25" customHeight="1">
      <c r="A97" s="75"/>
      <c r="B97" s="75"/>
      <c r="C97" s="75"/>
      <c r="D97" s="75"/>
      <c r="E97" s="75"/>
      <c r="F97" s="143"/>
      <c r="G97" s="75"/>
      <c r="H97" s="75"/>
      <c r="I97" s="75"/>
      <c r="J97" s="75"/>
      <c r="K97" s="75"/>
      <c r="L97" s="75"/>
      <c r="M97" s="75"/>
      <c r="N97" s="143"/>
      <c r="O97" s="75"/>
      <c r="P97" s="75"/>
      <c r="Q97" s="75"/>
      <c r="R97" s="75"/>
      <c r="S97" s="75"/>
      <c r="T97" s="75"/>
      <c r="U97" s="75"/>
      <c r="V97" s="143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</row>
    <row r="98" ht="14.25" customHeight="1">
      <c r="A98" s="75"/>
      <c r="B98" s="75"/>
      <c r="C98" s="75"/>
      <c r="D98" s="75"/>
      <c r="E98" s="75"/>
      <c r="F98" s="143"/>
      <c r="G98" s="75"/>
      <c r="H98" s="75"/>
      <c r="I98" s="75"/>
      <c r="J98" s="75"/>
      <c r="K98" s="75"/>
      <c r="L98" s="75"/>
      <c r="M98" s="75"/>
      <c r="N98" s="143"/>
      <c r="O98" s="75"/>
      <c r="P98" s="75"/>
      <c r="Q98" s="75"/>
      <c r="R98" s="75"/>
      <c r="S98" s="75"/>
      <c r="T98" s="75"/>
      <c r="U98" s="75"/>
      <c r="V98" s="143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</row>
    <row r="99" ht="14.25" customHeight="1">
      <c r="A99" s="75"/>
      <c r="B99" s="75"/>
      <c r="C99" s="75"/>
      <c r="D99" s="75"/>
      <c r="E99" s="75"/>
      <c r="F99" s="143"/>
      <c r="G99" s="75"/>
      <c r="H99" s="75"/>
      <c r="I99" s="75"/>
      <c r="J99" s="75"/>
      <c r="K99" s="75"/>
      <c r="L99" s="75"/>
      <c r="M99" s="75"/>
      <c r="N99" s="143"/>
      <c r="O99" s="75"/>
      <c r="P99" s="75"/>
      <c r="Q99" s="75"/>
      <c r="R99" s="75"/>
      <c r="S99" s="75"/>
      <c r="T99" s="75"/>
      <c r="U99" s="75"/>
      <c r="V99" s="143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</row>
    <row r="100" ht="14.25" customHeight="1">
      <c r="A100" s="75"/>
      <c r="B100" s="75"/>
      <c r="C100" s="75"/>
      <c r="D100" s="75"/>
      <c r="E100" s="75"/>
      <c r="F100" s="143"/>
      <c r="G100" s="75"/>
      <c r="H100" s="75"/>
      <c r="I100" s="75"/>
      <c r="J100" s="75"/>
      <c r="K100" s="75"/>
      <c r="L100" s="75"/>
      <c r="M100" s="75"/>
      <c r="N100" s="143"/>
      <c r="O100" s="75"/>
      <c r="P100" s="75"/>
      <c r="Q100" s="75"/>
      <c r="R100" s="75"/>
      <c r="S100" s="75"/>
      <c r="T100" s="75"/>
      <c r="U100" s="75"/>
      <c r="V100" s="143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</row>
    <row r="101" ht="14.25" customHeight="1">
      <c r="A101" s="75"/>
      <c r="B101" s="75"/>
      <c r="C101" s="75"/>
      <c r="D101" s="75"/>
      <c r="E101" s="75"/>
      <c r="F101" s="143"/>
      <c r="G101" s="75"/>
      <c r="H101" s="75"/>
      <c r="I101" s="75"/>
      <c r="J101" s="75"/>
      <c r="K101" s="75"/>
      <c r="L101" s="75"/>
      <c r="M101" s="75"/>
      <c r="N101" s="143"/>
      <c r="O101" s="75"/>
      <c r="P101" s="75"/>
      <c r="Q101" s="75"/>
      <c r="R101" s="75"/>
      <c r="S101" s="75"/>
      <c r="T101" s="75"/>
      <c r="U101" s="75"/>
      <c r="V101" s="143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</row>
    <row r="102" ht="14.25" customHeight="1">
      <c r="A102" s="75"/>
      <c r="B102" s="75"/>
      <c r="C102" s="75"/>
      <c r="D102" s="75"/>
      <c r="E102" s="75"/>
      <c r="F102" s="143"/>
      <c r="G102" s="75"/>
      <c r="H102" s="75"/>
      <c r="I102" s="75"/>
      <c r="J102" s="75"/>
      <c r="K102" s="75"/>
      <c r="L102" s="75"/>
      <c r="M102" s="75"/>
      <c r="N102" s="143"/>
      <c r="O102" s="75"/>
      <c r="P102" s="75"/>
      <c r="Q102" s="75"/>
      <c r="R102" s="75"/>
      <c r="S102" s="75"/>
      <c r="T102" s="75"/>
      <c r="U102" s="75"/>
      <c r="V102" s="143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</row>
    <row r="103" ht="14.25" customHeight="1">
      <c r="A103" s="75"/>
      <c r="B103" s="75"/>
      <c r="C103" s="75"/>
      <c r="D103" s="75"/>
      <c r="E103" s="75"/>
      <c r="F103" s="143"/>
      <c r="G103" s="75"/>
      <c r="H103" s="75"/>
      <c r="I103" s="75"/>
      <c r="J103" s="75"/>
      <c r="K103" s="75"/>
      <c r="L103" s="75"/>
      <c r="M103" s="75"/>
      <c r="N103" s="143"/>
      <c r="O103" s="75"/>
      <c r="P103" s="75"/>
      <c r="Q103" s="75"/>
      <c r="R103" s="75"/>
      <c r="S103" s="75"/>
      <c r="T103" s="75"/>
      <c r="U103" s="75"/>
      <c r="V103" s="143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</row>
    <row r="104" ht="14.25" customHeight="1">
      <c r="A104" s="75"/>
      <c r="B104" s="75"/>
      <c r="C104" s="75"/>
      <c r="D104" s="75"/>
      <c r="E104" s="75"/>
      <c r="F104" s="143"/>
      <c r="G104" s="75"/>
      <c r="H104" s="75"/>
      <c r="I104" s="75"/>
      <c r="J104" s="75"/>
      <c r="K104" s="75"/>
      <c r="L104" s="75"/>
      <c r="M104" s="75"/>
      <c r="N104" s="143"/>
      <c r="O104" s="75"/>
      <c r="P104" s="75"/>
      <c r="Q104" s="75"/>
      <c r="R104" s="75"/>
      <c r="S104" s="75"/>
      <c r="T104" s="75"/>
      <c r="U104" s="75"/>
      <c r="V104" s="143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</row>
    <row r="105" ht="14.25" customHeight="1">
      <c r="A105" s="75"/>
      <c r="B105" s="75"/>
      <c r="C105" s="75"/>
      <c r="D105" s="75"/>
      <c r="E105" s="75"/>
      <c r="F105" s="143"/>
      <c r="G105" s="75"/>
      <c r="H105" s="75"/>
      <c r="I105" s="75"/>
      <c r="J105" s="75"/>
      <c r="K105" s="75"/>
      <c r="L105" s="75"/>
      <c r="M105" s="75"/>
      <c r="N105" s="143"/>
      <c r="O105" s="75"/>
      <c r="P105" s="75"/>
      <c r="Q105" s="75"/>
      <c r="R105" s="75"/>
      <c r="S105" s="75"/>
      <c r="T105" s="75"/>
      <c r="U105" s="75"/>
      <c r="V105" s="143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</row>
    <row r="106" ht="14.25" customHeight="1">
      <c r="A106" s="75"/>
      <c r="B106" s="75"/>
      <c r="C106" s="75"/>
      <c r="D106" s="75"/>
      <c r="E106" s="75"/>
      <c r="F106" s="143"/>
      <c r="G106" s="75"/>
      <c r="H106" s="75"/>
      <c r="I106" s="75"/>
      <c r="J106" s="75"/>
      <c r="K106" s="75"/>
      <c r="L106" s="75"/>
      <c r="M106" s="75"/>
      <c r="N106" s="143"/>
      <c r="O106" s="75"/>
      <c r="P106" s="75"/>
      <c r="Q106" s="75"/>
      <c r="R106" s="75"/>
      <c r="S106" s="75"/>
      <c r="T106" s="75"/>
      <c r="U106" s="75"/>
      <c r="V106" s="143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</row>
    <row r="107" ht="14.25" customHeight="1">
      <c r="A107" s="75"/>
      <c r="B107" s="75"/>
      <c r="C107" s="75"/>
      <c r="D107" s="75"/>
      <c r="E107" s="75"/>
      <c r="F107" s="143"/>
      <c r="G107" s="75"/>
      <c r="H107" s="75"/>
      <c r="I107" s="75"/>
      <c r="J107" s="75"/>
      <c r="K107" s="75"/>
      <c r="L107" s="75"/>
      <c r="M107" s="75"/>
      <c r="N107" s="143"/>
      <c r="O107" s="75"/>
      <c r="P107" s="75"/>
      <c r="Q107" s="75"/>
      <c r="R107" s="75"/>
      <c r="S107" s="75"/>
      <c r="T107" s="75"/>
      <c r="U107" s="75"/>
      <c r="V107" s="143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</row>
    <row r="108" ht="14.25" customHeight="1">
      <c r="A108" s="75"/>
      <c r="B108" s="75"/>
      <c r="C108" s="75"/>
      <c r="D108" s="75"/>
      <c r="E108" s="75"/>
      <c r="F108" s="143"/>
      <c r="G108" s="75"/>
      <c r="H108" s="75"/>
      <c r="I108" s="75"/>
      <c r="J108" s="75"/>
      <c r="K108" s="75"/>
      <c r="L108" s="75"/>
      <c r="M108" s="75"/>
      <c r="N108" s="143"/>
      <c r="O108" s="75"/>
      <c r="P108" s="75"/>
      <c r="Q108" s="75"/>
      <c r="R108" s="75"/>
      <c r="S108" s="75"/>
      <c r="T108" s="75"/>
      <c r="U108" s="75"/>
      <c r="V108" s="143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</row>
    <row r="109" ht="14.25" customHeight="1">
      <c r="A109" s="75"/>
      <c r="B109" s="75"/>
      <c r="C109" s="75"/>
      <c r="D109" s="75"/>
      <c r="E109" s="75"/>
      <c r="F109" s="143"/>
      <c r="G109" s="75"/>
      <c r="H109" s="75"/>
      <c r="I109" s="75"/>
      <c r="J109" s="75"/>
      <c r="K109" s="75"/>
      <c r="L109" s="75"/>
      <c r="M109" s="75"/>
      <c r="N109" s="143"/>
      <c r="O109" s="75"/>
      <c r="P109" s="75"/>
      <c r="Q109" s="75"/>
      <c r="R109" s="75"/>
      <c r="S109" s="75"/>
      <c r="T109" s="75"/>
      <c r="U109" s="75"/>
      <c r="V109" s="143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</row>
    <row r="110" ht="14.25" customHeight="1">
      <c r="A110" s="75"/>
      <c r="B110" s="75"/>
      <c r="C110" s="75"/>
      <c r="D110" s="75"/>
      <c r="E110" s="75"/>
      <c r="F110" s="143"/>
      <c r="G110" s="75"/>
      <c r="H110" s="75"/>
      <c r="I110" s="75"/>
      <c r="J110" s="75"/>
      <c r="K110" s="75"/>
      <c r="L110" s="75"/>
      <c r="M110" s="75"/>
      <c r="N110" s="143"/>
      <c r="O110" s="75"/>
      <c r="P110" s="75"/>
      <c r="Q110" s="75"/>
      <c r="R110" s="75"/>
      <c r="S110" s="75"/>
      <c r="T110" s="75"/>
      <c r="U110" s="75"/>
      <c r="V110" s="143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</row>
    <row r="111" ht="14.25" customHeight="1">
      <c r="A111" s="75"/>
      <c r="B111" s="75"/>
      <c r="C111" s="75"/>
      <c r="D111" s="75"/>
      <c r="E111" s="75"/>
      <c r="F111" s="143"/>
      <c r="G111" s="75"/>
      <c r="H111" s="75"/>
      <c r="I111" s="75"/>
      <c r="J111" s="75"/>
      <c r="K111" s="75"/>
      <c r="L111" s="75"/>
      <c r="M111" s="75"/>
      <c r="N111" s="143"/>
      <c r="O111" s="75"/>
      <c r="P111" s="75"/>
      <c r="Q111" s="75"/>
      <c r="R111" s="75"/>
      <c r="S111" s="75"/>
      <c r="T111" s="75"/>
      <c r="U111" s="75"/>
      <c r="V111" s="143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</row>
    <row r="112" ht="14.25" customHeight="1">
      <c r="A112" s="75"/>
      <c r="B112" s="75"/>
      <c r="C112" s="75"/>
      <c r="D112" s="75"/>
      <c r="E112" s="75"/>
      <c r="F112" s="143"/>
      <c r="G112" s="75"/>
      <c r="H112" s="75"/>
      <c r="I112" s="75"/>
      <c r="J112" s="75"/>
      <c r="K112" s="75"/>
      <c r="L112" s="75"/>
      <c r="M112" s="75"/>
      <c r="N112" s="143"/>
      <c r="O112" s="75"/>
      <c r="P112" s="75"/>
      <c r="Q112" s="75"/>
      <c r="R112" s="75"/>
      <c r="S112" s="75"/>
      <c r="T112" s="75"/>
      <c r="U112" s="75"/>
      <c r="V112" s="143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</row>
    <row r="113" ht="14.25" customHeight="1">
      <c r="A113" s="75"/>
      <c r="B113" s="75"/>
      <c r="C113" s="75"/>
      <c r="D113" s="75"/>
      <c r="E113" s="75"/>
      <c r="F113" s="143"/>
      <c r="G113" s="75"/>
      <c r="H113" s="75"/>
      <c r="I113" s="75"/>
      <c r="J113" s="75"/>
      <c r="K113" s="75"/>
      <c r="L113" s="75"/>
      <c r="M113" s="75"/>
      <c r="N113" s="143"/>
      <c r="O113" s="75"/>
      <c r="P113" s="75"/>
      <c r="Q113" s="75"/>
      <c r="R113" s="75"/>
      <c r="S113" s="75"/>
      <c r="T113" s="75"/>
      <c r="U113" s="75"/>
      <c r="V113" s="143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</row>
    <row r="114" ht="14.25" customHeight="1">
      <c r="A114" s="75"/>
      <c r="B114" s="75"/>
      <c r="C114" s="75"/>
      <c r="D114" s="75"/>
      <c r="E114" s="75"/>
      <c r="F114" s="143"/>
      <c r="G114" s="75"/>
      <c r="H114" s="75"/>
      <c r="I114" s="75"/>
      <c r="J114" s="75"/>
      <c r="K114" s="75"/>
      <c r="L114" s="75"/>
      <c r="M114" s="75"/>
      <c r="N114" s="143"/>
      <c r="O114" s="75"/>
      <c r="P114" s="75"/>
      <c r="Q114" s="75"/>
      <c r="R114" s="75"/>
      <c r="S114" s="75"/>
      <c r="T114" s="75"/>
      <c r="U114" s="75"/>
      <c r="V114" s="143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</row>
    <row r="115" ht="14.25" customHeight="1">
      <c r="A115" s="75"/>
      <c r="B115" s="75"/>
      <c r="C115" s="75"/>
      <c r="D115" s="75"/>
      <c r="E115" s="75"/>
      <c r="F115" s="143"/>
      <c r="G115" s="75"/>
      <c r="H115" s="75"/>
      <c r="I115" s="75"/>
      <c r="J115" s="75"/>
      <c r="K115" s="75"/>
      <c r="L115" s="75"/>
      <c r="M115" s="75"/>
      <c r="N115" s="143"/>
      <c r="O115" s="75"/>
      <c r="P115" s="75"/>
      <c r="Q115" s="75"/>
      <c r="R115" s="75"/>
      <c r="S115" s="75"/>
      <c r="T115" s="75"/>
      <c r="U115" s="75"/>
      <c r="V115" s="143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</row>
    <row r="116" ht="14.25" customHeight="1">
      <c r="A116" s="75"/>
      <c r="B116" s="75"/>
      <c r="C116" s="75"/>
      <c r="D116" s="75"/>
      <c r="E116" s="75"/>
      <c r="F116" s="143"/>
      <c r="G116" s="75"/>
      <c r="H116" s="75"/>
      <c r="I116" s="75"/>
      <c r="J116" s="75"/>
      <c r="K116" s="75"/>
      <c r="L116" s="75"/>
      <c r="M116" s="75"/>
      <c r="N116" s="143"/>
      <c r="O116" s="75"/>
      <c r="P116" s="75"/>
      <c r="Q116" s="75"/>
      <c r="R116" s="75"/>
      <c r="S116" s="75"/>
      <c r="T116" s="75"/>
      <c r="U116" s="75"/>
      <c r="V116" s="143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</row>
    <row r="117" ht="14.25" customHeight="1">
      <c r="A117" s="75"/>
      <c r="B117" s="75"/>
      <c r="C117" s="75"/>
      <c r="D117" s="75"/>
      <c r="E117" s="75"/>
      <c r="F117" s="143"/>
      <c r="G117" s="75"/>
      <c r="H117" s="75"/>
      <c r="I117" s="75"/>
      <c r="J117" s="75"/>
      <c r="K117" s="75"/>
      <c r="L117" s="75"/>
      <c r="M117" s="75"/>
      <c r="N117" s="143"/>
      <c r="O117" s="75"/>
      <c r="P117" s="75"/>
      <c r="Q117" s="75"/>
      <c r="R117" s="75"/>
      <c r="S117" s="75"/>
      <c r="T117" s="75"/>
      <c r="U117" s="75"/>
      <c r="V117" s="143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</row>
    <row r="118" ht="14.25" customHeight="1">
      <c r="A118" s="75"/>
      <c r="B118" s="75"/>
      <c r="C118" s="75"/>
      <c r="D118" s="75"/>
      <c r="E118" s="75"/>
      <c r="F118" s="143"/>
      <c r="G118" s="75"/>
      <c r="H118" s="75"/>
      <c r="I118" s="75"/>
      <c r="J118" s="75"/>
      <c r="K118" s="75"/>
      <c r="L118" s="75"/>
      <c r="M118" s="75"/>
      <c r="N118" s="143"/>
      <c r="O118" s="75"/>
      <c r="P118" s="75"/>
      <c r="Q118" s="75"/>
      <c r="R118" s="75"/>
      <c r="S118" s="75"/>
      <c r="T118" s="75"/>
      <c r="U118" s="75"/>
      <c r="V118" s="143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</row>
    <row r="119" ht="14.25" customHeight="1">
      <c r="A119" s="75"/>
      <c r="B119" s="75"/>
      <c r="C119" s="75"/>
      <c r="D119" s="75"/>
      <c r="E119" s="75"/>
      <c r="F119" s="143"/>
      <c r="G119" s="75"/>
      <c r="H119" s="75"/>
      <c r="I119" s="75"/>
      <c r="J119" s="75"/>
      <c r="K119" s="75"/>
      <c r="L119" s="75"/>
      <c r="M119" s="75"/>
      <c r="N119" s="143"/>
      <c r="O119" s="75"/>
      <c r="P119" s="75"/>
      <c r="Q119" s="75"/>
      <c r="R119" s="75"/>
      <c r="S119" s="75"/>
      <c r="T119" s="75"/>
      <c r="U119" s="75"/>
      <c r="V119" s="143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</row>
    <row r="120" ht="14.25" customHeight="1">
      <c r="A120" s="75"/>
      <c r="B120" s="75"/>
      <c r="C120" s="75"/>
      <c r="D120" s="75"/>
      <c r="E120" s="75"/>
      <c r="F120" s="143"/>
      <c r="G120" s="75"/>
      <c r="H120" s="75"/>
      <c r="I120" s="75"/>
      <c r="J120" s="75"/>
      <c r="K120" s="75"/>
      <c r="L120" s="75"/>
      <c r="M120" s="75"/>
      <c r="N120" s="143"/>
      <c r="O120" s="75"/>
      <c r="P120" s="75"/>
      <c r="Q120" s="75"/>
      <c r="R120" s="75"/>
      <c r="S120" s="75"/>
      <c r="T120" s="75"/>
      <c r="U120" s="75"/>
      <c r="V120" s="143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</row>
    <row r="121" ht="14.25" customHeight="1">
      <c r="A121" s="75"/>
      <c r="B121" s="75"/>
      <c r="C121" s="75"/>
      <c r="D121" s="75"/>
      <c r="E121" s="75"/>
      <c r="F121" s="143"/>
      <c r="G121" s="75"/>
      <c r="H121" s="75"/>
      <c r="I121" s="75"/>
      <c r="J121" s="75"/>
      <c r="K121" s="75"/>
      <c r="L121" s="75"/>
      <c r="M121" s="75"/>
      <c r="N121" s="143"/>
      <c r="O121" s="75"/>
      <c r="P121" s="75"/>
      <c r="Q121" s="75"/>
      <c r="R121" s="75"/>
      <c r="S121" s="75"/>
      <c r="T121" s="75"/>
      <c r="U121" s="75"/>
      <c r="V121" s="143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</row>
    <row r="122" ht="14.25" customHeight="1">
      <c r="A122" s="75"/>
      <c r="B122" s="75"/>
      <c r="C122" s="75"/>
      <c r="D122" s="75"/>
      <c r="E122" s="75"/>
      <c r="F122" s="143"/>
      <c r="G122" s="75"/>
      <c r="H122" s="75"/>
      <c r="I122" s="75"/>
      <c r="J122" s="75"/>
      <c r="K122" s="75"/>
      <c r="L122" s="75"/>
      <c r="M122" s="75"/>
      <c r="N122" s="143"/>
      <c r="O122" s="75"/>
      <c r="P122" s="75"/>
      <c r="Q122" s="75"/>
      <c r="R122" s="75"/>
      <c r="S122" s="75"/>
      <c r="T122" s="75"/>
      <c r="U122" s="75"/>
      <c r="V122" s="143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</row>
    <row r="123" ht="14.25" customHeight="1">
      <c r="A123" s="75"/>
      <c r="B123" s="75"/>
      <c r="C123" s="75"/>
      <c r="D123" s="75"/>
      <c r="E123" s="75"/>
      <c r="F123" s="143"/>
      <c r="G123" s="75"/>
      <c r="H123" s="75"/>
      <c r="I123" s="75"/>
      <c r="J123" s="75"/>
      <c r="K123" s="75"/>
      <c r="L123" s="75"/>
      <c r="M123" s="75"/>
      <c r="N123" s="143"/>
      <c r="O123" s="75"/>
      <c r="P123" s="75"/>
      <c r="Q123" s="75"/>
      <c r="R123" s="75"/>
      <c r="S123" s="75"/>
      <c r="T123" s="75"/>
      <c r="U123" s="75"/>
      <c r="V123" s="143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</row>
    <row r="124" ht="14.25" customHeight="1">
      <c r="A124" s="75"/>
      <c r="B124" s="75"/>
      <c r="C124" s="75"/>
      <c r="D124" s="75"/>
      <c r="E124" s="75"/>
      <c r="F124" s="143"/>
      <c r="G124" s="75"/>
      <c r="H124" s="75"/>
      <c r="I124" s="75"/>
      <c r="J124" s="75"/>
      <c r="K124" s="75"/>
      <c r="L124" s="75"/>
      <c r="M124" s="75"/>
      <c r="N124" s="143"/>
      <c r="O124" s="75"/>
      <c r="P124" s="75"/>
      <c r="Q124" s="75"/>
      <c r="R124" s="75"/>
      <c r="S124" s="75"/>
      <c r="T124" s="75"/>
      <c r="U124" s="75"/>
      <c r="V124" s="143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</row>
    <row r="125" ht="14.25" customHeight="1">
      <c r="A125" s="75"/>
      <c r="B125" s="75"/>
      <c r="C125" s="75"/>
      <c r="D125" s="75"/>
      <c r="E125" s="75"/>
      <c r="F125" s="143"/>
      <c r="G125" s="75"/>
      <c r="H125" s="75"/>
      <c r="I125" s="75"/>
      <c r="J125" s="75"/>
      <c r="K125" s="75"/>
      <c r="L125" s="75"/>
      <c r="M125" s="75"/>
      <c r="N125" s="143"/>
      <c r="O125" s="75"/>
      <c r="P125" s="75"/>
      <c r="Q125" s="75"/>
      <c r="R125" s="75"/>
      <c r="S125" s="75"/>
      <c r="T125" s="75"/>
      <c r="U125" s="75"/>
      <c r="V125" s="143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</row>
    <row r="126" ht="14.25" customHeight="1">
      <c r="A126" s="75"/>
      <c r="B126" s="75"/>
      <c r="C126" s="75"/>
      <c r="D126" s="75"/>
      <c r="E126" s="75"/>
      <c r="F126" s="143"/>
      <c r="G126" s="75"/>
      <c r="H126" s="75"/>
      <c r="I126" s="75"/>
      <c r="J126" s="75"/>
      <c r="K126" s="75"/>
      <c r="L126" s="75"/>
      <c r="M126" s="75"/>
      <c r="N126" s="143"/>
      <c r="O126" s="75"/>
      <c r="P126" s="75"/>
      <c r="Q126" s="75"/>
      <c r="R126" s="75"/>
      <c r="S126" s="75"/>
      <c r="T126" s="75"/>
      <c r="U126" s="75"/>
      <c r="V126" s="143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</row>
    <row r="127" ht="14.25" customHeight="1">
      <c r="A127" s="75"/>
      <c r="B127" s="75"/>
      <c r="C127" s="75"/>
      <c r="D127" s="75"/>
      <c r="E127" s="75"/>
      <c r="F127" s="143"/>
      <c r="G127" s="75"/>
      <c r="H127" s="75"/>
      <c r="I127" s="75"/>
      <c r="J127" s="75"/>
      <c r="K127" s="75"/>
      <c r="L127" s="75"/>
      <c r="M127" s="75"/>
      <c r="N127" s="143"/>
      <c r="O127" s="75"/>
      <c r="P127" s="75"/>
      <c r="Q127" s="75"/>
      <c r="R127" s="75"/>
      <c r="S127" s="75"/>
      <c r="T127" s="75"/>
      <c r="U127" s="75"/>
      <c r="V127" s="143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</row>
    <row r="128" ht="14.25" customHeight="1">
      <c r="A128" s="75"/>
      <c r="B128" s="75"/>
      <c r="C128" s="75"/>
      <c r="D128" s="75"/>
      <c r="E128" s="75"/>
      <c r="F128" s="143"/>
      <c r="G128" s="75"/>
      <c r="H128" s="75"/>
      <c r="I128" s="75"/>
      <c r="J128" s="75"/>
      <c r="K128" s="75"/>
      <c r="L128" s="75"/>
      <c r="M128" s="75"/>
      <c r="N128" s="143"/>
      <c r="O128" s="75"/>
      <c r="P128" s="75"/>
      <c r="Q128" s="75"/>
      <c r="R128" s="75"/>
      <c r="S128" s="75"/>
      <c r="T128" s="75"/>
      <c r="U128" s="75"/>
      <c r="V128" s="143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</row>
    <row r="129" ht="14.25" customHeight="1">
      <c r="A129" s="75"/>
      <c r="B129" s="75"/>
      <c r="C129" s="75"/>
      <c r="D129" s="75"/>
      <c r="E129" s="75"/>
      <c r="F129" s="143"/>
      <c r="G129" s="75"/>
      <c r="H129" s="75"/>
      <c r="I129" s="75"/>
      <c r="J129" s="75"/>
      <c r="K129" s="75"/>
      <c r="L129" s="75"/>
      <c r="M129" s="75"/>
      <c r="N129" s="143"/>
      <c r="O129" s="75"/>
      <c r="P129" s="75"/>
      <c r="Q129" s="75"/>
      <c r="R129" s="75"/>
      <c r="S129" s="75"/>
      <c r="T129" s="75"/>
      <c r="U129" s="75"/>
      <c r="V129" s="143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</row>
    <row r="130" ht="14.25" customHeight="1">
      <c r="A130" s="75"/>
      <c r="B130" s="75"/>
      <c r="C130" s="75"/>
      <c r="D130" s="75"/>
      <c r="E130" s="75"/>
      <c r="F130" s="143"/>
      <c r="G130" s="75"/>
      <c r="H130" s="75"/>
      <c r="I130" s="75"/>
      <c r="J130" s="75"/>
      <c r="K130" s="75"/>
      <c r="L130" s="75"/>
      <c r="M130" s="75"/>
      <c r="N130" s="143"/>
      <c r="O130" s="75"/>
      <c r="P130" s="75"/>
      <c r="Q130" s="75"/>
      <c r="R130" s="75"/>
      <c r="S130" s="75"/>
      <c r="T130" s="75"/>
      <c r="U130" s="75"/>
      <c r="V130" s="143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</row>
    <row r="131" ht="14.25" customHeight="1">
      <c r="A131" s="75"/>
      <c r="B131" s="75"/>
      <c r="C131" s="75"/>
      <c r="D131" s="75"/>
      <c r="E131" s="75"/>
      <c r="F131" s="143"/>
      <c r="G131" s="75"/>
      <c r="H131" s="75"/>
      <c r="I131" s="75"/>
      <c r="J131" s="75"/>
      <c r="K131" s="75"/>
      <c r="L131" s="75"/>
      <c r="M131" s="75"/>
      <c r="N131" s="143"/>
      <c r="O131" s="75"/>
      <c r="P131" s="75"/>
      <c r="Q131" s="75"/>
      <c r="R131" s="75"/>
      <c r="S131" s="75"/>
      <c r="T131" s="75"/>
      <c r="U131" s="75"/>
      <c r="V131" s="143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</row>
    <row r="132" ht="14.25" customHeight="1">
      <c r="A132" s="75"/>
      <c r="B132" s="75"/>
      <c r="C132" s="75"/>
      <c r="D132" s="75"/>
      <c r="E132" s="75"/>
      <c r="F132" s="143"/>
      <c r="G132" s="75"/>
      <c r="H132" s="75"/>
      <c r="I132" s="75"/>
      <c r="J132" s="75"/>
      <c r="K132" s="75"/>
      <c r="L132" s="75"/>
      <c r="M132" s="75"/>
      <c r="N132" s="143"/>
      <c r="O132" s="75"/>
      <c r="P132" s="75"/>
      <c r="Q132" s="75"/>
      <c r="R132" s="75"/>
      <c r="S132" s="75"/>
      <c r="T132" s="75"/>
      <c r="U132" s="75"/>
      <c r="V132" s="143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</row>
    <row r="133" ht="14.25" customHeight="1">
      <c r="A133" s="75"/>
      <c r="B133" s="75"/>
      <c r="C133" s="75"/>
      <c r="D133" s="75"/>
      <c r="E133" s="75"/>
      <c r="F133" s="143"/>
      <c r="G133" s="75"/>
      <c r="H133" s="75"/>
      <c r="I133" s="75"/>
      <c r="J133" s="75"/>
      <c r="K133" s="75"/>
      <c r="L133" s="75"/>
      <c r="M133" s="75"/>
      <c r="N133" s="143"/>
      <c r="O133" s="75"/>
      <c r="P133" s="75"/>
      <c r="Q133" s="75"/>
      <c r="R133" s="75"/>
      <c r="S133" s="75"/>
      <c r="T133" s="75"/>
      <c r="U133" s="75"/>
      <c r="V133" s="143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</row>
    <row r="134" ht="14.25" customHeight="1">
      <c r="A134" s="75"/>
      <c r="B134" s="75"/>
      <c r="C134" s="75"/>
      <c r="D134" s="75"/>
      <c r="E134" s="75"/>
      <c r="F134" s="143"/>
      <c r="G134" s="75"/>
      <c r="H134" s="75"/>
      <c r="I134" s="75"/>
      <c r="J134" s="75"/>
      <c r="K134" s="75"/>
      <c r="L134" s="75"/>
      <c r="M134" s="75"/>
      <c r="N134" s="143"/>
      <c r="O134" s="75"/>
      <c r="P134" s="75"/>
      <c r="Q134" s="75"/>
      <c r="R134" s="75"/>
      <c r="S134" s="75"/>
      <c r="T134" s="75"/>
      <c r="U134" s="75"/>
      <c r="V134" s="143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</row>
    <row r="135" ht="14.25" customHeight="1">
      <c r="A135" s="75"/>
      <c r="B135" s="75"/>
      <c r="C135" s="75"/>
      <c r="D135" s="75"/>
      <c r="E135" s="75"/>
      <c r="F135" s="143"/>
      <c r="G135" s="75"/>
      <c r="H135" s="75"/>
      <c r="I135" s="75"/>
      <c r="J135" s="75"/>
      <c r="K135" s="75"/>
      <c r="L135" s="75"/>
      <c r="M135" s="75"/>
      <c r="N135" s="143"/>
      <c r="O135" s="75"/>
      <c r="P135" s="75"/>
      <c r="Q135" s="75"/>
      <c r="R135" s="75"/>
      <c r="S135" s="75"/>
      <c r="T135" s="75"/>
      <c r="U135" s="75"/>
      <c r="V135" s="143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</row>
    <row r="136" ht="14.25" customHeight="1">
      <c r="A136" s="75"/>
      <c r="B136" s="75"/>
      <c r="C136" s="75"/>
      <c r="D136" s="75"/>
      <c r="E136" s="75"/>
      <c r="F136" s="143"/>
      <c r="G136" s="75"/>
      <c r="H136" s="75"/>
      <c r="I136" s="75"/>
      <c r="J136" s="75"/>
      <c r="K136" s="75"/>
      <c r="L136" s="75"/>
      <c r="M136" s="75"/>
      <c r="N136" s="143"/>
      <c r="O136" s="75"/>
      <c r="P136" s="75"/>
      <c r="Q136" s="75"/>
      <c r="R136" s="75"/>
      <c r="S136" s="75"/>
      <c r="T136" s="75"/>
      <c r="U136" s="75"/>
      <c r="V136" s="143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</row>
    <row r="137" ht="14.25" customHeight="1">
      <c r="A137" s="75"/>
      <c r="B137" s="75"/>
      <c r="C137" s="75"/>
      <c r="D137" s="75"/>
      <c r="E137" s="75"/>
      <c r="F137" s="143"/>
      <c r="G137" s="75"/>
      <c r="H137" s="75"/>
      <c r="I137" s="75"/>
      <c r="J137" s="75"/>
      <c r="K137" s="75"/>
      <c r="L137" s="75"/>
      <c r="M137" s="75"/>
      <c r="N137" s="143"/>
      <c r="O137" s="75"/>
      <c r="P137" s="75"/>
      <c r="Q137" s="75"/>
      <c r="R137" s="75"/>
      <c r="S137" s="75"/>
      <c r="T137" s="75"/>
      <c r="U137" s="75"/>
      <c r="V137" s="143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</row>
    <row r="138" ht="14.25" customHeight="1">
      <c r="A138" s="75"/>
      <c r="B138" s="75"/>
      <c r="C138" s="75"/>
      <c r="D138" s="75"/>
      <c r="E138" s="75"/>
      <c r="F138" s="143"/>
      <c r="G138" s="75"/>
      <c r="H138" s="75"/>
      <c r="I138" s="75"/>
      <c r="J138" s="75"/>
      <c r="K138" s="75"/>
      <c r="L138" s="75"/>
      <c r="M138" s="75"/>
      <c r="N138" s="143"/>
      <c r="O138" s="75"/>
      <c r="P138" s="75"/>
      <c r="Q138" s="75"/>
      <c r="R138" s="75"/>
      <c r="S138" s="75"/>
      <c r="T138" s="75"/>
      <c r="U138" s="75"/>
      <c r="V138" s="143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</row>
    <row r="139" ht="14.25" customHeight="1">
      <c r="A139" s="75"/>
      <c r="B139" s="75"/>
      <c r="C139" s="75"/>
      <c r="D139" s="75"/>
      <c r="E139" s="75"/>
      <c r="F139" s="143"/>
      <c r="G139" s="75"/>
      <c r="H139" s="75"/>
      <c r="I139" s="75"/>
      <c r="J139" s="75"/>
      <c r="K139" s="75"/>
      <c r="L139" s="75"/>
      <c r="M139" s="75"/>
      <c r="N139" s="143"/>
      <c r="O139" s="75"/>
      <c r="P139" s="75"/>
      <c r="Q139" s="75"/>
      <c r="R139" s="75"/>
      <c r="S139" s="75"/>
      <c r="T139" s="75"/>
      <c r="U139" s="75"/>
      <c r="V139" s="143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</row>
    <row r="140" ht="14.25" customHeight="1">
      <c r="A140" s="75"/>
      <c r="B140" s="75"/>
      <c r="C140" s="75"/>
      <c r="D140" s="75"/>
      <c r="E140" s="75"/>
      <c r="F140" s="143"/>
      <c r="G140" s="75"/>
      <c r="H140" s="75"/>
      <c r="I140" s="75"/>
      <c r="J140" s="75"/>
      <c r="K140" s="75"/>
      <c r="L140" s="75"/>
      <c r="M140" s="75"/>
      <c r="N140" s="143"/>
      <c r="O140" s="75"/>
      <c r="P140" s="75"/>
      <c r="Q140" s="75"/>
      <c r="R140" s="75"/>
      <c r="S140" s="75"/>
      <c r="T140" s="75"/>
      <c r="U140" s="75"/>
      <c r="V140" s="143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</row>
    <row r="141" ht="14.25" customHeight="1">
      <c r="A141" s="75"/>
      <c r="B141" s="75"/>
      <c r="C141" s="75"/>
      <c r="D141" s="75"/>
      <c r="E141" s="75"/>
      <c r="F141" s="143"/>
      <c r="G141" s="75"/>
      <c r="H141" s="75"/>
      <c r="I141" s="75"/>
      <c r="J141" s="75"/>
      <c r="K141" s="75"/>
      <c r="L141" s="75"/>
      <c r="M141" s="75"/>
      <c r="N141" s="143"/>
      <c r="O141" s="75"/>
      <c r="P141" s="75"/>
      <c r="Q141" s="75"/>
      <c r="R141" s="75"/>
      <c r="S141" s="75"/>
      <c r="T141" s="75"/>
      <c r="U141" s="75"/>
      <c r="V141" s="143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</row>
    <row r="142" ht="14.25" customHeight="1">
      <c r="A142" s="75"/>
      <c r="B142" s="75"/>
      <c r="C142" s="75"/>
      <c r="D142" s="75"/>
      <c r="E142" s="75"/>
      <c r="F142" s="143"/>
      <c r="G142" s="75"/>
      <c r="H142" s="75"/>
      <c r="I142" s="75"/>
      <c r="J142" s="75"/>
      <c r="K142" s="75"/>
      <c r="L142" s="75"/>
      <c r="M142" s="75"/>
      <c r="N142" s="143"/>
      <c r="O142" s="75"/>
      <c r="P142" s="75"/>
      <c r="Q142" s="75"/>
      <c r="R142" s="75"/>
      <c r="S142" s="75"/>
      <c r="T142" s="75"/>
      <c r="U142" s="75"/>
      <c r="V142" s="143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</row>
    <row r="143" ht="14.25" customHeight="1">
      <c r="A143" s="75"/>
      <c r="B143" s="75"/>
      <c r="C143" s="75"/>
      <c r="D143" s="75"/>
      <c r="E143" s="75"/>
      <c r="F143" s="143"/>
      <c r="G143" s="75"/>
      <c r="H143" s="75"/>
      <c r="I143" s="75"/>
      <c r="J143" s="75"/>
      <c r="K143" s="75"/>
      <c r="L143" s="75"/>
      <c r="M143" s="75"/>
      <c r="N143" s="143"/>
      <c r="O143" s="75"/>
      <c r="P143" s="75"/>
      <c r="Q143" s="75"/>
      <c r="R143" s="75"/>
      <c r="S143" s="75"/>
      <c r="T143" s="75"/>
      <c r="U143" s="75"/>
      <c r="V143" s="143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</row>
    <row r="144" ht="14.25" customHeight="1">
      <c r="A144" s="75"/>
      <c r="B144" s="75"/>
      <c r="C144" s="75"/>
      <c r="D144" s="75"/>
      <c r="E144" s="75"/>
      <c r="F144" s="143"/>
      <c r="G144" s="75"/>
      <c r="H144" s="75"/>
      <c r="I144" s="75"/>
      <c r="J144" s="75"/>
      <c r="K144" s="75"/>
      <c r="L144" s="75"/>
      <c r="M144" s="75"/>
      <c r="N144" s="143"/>
      <c r="O144" s="75"/>
      <c r="P144" s="75"/>
      <c r="Q144" s="75"/>
      <c r="R144" s="75"/>
      <c r="S144" s="75"/>
      <c r="T144" s="75"/>
      <c r="U144" s="75"/>
      <c r="V144" s="143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</row>
    <row r="145" ht="14.25" customHeight="1">
      <c r="A145" s="75"/>
      <c r="B145" s="75"/>
      <c r="C145" s="75"/>
      <c r="D145" s="75"/>
      <c r="E145" s="75"/>
      <c r="F145" s="143"/>
      <c r="G145" s="75"/>
      <c r="H145" s="75"/>
      <c r="I145" s="75"/>
      <c r="J145" s="75"/>
      <c r="K145" s="75"/>
      <c r="L145" s="75"/>
      <c r="M145" s="75"/>
      <c r="N145" s="143"/>
      <c r="O145" s="75"/>
      <c r="P145" s="75"/>
      <c r="Q145" s="75"/>
      <c r="R145" s="75"/>
      <c r="S145" s="75"/>
      <c r="T145" s="75"/>
      <c r="U145" s="75"/>
      <c r="V145" s="143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</row>
    <row r="146" ht="14.25" customHeight="1">
      <c r="A146" s="75"/>
      <c r="B146" s="75"/>
      <c r="C146" s="75"/>
      <c r="D146" s="75"/>
      <c r="E146" s="75"/>
      <c r="F146" s="143"/>
      <c r="G146" s="75"/>
      <c r="H146" s="75"/>
      <c r="I146" s="75"/>
      <c r="J146" s="75"/>
      <c r="K146" s="75"/>
      <c r="L146" s="75"/>
      <c r="M146" s="75"/>
      <c r="N146" s="143"/>
      <c r="O146" s="75"/>
      <c r="P146" s="75"/>
      <c r="Q146" s="75"/>
      <c r="R146" s="75"/>
      <c r="S146" s="75"/>
      <c r="T146" s="75"/>
      <c r="U146" s="75"/>
      <c r="V146" s="143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</row>
    <row r="147" ht="14.25" customHeight="1">
      <c r="A147" s="75"/>
      <c r="B147" s="75"/>
      <c r="C147" s="75"/>
      <c r="D147" s="75"/>
      <c r="E147" s="75"/>
      <c r="F147" s="143"/>
      <c r="G147" s="75"/>
      <c r="H147" s="75"/>
      <c r="I147" s="75"/>
      <c r="J147" s="75"/>
      <c r="K147" s="75"/>
      <c r="L147" s="75"/>
      <c r="M147" s="75"/>
      <c r="N147" s="143"/>
      <c r="O147" s="75"/>
      <c r="P147" s="75"/>
      <c r="Q147" s="75"/>
      <c r="R147" s="75"/>
      <c r="S147" s="75"/>
      <c r="T147" s="75"/>
      <c r="U147" s="75"/>
      <c r="V147" s="143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</row>
    <row r="148" ht="14.25" customHeight="1">
      <c r="A148" s="75"/>
      <c r="B148" s="75"/>
      <c r="C148" s="75"/>
      <c r="D148" s="75"/>
      <c r="E148" s="75"/>
      <c r="F148" s="143"/>
      <c r="G148" s="75"/>
      <c r="H148" s="75"/>
      <c r="I148" s="75"/>
      <c r="J148" s="75"/>
      <c r="K148" s="75"/>
      <c r="L148" s="75"/>
      <c r="M148" s="75"/>
      <c r="N148" s="143"/>
      <c r="O148" s="75"/>
      <c r="P148" s="75"/>
      <c r="Q148" s="75"/>
      <c r="R148" s="75"/>
      <c r="S148" s="75"/>
      <c r="T148" s="75"/>
      <c r="U148" s="75"/>
      <c r="V148" s="143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</row>
    <row r="149" ht="14.25" customHeight="1">
      <c r="A149" s="75"/>
      <c r="B149" s="75"/>
      <c r="C149" s="75"/>
      <c r="D149" s="75"/>
      <c r="E149" s="75"/>
      <c r="F149" s="143"/>
      <c r="G149" s="75"/>
      <c r="H149" s="75"/>
      <c r="I149" s="75"/>
      <c r="J149" s="75"/>
      <c r="K149" s="75"/>
      <c r="L149" s="75"/>
      <c r="M149" s="75"/>
      <c r="N149" s="143"/>
      <c r="O149" s="75"/>
      <c r="P149" s="75"/>
      <c r="Q149" s="75"/>
      <c r="R149" s="75"/>
      <c r="S149" s="75"/>
      <c r="T149" s="75"/>
      <c r="U149" s="75"/>
      <c r="V149" s="143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</row>
    <row r="150" ht="14.25" customHeight="1">
      <c r="A150" s="75"/>
      <c r="B150" s="75"/>
      <c r="C150" s="75"/>
      <c r="D150" s="75"/>
      <c r="E150" s="75"/>
      <c r="F150" s="143"/>
      <c r="G150" s="75"/>
      <c r="H150" s="75"/>
      <c r="I150" s="75"/>
      <c r="J150" s="75"/>
      <c r="K150" s="75"/>
      <c r="L150" s="75"/>
      <c r="M150" s="75"/>
      <c r="N150" s="143"/>
      <c r="O150" s="75"/>
      <c r="P150" s="75"/>
      <c r="Q150" s="75"/>
      <c r="R150" s="75"/>
      <c r="S150" s="75"/>
      <c r="T150" s="75"/>
      <c r="U150" s="75"/>
      <c r="V150" s="143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</row>
    <row r="151" ht="14.25" customHeight="1">
      <c r="A151" s="75"/>
      <c r="B151" s="75"/>
      <c r="C151" s="75"/>
      <c r="D151" s="75"/>
      <c r="E151" s="75"/>
      <c r="F151" s="143"/>
      <c r="G151" s="75"/>
      <c r="H151" s="75"/>
      <c r="I151" s="75"/>
      <c r="J151" s="75"/>
      <c r="K151" s="75"/>
      <c r="L151" s="75"/>
      <c r="M151" s="75"/>
      <c r="N151" s="143"/>
      <c r="O151" s="75"/>
      <c r="P151" s="75"/>
      <c r="Q151" s="75"/>
      <c r="R151" s="75"/>
      <c r="S151" s="75"/>
      <c r="T151" s="75"/>
      <c r="U151" s="75"/>
      <c r="V151" s="143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</row>
    <row r="152" ht="14.25" customHeight="1">
      <c r="A152" s="75"/>
      <c r="B152" s="75"/>
      <c r="C152" s="75"/>
      <c r="D152" s="75"/>
      <c r="E152" s="75"/>
      <c r="F152" s="143"/>
      <c r="G152" s="75"/>
      <c r="H152" s="75"/>
      <c r="I152" s="75"/>
      <c r="J152" s="75"/>
      <c r="K152" s="75"/>
      <c r="L152" s="75"/>
      <c r="M152" s="75"/>
      <c r="N152" s="143"/>
      <c r="O152" s="75"/>
      <c r="P152" s="75"/>
      <c r="Q152" s="75"/>
      <c r="R152" s="75"/>
      <c r="S152" s="75"/>
      <c r="T152" s="75"/>
      <c r="U152" s="75"/>
      <c r="V152" s="143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</row>
    <row r="153" ht="14.25" customHeight="1">
      <c r="A153" s="75"/>
      <c r="B153" s="75"/>
      <c r="C153" s="75"/>
      <c r="D153" s="75"/>
      <c r="E153" s="75"/>
      <c r="F153" s="143"/>
      <c r="G153" s="75"/>
      <c r="H153" s="75"/>
      <c r="I153" s="75"/>
      <c r="J153" s="75"/>
      <c r="K153" s="75"/>
      <c r="L153" s="75"/>
      <c r="M153" s="75"/>
      <c r="N153" s="143"/>
      <c r="O153" s="75"/>
      <c r="P153" s="75"/>
      <c r="Q153" s="75"/>
      <c r="R153" s="75"/>
      <c r="S153" s="75"/>
      <c r="T153" s="75"/>
      <c r="U153" s="75"/>
      <c r="V153" s="143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</row>
    <row r="154" ht="14.25" customHeight="1">
      <c r="A154" s="75"/>
      <c r="B154" s="75"/>
      <c r="C154" s="75"/>
      <c r="D154" s="75"/>
      <c r="E154" s="75"/>
      <c r="F154" s="143"/>
      <c r="G154" s="75"/>
      <c r="H154" s="75"/>
      <c r="I154" s="75"/>
      <c r="J154" s="75"/>
      <c r="K154" s="75"/>
      <c r="L154" s="75"/>
      <c r="M154" s="75"/>
      <c r="N154" s="143"/>
      <c r="O154" s="75"/>
      <c r="P154" s="75"/>
      <c r="Q154" s="75"/>
      <c r="R154" s="75"/>
      <c r="S154" s="75"/>
      <c r="T154" s="75"/>
      <c r="U154" s="75"/>
      <c r="V154" s="143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</row>
    <row r="155" ht="14.25" customHeight="1">
      <c r="A155" s="75"/>
      <c r="B155" s="75"/>
      <c r="C155" s="75"/>
      <c r="D155" s="75"/>
      <c r="E155" s="75"/>
      <c r="F155" s="143"/>
      <c r="G155" s="75"/>
      <c r="H155" s="75"/>
      <c r="I155" s="75"/>
      <c r="J155" s="75"/>
      <c r="K155" s="75"/>
      <c r="L155" s="75"/>
      <c r="M155" s="75"/>
      <c r="N155" s="143"/>
      <c r="O155" s="75"/>
      <c r="P155" s="75"/>
      <c r="Q155" s="75"/>
      <c r="R155" s="75"/>
      <c r="S155" s="75"/>
      <c r="T155" s="75"/>
      <c r="U155" s="75"/>
      <c r="V155" s="143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</row>
    <row r="156" ht="14.25" customHeight="1">
      <c r="A156" s="75"/>
      <c r="B156" s="75"/>
      <c r="C156" s="75"/>
      <c r="D156" s="75"/>
      <c r="E156" s="75"/>
      <c r="F156" s="143"/>
      <c r="G156" s="75"/>
      <c r="H156" s="75"/>
      <c r="I156" s="75"/>
      <c r="J156" s="75"/>
      <c r="K156" s="75"/>
      <c r="L156" s="75"/>
      <c r="M156" s="75"/>
      <c r="N156" s="143"/>
      <c r="O156" s="75"/>
      <c r="P156" s="75"/>
      <c r="Q156" s="75"/>
      <c r="R156" s="75"/>
      <c r="S156" s="75"/>
      <c r="T156" s="75"/>
      <c r="U156" s="75"/>
      <c r="V156" s="143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</row>
    <row r="157" ht="14.25" customHeight="1">
      <c r="A157" s="75"/>
      <c r="B157" s="75"/>
      <c r="C157" s="75"/>
      <c r="D157" s="75"/>
      <c r="E157" s="75"/>
      <c r="F157" s="143"/>
      <c r="G157" s="75"/>
      <c r="H157" s="75"/>
      <c r="I157" s="75"/>
      <c r="J157" s="75"/>
      <c r="K157" s="75"/>
      <c r="L157" s="75"/>
      <c r="M157" s="75"/>
      <c r="N157" s="143"/>
      <c r="O157" s="75"/>
      <c r="P157" s="75"/>
      <c r="Q157" s="75"/>
      <c r="R157" s="75"/>
      <c r="S157" s="75"/>
      <c r="T157" s="75"/>
      <c r="U157" s="75"/>
      <c r="V157" s="143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</row>
    <row r="158" ht="14.25" customHeight="1">
      <c r="A158" s="75"/>
      <c r="B158" s="75"/>
      <c r="C158" s="75"/>
      <c r="D158" s="75"/>
      <c r="E158" s="75"/>
      <c r="F158" s="143"/>
      <c r="G158" s="75"/>
      <c r="H158" s="75"/>
      <c r="I158" s="75"/>
      <c r="J158" s="75"/>
      <c r="K158" s="75"/>
      <c r="L158" s="75"/>
      <c r="M158" s="75"/>
      <c r="N158" s="143"/>
      <c r="O158" s="75"/>
      <c r="P158" s="75"/>
      <c r="Q158" s="75"/>
      <c r="R158" s="75"/>
      <c r="S158" s="75"/>
      <c r="T158" s="75"/>
      <c r="U158" s="75"/>
      <c r="V158" s="143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</row>
    <row r="159" ht="14.25" customHeight="1">
      <c r="A159" s="75"/>
      <c r="B159" s="75"/>
      <c r="C159" s="75"/>
      <c r="D159" s="75"/>
      <c r="E159" s="75"/>
      <c r="F159" s="143"/>
      <c r="G159" s="75"/>
      <c r="H159" s="75"/>
      <c r="I159" s="75"/>
      <c r="J159" s="75"/>
      <c r="K159" s="75"/>
      <c r="L159" s="75"/>
      <c r="M159" s="75"/>
      <c r="N159" s="143"/>
      <c r="O159" s="75"/>
      <c r="P159" s="75"/>
      <c r="Q159" s="75"/>
      <c r="R159" s="75"/>
      <c r="S159" s="75"/>
      <c r="T159" s="75"/>
      <c r="U159" s="75"/>
      <c r="V159" s="143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</row>
    <row r="160" ht="14.25" customHeight="1">
      <c r="A160" s="75"/>
      <c r="B160" s="75"/>
      <c r="C160" s="75"/>
      <c r="D160" s="75"/>
      <c r="E160" s="75"/>
      <c r="F160" s="143"/>
      <c r="G160" s="75"/>
      <c r="H160" s="75"/>
      <c r="I160" s="75"/>
      <c r="J160" s="75"/>
      <c r="K160" s="75"/>
      <c r="L160" s="75"/>
      <c r="M160" s="75"/>
      <c r="N160" s="143"/>
      <c r="O160" s="75"/>
      <c r="P160" s="75"/>
      <c r="Q160" s="75"/>
      <c r="R160" s="75"/>
      <c r="S160" s="75"/>
      <c r="T160" s="75"/>
      <c r="U160" s="75"/>
      <c r="V160" s="143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</row>
    <row r="161" ht="14.25" customHeight="1">
      <c r="A161" s="75"/>
      <c r="B161" s="75"/>
      <c r="C161" s="75"/>
      <c r="D161" s="75"/>
      <c r="E161" s="75"/>
      <c r="F161" s="143"/>
      <c r="G161" s="75"/>
      <c r="H161" s="75"/>
      <c r="I161" s="75"/>
      <c r="J161" s="75"/>
      <c r="K161" s="75"/>
      <c r="L161" s="75"/>
      <c r="M161" s="75"/>
      <c r="N161" s="143"/>
      <c r="O161" s="75"/>
      <c r="P161" s="75"/>
      <c r="Q161" s="75"/>
      <c r="R161" s="75"/>
      <c r="S161" s="75"/>
      <c r="T161" s="75"/>
      <c r="U161" s="75"/>
      <c r="V161" s="143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</row>
    <row r="162" ht="14.25" customHeight="1">
      <c r="A162" s="75"/>
      <c r="B162" s="75"/>
      <c r="C162" s="75"/>
      <c r="D162" s="75"/>
      <c r="E162" s="75"/>
      <c r="F162" s="143"/>
      <c r="G162" s="75"/>
      <c r="H162" s="75"/>
      <c r="I162" s="75"/>
      <c r="J162" s="75"/>
      <c r="K162" s="75"/>
      <c r="L162" s="75"/>
      <c r="M162" s="75"/>
      <c r="N162" s="143"/>
      <c r="O162" s="75"/>
      <c r="P162" s="75"/>
      <c r="Q162" s="75"/>
      <c r="R162" s="75"/>
      <c r="S162" s="75"/>
      <c r="T162" s="75"/>
      <c r="U162" s="75"/>
      <c r="V162" s="143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</row>
    <row r="163" ht="14.25" customHeight="1">
      <c r="A163" s="75"/>
      <c r="B163" s="75"/>
      <c r="C163" s="75"/>
      <c r="D163" s="75"/>
      <c r="E163" s="75"/>
      <c r="F163" s="143"/>
      <c r="G163" s="75"/>
      <c r="H163" s="75"/>
      <c r="I163" s="75"/>
      <c r="J163" s="75"/>
      <c r="K163" s="75"/>
      <c r="L163" s="75"/>
      <c r="M163" s="75"/>
      <c r="N163" s="143"/>
      <c r="O163" s="75"/>
      <c r="P163" s="75"/>
      <c r="Q163" s="75"/>
      <c r="R163" s="75"/>
      <c r="S163" s="75"/>
      <c r="T163" s="75"/>
      <c r="U163" s="75"/>
      <c r="V163" s="143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</row>
    <row r="164" ht="14.25" customHeight="1">
      <c r="A164" s="75"/>
      <c r="B164" s="75"/>
      <c r="C164" s="75"/>
      <c r="D164" s="75"/>
      <c r="E164" s="75"/>
      <c r="F164" s="143"/>
      <c r="G164" s="75"/>
      <c r="H164" s="75"/>
      <c r="I164" s="75"/>
      <c r="J164" s="75"/>
      <c r="K164" s="75"/>
      <c r="L164" s="75"/>
      <c r="M164" s="75"/>
      <c r="N164" s="143"/>
      <c r="O164" s="75"/>
      <c r="P164" s="75"/>
      <c r="Q164" s="75"/>
      <c r="R164" s="75"/>
      <c r="S164" s="75"/>
      <c r="T164" s="75"/>
      <c r="U164" s="75"/>
      <c r="V164" s="143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</row>
    <row r="165" ht="14.25" customHeight="1">
      <c r="A165" s="75"/>
      <c r="B165" s="75"/>
      <c r="C165" s="75"/>
      <c r="D165" s="75"/>
      <c r="E165" s="75"/>
      <c r="F165" s="143"/>
      <c r="G165" s="75"/>
      <c r="H165" s="75"/>
      <c r="I165" s="75"/>
      <c r="J165" s="75"/>
      <c r="K165" s="75"/>
      <c r="L165" s="75"/>
      <c r="M165" s="75"/>
      <c r="N165" s="143"/>
      <c r="O165" s="75"/>
      <c r="P165" s="75"/>
      <c r="Q165" s="75"/>
      <c r="R165" s="75"/>
      <c r="S165" s="75"/>
      <c r="T165" s="75"/>
      <c r="U165" s="75"/>
      <c r="V165" s="143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</row>
    <row r="166" ht="14.25" customHeight="1">
      <c r="A166" s="75"/>
      <c r="B166" s="75"/>
      <c r="C166" s="75"/>
      <c r="D166" s="75"/>
      <c r="E166" s="75"/>
      <c r="F166" s="143"/>
      <c r="G166" s="75"/>
      <c r="H166" s="75"/>
      <c r="I166" s="75"/>
      <c r="J166" s="75"/>
      <c r="K166" s="75"/>
      <c r="L166" s="75"/>
      <c r="M166" s="75"/>
      <c r="N166" s="143"/>
      <c r="O166" s="75"/>
      <c r="P166" s="75"/>
      <c r="Q166" s="75"/>
      <c r="R166" s="75"/>
      <c r="S166" s="75"/>
      <c r="T166" s="75"/>
      <c r="U166" s="75"/>
      <c r="V166" s="143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</row>
    <row r="167" ht="14.25" customHeight="1">
      <c r="A167" s="75"/>
      <c r="B167" s="75"/>
      <c r="C167" s="75"/>
      <c r="D167" s="75"/>
      <c r="E167" s="75"/>
      <c r="F167" s="143"/>
      <c r="G167" s="75"/>
      <c r="H167" s="75"/>
      <c r="I167" s="75"/>
      <c r="J167" s="75"/>
      <c r="K167" s="75"/>
      <c r="L167" s="75"/>
      <c r="M167" s="75"/>
      <c r="N167" s="143"/>
      <c r="O167" s="75"/>
      <c r="P167" s="75"/>
      <c r="Q167" s="75"/>
      <c r="R167" s="75"/>
      <c r="S167" s="75"/>
      <c r="T167" s="75"/>
      <c r="U167" s="75"/>
      <c r="V167" s="143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</row>
    <row r="168" ht="14.25" customHeight="1">
      <c r="A168" s="75"/>
      <c r="B168" s="75"/>
      <c r="C168" s="75"/>
      <c r="D168" s="75"/>
      <c r="E168" s="75"/>
      <c r="F168" s="143"/>
      <c r="G168" s="75"/>
      <c r="H168" s="75"/>
      <c r="I168" s="75"/>
      <c r="J168" s="75"/>
      <c r="K168" s="75"/>
      <c r="L168" s="75"/>
      <c r="M168" s="75"/>
      <c r="N168" s="143"/>
      <c r="O168" s="75"/>
      <c r="P168" s="75"/>
      <c r="Q168" s="75"/>
      <c r="R168" s="75"/>
      <c r="S168" s="75"/>
      <c r="T168" s="75"/>
      <c r="U168" s="75"/>
      <c r="V168" s="143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</row>
    <row r="169" ht="14.25" customHeight="1">
      <c r="A169" s="75"/>
      <c r="B169" s="75"/>
      <c r="C169" s="75"/>
      <c r="D169" s="75"/>
      <c r="E169" s="75"/>
      <c r="F169" s="143"/>
      <c r="G169" s="75"/>
      <c r="H169" s="75"/>
      <c r="I169" s="75"/>
      <c r="J169" s="75"/>
      <c r="K169" s="75"/>
      <c r="L169" s="75"/>
      <c r="M169" s="75"/>
      <c r="N169" s="143"/>
      <c r="O169" s="75"/>
      <c r="P169" s="75"/>
      <c r="Q169" s="75"/>
      <c r="R169" s="75"/>
      <c r="S169" s="75"/>
      <c r="T169" s="75"/>
      <c r="U169" s="75"/>
      <c r="V169" s="143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</row>
    <row r="170" ht="14.25" customHeight="1">
      <c r="A170" s="75"/>
      <c r="B170" s="75"/>
      <c r="C170" s="75"/>
      <c r="D170" s="75"/>
      <c r="E170" s="75"/>
      <c r="F170" s="143"/>
      <c r="G170" s="75"/>
      <c r="H170" s="75"/>
      <c r="I170" s="75"/>
      <c r="J170" s="75"/>
      <c r="K170" s="75"/>
      <c r="L170" s="75"/>
      <c r="M170" s="75"/>
      <c r="N170" s="143"/>
      <c r="O170" s="75"/>
      <c r="P170" s="75"/>
      <c r="Q170" s="75"/>
      <c r="R170" s="75"/>
      <c r="S170" s="75"/>
      <c r="T170" s="75"/>
      <c r="U170" s="75"/>
      <c r="V170" s="143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</row>
    <row r="171" ht="14.25" customHeight="1">
      <c r="A171" s="75"/>
      <c r="B171" s="75"/>
      <c r="C171" s="75"/>
      <c r="D171" s="75"/>
      <c r="E171" s="75"/>
      <c r="F171" s="143"/>
      <c r="G171" s="75"/>
      <c r="H171" s="75"/>
      <c r="I171" s="75"/>
      <c r="J171" s="75"/>
      <c r="K171" s="75"/>
      <c r="L171" s="75"/>
      <c r="M171" s="75"/>
      <c r="N171" s="143"/>
      <c r="O171" s="75"/>
      <c r="P171" s="75"/>
      <c r="Q171" s="75"/>
      <c r="R171" s="75"/>
      <c r="S171" s="75"/>
      <c r="T171" s="75"/>
      <c r="U171" s="75"/>
      <c r="V171" s="143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</row>
    <row r="172" ht="14.25" customHeight="1">
      <c r="A172" s="75"/>
      <c r="B172" s="75"/>
      <c r="C172" s="75"/>
      <c r="D172" s="75"/>
      <c r="E172" s="75"/>
      <c r="F172" s="143"/>
      <c r="G172" s="75"/>
      <c r="H172" s="75"/>
      <c r="I172" s="75"/>
      <c r="J172" s="75"/>
      <c r="K172" s="75"/>
      <c r="L172" s="75"/>
      <c r="M172" s="75"/>
      <c r="N172" s="143"/>
      <c r="O172" s="75"/>
      <c r="P172" s="75"/>
      <c r="Q172" s="75"/>
      <c r="R172" s="75"/>
      <c r="S172" s="75"/>
      <c r="T172" s="75"/>
      <c r="U172" s="75"/>
      <c r="V172" s="143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</row>
    <row r="173" ht="14.25" customHeight="1">
      <c r="A173" s="75"/>
      <c r="B173" s="75"/>
      <c r="C173" s="75"/>
      <c r="D173" s="75"/>
      <c r="E173" s="75"/>
      <c r="F173" s="143"/>
      <c r="G173" s="75"/>
      <c r="H173" s="75"/>
      <c r="I173" s="75"/>
      <c r="J173" s="75"/>
      <c r="K173" s="75"/>
      <c r="L173" s="75"/>
      <c r="M173" s="75"/>
      <c r="N173" s="143"/>
      <c r="O173" s="75"/>
      <c r="P173" s="75"/>
      <c r="Q173" s="75"/>
      <c r="R173" s="75"/>
      <c r="S173" s="75"/>
      <c r="T173" s="75"/>
      <c r="U173" s="75"/>
      <c r="V173" s="143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</row>
    <row r="174" ht="14.25" customHeight="1">
      <c r="A174" s="75"/>
      <c r="B174" s="75"/>
      <c r="C174" s="75"/>
      <c r="D174" s="75"/>
      <c r="E174" s="75"/>
      <c r="F174" s="143"/>
      <c r="G174" s="75"/>
      <c r="H174" s="75"/>
      <c r="I174" s="75"/>
      <c r="J174" s="75"/>
      <c r="K174" s="75"/>
      <c r="L174" s="75"/>
      <c r="M174" s="75"/>
      <c r="N174" s="143"/>
      <c r="O174" s="75"/>
      <c r="P174" s="75"/>
      <c r="Q174" s="75"/>
      <c r="R174" s="75"/>
      <c r="S174" s="75"/>
      <c r="T174" s="75"/>
      <c r="U174" s="75"/>
      <c r="V174" s="143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</row>
    <row r="175" ht="14.25" customHeight="1">
      <c r="A175" s="75"/>
      <c r="B175" s="75"/>
      <c r="C175" s="75"/>
      <c r="D175" s="75"/>
      <c r="E175" s="75"/>
      <c r="F175" s="143"/>
      <c r="G175" s="75"/>
      <c r="H175" s="75"/>
      <c r="I175" s="75"/>
      <c r="J175" s="75"/>
      <c r="K175" s="75"/>
      <c r="L175" s="75"/>
      <c r="M175" s="75"/>
      <c r="N175" s="143"/>
      <c r="O175" s="75"/>
      <c r="P175" s="75"/>
      <c r="Q175" s="75"/>
      <c r="R175" s="75"/>
      <c r="S175" s="75"/>
      <c r="T175" s="75"/>
      <c r="U175" s="75"/>
      <c r="V175" s="143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</row>
    <row r="176" ht="14.25" customHeight="1">
      <c r="A176" s="75"/>
      <c r="B176" s="75"/>
      <c r="C176" s="75"/>
      <c r="D176" s="75"/>
      <c r="E176" s="75"/>
      <c r="F176" s="143"/>
      <c r="G176" s="75"/>
      <c r="H176" s="75"/>
      <c r="I176" s="75"/>
      <c r="J176" s="75"/>
      <c r="K176" s="75"/>
      <c r="L176" s="75"/>
      <c r="M176" s="75"/>
      <c r="N176" s="143"/>
      <c r="O176" s="75"/>
      <c r="P176" s="75"/>
      <c r="Q176" s="75"/>
      <c r="R176" s="75"/>
      <c r="S176" s="75"/>
      <c r="T176" s="75"/>
      <c r="U176" s="75"/>
      <c r="V176" s="143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</row>
    <row r="177" ht="14.25" customHeight="1">
      <c r="A177" s="75"/>
      <c r="B177" s="75"/>
      <c r="C177" s="75"/>
      <c r="D177" s="75"/>
      <c r="E177" s="75"/>
      <c r="F177" s="143"/>
      <c r="G177" s="75"/>
      <c r="H177" s="75"/>
      <c r="I177" s="75"/>
      <c r="J177" s="75"/>
      <c r="K177" s="75"/>
      <c r="L177" s="75"/>
      <c r="M177" s="75"/>
      <c r="N177" s="143"/>
      <c r="O177" s="75"/>
      <c r="P177" s="75"/>
      <c r="Q177" s="75"/>
      <c r="R177" s="75"/>
      <c r="S177" s="75"/>
      <c r="T177" s="75"/>
      <c r="U177" s="75"/>
      <c r="V177" s="143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</row>
    <row r="178" ht="14.25" customHeight="1">
      <c r="A178" s="75"/>
      <c r="B178" s="75"/>
      <c r="C178" s="75"/>
      <c r="D178" s="75"/>
      <c r="E178" s="75"/>
      <c r="F178" s="143"/>
      <c r="G178" s="75"/>
      <c r="H178" s="75"/>
      <c r="I178" s="75"/>
      <c r="J178" s="75"/>
      <c r="K178" s="75"/>
      <c r="L178" s="75"/>
      <c r="M178" s="75"/>
      <c r="N178" s="143"/>
      <c r="O178" s="75"/>
      <c r="P178" s="75"/>
      <c r="Q178" s="75"/>
      <c r="R178" s="75"/>
      <c r="S178" s="75"/>
      <c r="T178" s="75"/>
      <c r="U178" s="75"/>
      <c r="V178" s="143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</row>
    <row r="179" ht="14.25" customHeight="1">
      <c r="A179" s="75"/>
      <c r="B179" s="75"/>
      <c r="C179" s="75"/>
      <c r="D179" s="75"/>
      <c r="E179" s="75"/>
      <c r="F179" s="143"/>
      <c r="G179" s="75"/>
      <c r="H179" s="75"/>
      <c r="I179" s="75"/>
      <c r="J179" s="75"/>
      <c r="K179" s="75"/>
      <c r="L179" s="75"/>
      <c r="M179" s="75"/>
      <c r="N179" s="143"/>
      <c r="O179" s="75"/>
      <c r="P179" s="75"/>
      <c r="Q179" s="75"/>
      <c r="R179" s="75"/>
      <c r="S179" s="75"/>
      <c r="T179" s="75"/>
      <c r="U179" s="75"/>
      <c r="V179" s="143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</row>
    <row r="180" ht="14.25" customHeight="1">
      <c r="A180" s="75"/>
      <c r="B180" s="75"/>
      <c r="C180" s="75"/>
      <c r="D180" s="75"/>
      <c r="E180" s="75"/>
      <c r="F180" s="143"/>
      <c r="G180" s="75"/>
      <c r="H180" s="75"/>
      <c r="I180" s="75"/>
      <c r="J180" s="75"/>
      <c r="K180" s="75"/>
      <c r="L180" s="75"/>
      <c r="M180" s="75"/>
      <c r="N180" s="143"/>
      <c r="O180" s="75"/>
      <c r="P180" s="75"/>
      <c r="Q180" s="75"/>
      <c r="R180" s="75"/>
      <c r="S180" s="75"/>
      <c r="T180" s="75"/>
      <c r="U180" s="75"/>
      <c r="V180" s="143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</row>
    <row r="181" ht="14.25" customHeight="1">
      <c r="A181" s="75"/>
      <c r="B181" s="75"/>
      <c r="C181" s="75"/>
      <c r="D181" s="75"/>
      <c r="E181" s="75"/>
      <c r="F181" s="143"/>
      <c r="G181" s="75"/>
      <c r="H181" s="75"/>
      <c r="I181" s="75"/>
      <c r="J181" s="75"/>
      <c r="K181" s="75"/>
      <c r="L181" s="75"/>
      <c r="M181" s="75"/>
      <c r="N181" s="143"/>
      <c r="O181" s="75"/>
      <c r="P181" s="75"/>
      <c r="Q181" s="75"/>
      <c r="R181" s="75"/>
      <c r="S181" s="75"/>
      <c r="T181" s="75"/>
      <c r="U181" s="75"/>
      <c r="V181" s="143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</row>
    <row r="182" ht="14.25" customHeight="1">
      <c r="A182" s="75"/>
      <c r="B182" s="75"/>
      <c r="C182" s="75"/>
      <c r="D182" s="75"/>
      <c r="E182" s="75"/>
      <c r="F182" s="143"/>
      <c r="G182" s="75"/>
      <c r="H182" s="75"/>
      <c r="I182" s="75"/>
      <c r="J182" s="75"/>
      <c r="K182" s="75"/>
      <c r="L182" s="75"/>
      <c r="M182" s="75"/>
      <c r="N182" s="143"/>
      <c r="O182" s="75"/>
      <c r="P182" s="75"/>
      <c r="Q182" s="75"/>
      <c r="R182" s="75"/>
      <c r="S182" s="75"/>
      <c r="T182" s="75"/>
      <c r="U182" s="75"/>
      <c r="V182" s="143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ht="14.25" customHeight="1">
      <c r="A183" s="75"/>
      <c r="B183" s="75"/>
      <c r="C183" s="75"/>
      <c r="D183" s="75"/>
      <c r="E183" s="75"/>
      <c r="F183" s="143"/>
      <c r="G183" s="75"/>
      <c r="H183" s="75"/>
      <c r="I183" s="75"/>
      <c r="J183" s="75"/>
      <c r="K183" s="75"/>
      <c r="L183" s="75"/>
      <c r="M183" s="75"/>
      <c r="N183" s="143"/>
      <c r="O183" s="75"/>
      <c r="P183" s="75"/>
      <c r="Q183" s="75"/>
      <c r="R183" s="75"/>
      <c r="S183" s="75"/>
      <c r="T183" s="75"/>
      <c r="U183" s="75"/>
      <c r="V183" s="143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ht="14.25" customHeight="1">
      <c r="A184" s="75"/>
      <c r="B184" s="75"/>
      <c r="C184" s="75"/>
      <c r="D184" s="75"/>
      <c r="E184" s="75"/>
      <c r="F184" s="143"/>
      <c r="G184" s="75"/>
      <c r="H184" s="75"/>
      <c r="I184" s="75"/>
      <c r="J184" s="75"/>
      <c r="K184" s="75"/>
      <c r="L184" s="75"/>
      <c r="M184" s="75"/>
      <c r="N184" s="143"/>
      <c r="O184" s="75"/>
      <c r="P184" s="75"/>
      <c r="Q184" s="75"/>
      <c r="R184" s="75"/>
      <c r="S184" s="75"/>
      <c r="T184" s="75"/>
      <c r="U184" s="75"/>
      <c r="V184" s="143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ht="14.25" customHeight="1">
      <c r="A185" s="75"/>
      <c r="B185" s="75"/>
      <c r="C185" s="75"/>
      <c r="D185" s="75"/>
      <c r="E185" s="75"/>
      <c r="F185" s="143"/>
      <c r="G185" s="75"/>
      <c r="H185" s="75"/>
      <c r="I185" s="75"/>
      <c r="J185" s="75"/>
      <c r="K185" s="75"/>
      <c r="L185" s="75"/>
      <c r="M185" s="75"/>
      <c r="N185" s="143"/>
      <c r="O185" s="75"/>
      <c r="P185" s="75"/>
      <c r="Q185" s="75"/>
      <c r="R185" s="75"/>
      <c r="S185" s="75"/>
      <c r="T185" s="75"/>
      <c r="U185" s="75"/>
      <c r="V185" s="143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ht="14.25" customHeight="1">
      <c r="A186" s="75"/>
      <c r="B186" s="75"/>
      <c r="C186" s="75"/>
      <c r="D186" s="75"/>
      <c r="E186" s="75"/>
      <c r="F186" s="143"/>
      <c r="G186" s="75"/>
      <c r="H186" s="75"/>
      <c r="I186" s="75"/>
      <c r="J186" s="75"/>
      <c r="K186" s="75"/>
      <c r="L186" s="75"/>
      <c r="M186" s="75"/>
      <c r="N186" s="143"/>
      <c r="O186" s="75"/>
      <c r="P186" s="75"/>
      <c r="Q186" s="75"/>
      <c r="R186" s="75"/>
      <c r="S186" s="75"/>
      <c r="T186" s="75"/>
      <c r="U186" s="75"/>
      <c r="V186" s="143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ht="14.25" customHeight="1">
      <c r="A187" s="75"/>
      <c r="B187" s="75"/>
      <c r="C187" s="75"/>
      <c r="D187" s="75"/>
      <c r="E187" s="75"/>
      <c r="F187" s="143"/>
      <c r="G187" s="75"/>
      <c r="H187" s="75"/>
      <c r="I187" s="75"/>
      <c r="J187" s="75"/>
      <c r="K187" s="75"/>
      <c r="L187" s="75"/>
      <c r="M187" s="75"/>
      <c r="N187" s="143"/>
      <c r="O187" s="75"/>
      <c r="P187" s="75"/>
      <c r="Q187" s="75"/>
      <c r="R187" s="75"/>
      <c r="S187" s="75"/>
      <c r="T187" s="75"/>
      <c r="U187" s="75"/>
      <c r="V187" s="143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ht="14.25" customHeight="1">
      <c r="A188" s="75"/>
      <c r="B188" s="75"/>
      <c r="C188" s="75"/>
      <c r="D188" s="75"/>
      <c r="E188" s="75"/>
      <c r="F188" s="143"/>
      <c r="G188" s="75"/>
      <c r="H188" s="75"/>
      <c r="I188" s="75"/>
      <c r="J188" s="75"/>
      <c r="K188" s="75"/>
      <c r="L188" s="75"/>
      <c r="M188" s="75"/>
      <c r="N188" s="143"/>
      <c r="O188" s="75"/>
      <c r="P188" s="75"/>
      <c r="Q188" s="75"/>
      <c r="R188" s="75"/>
      <c r="S188" s="75"/>
      <c r="T188" s="75"/>
      <c r="U188" s="75"/>
      <c r="V188" s="143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ht="14.25" customHeight="1">
      <c r="A189" s="75"/>
      <c r="B189" s="75"/>
      <c r="C189" s="75"/>
      <c r="D189" s="75"/>
      <c r="E189" s="75"/>
      <c r="F189" s="143"/>
      <c r="G189" s="75"/>
      <c r="H189" s="75"/>
      <c r="I189" s="75"/>
      <c r="J189" s="75"/>
      <c r="K189" s="75"/>
      <c r="L189" s="75"/>
      <c r="M189" s="75"/>
      <c r="N189" s="143"/>
      <c r="O189" s="75"/>
      <c r="P189" s="75"/>
      <c r="Q189" s="75"/>
      <c r="R189" s="75"/>
      <c r="S189" s="75"/>
      <c r="T189" s="75"/>
      <c r="U189" s="75"/>
      <c r="V189" s="143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ht="14.25" customHeight="1">
      <c r="A190" s="75"/>
      <c r="B190" s="75"/>
      <c r="C190" s="75"/>
      <c r="D190" s="75"/>
      <c r="E190" s="75"/>
      <c r="F190" s="143"/>
      <c r="G190" s="75"/>
      <c r="H190" s="75"/>
      <c r="I190" s="75"/>
      <c r="J190" s="75"/>
      <c r="K190" s="75"/>
      <c r="L190" s="75"/>
      <c r="M190" s="75"/>
      <c r="N190" s="143"/>
      <c r="O190" s="75"/>
      <c r="P190" s="75"/>
      <c r="Q190" s="75"/>
      <c r="R190" s="75"/>
      <c r="S190" s="75"/>
      <c r="T190" s="75"/>
      <c r="U190" s="75"/>
      <c r="V190" s="143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ht="14.25" customHeight="1">
      <c r="A191" s="75"/>
      <c r="B191" s="75"/>
      <c r="C191" s="75"/>
      <c r="D191" s="75"/>
      <c r="E191" s="75"/>
      <c r="F191" s="143"/>
      <c r="G191" s="75"/>
      <c r="H191" s="75"/>
      <c r="I191" s="75"/>
      <c r="J191" s="75"/>
      <c r="K191" s="75"/>
      <c r="L191" s="75"/>
      <c r="M191" s="75"/>
      <c r="N191" s="143"/>
      <c r="O191" s="75"/>
      <c r="P191" s="75"/>
      <c r="Q191" s="75"/>
      <c r="R191" s="75"/>
      <c r="S191" s="75"/>
      <c r="T191" s="75"/>
      <c r="U191" s="75"/>
      <c r="V191" s="143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ht="14.25" customHeight="1">
      <c r="A192" s="75"/>
      <c r="B192" s="75"/>
      <c r="C192" s="75"/>
      <c r="D192" s="75"/>
      <c r="E192" s="75"/>
      <c r="F192" s="143"/>
      <c r="G192" s="75"/>
      <c r="H192" s="75"/>
      <c r="I192" s="75"/>
      <c r="J192" s="75"/>
      <c r="K192" s="75"/>
      <c r="L192" s="75"/>
      <c r="M192" s="75"/>
      <c r="N192" s="143"/>
      <c r="O192" s="75"/>
      <c r="P192" s="75"/>
      <c r="Q192" s="75"/>
      <c r="R192" s="75"/>
      <c r="S192" s="75"/>
      <c r="T192" s="75"/>
      <c r="U192" s="75"/>
      <c r="V192" s="143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ht="14.25" customHeight="1">
      <c r="A193" s="75"/>
      <c r="B193" s="75"/>
      <c r="C193" s="75"/>
      <c r="D193" s="75"/>
      <c r="E193" s="75"/>
      <c r="F193" s="143"/>
      <c r="G193" s="75"/>
      <c r="H193" s="75"/>
      <c r="I193" s="75"/>
      <c r="J193" s="75"/>
      <c r="K193" s="75"/>
      <c r="L193" s="75"/>
      <c r="M193" s="75"/>
      <c r="N193" s="143"/>
      <c r="O193" s="75"/>
      <c r="P193" s="75"/>
      <c r="Q193" s="75"/>
      <c r="R193" s="75"/>
      <c r="S193" s="75"/>
      <c r="T193" s="75"/>
      <c r="U193" s="75"/>
      <c r="V193" s="143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ht="14.25" customHeight="1">
      <c r="A194" s="75"/>
      <c r="B194" s="75"/>
      <c r="C194" s="75"/>
      <c r="D194" s="75"/>
      <c r="E194" s="75"/>
      <c r="F194" s="143"/>
      <c r="G194" s="75"/>
      <c r="H194" s="75"/>
      <c r="I194" s="75"/>
      <c r="J194" s="75"/>
      <c r="K194" s="75"/>
      <c r="L194" s="75"/>
      <c r="M194" s="75"/>
      <c r="N194" s="143"/>
      <c r="O194" s="75"/>
      <c r="P194" s="75"/>
      <c r="Q194" s="75"/>
      <c r="R194" s="75"/>
      <c r="S194" s="75"/>
      <c r="T194" s="75"/>
      <c r="U194" s="75"/>
      <c r="V194" s="143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ht="14.25" customHeight="1">
      <c r="A195" s="75"/>
      <c r="B195" s="75"/>
      <c r="C195" s="75"/>
      <c r="D195" s="75"/>
      <c r="E195" s="75"/>
      <c r="F195" s="143"/>
      <c r="G195" s="75"/>
      <c r="H195" s="75"/>
      <c r="I195" s="75"/>
      <c r="J195" s="75"/>
      <c r="K195" s="75"/>
      <c r="L195" s="75"/>
      <c r="M195" s="75"/>
      <c r="N195" s="143"/>
      <c r="O195" s="75"/>
      <c r="P195" s="75"/>
      <c r="Q195" s="75"/>
      <c r="R195" s="75"/>
      <c r="S195" s="75"/>
      <c r="T195" s="75"/>
      <c r="U195" s="75"/>
      <c r="V195" s="143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ht="14.25" customHeight="1">
      <c r="A196" s="75"/>
      <c r="B196" s="75"/>
      <c r="C196" s="75"/>
      <c r="D196" s="75"/>
      <c r="E196" s="75"/>
      <c r="F196" s="143"/>
      <c r="G196" s="75"/>
      <c r="H196" s="75"/>
      <c r="I196" s="75"/>
      <c r="J196" s="75"/>
      <c r="K196" s="75"/>
      <c r="L196" s="75"/>
      <c r="M196" s="75"/>
      <c r="N196" s="143"/>
      <c r="O196" s="75"/>
      <c r="P196" s="75"/>
      <c r="Q196" s="75"/>
      <c r="R196" s="75"/>
      <c r="S196" s="75"/>
      <c r="T196" s="75"/>
      <c r="U196" s="75"/>
      <c r="V196" s="143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ht="14.25" customHeight="1">
      <c r="A197" s="75"/>
      <c r="B197" s="75"/>
      <c r="C197" s="75"/>
      <c r="D197" s="75"/>
      <c r="E197" s="75"/>
      <c r="F197" s="143"/>
      <c r="G197" s="75"/>
      <c r="H197" s="75"/>
      <c r="I197" s="75"/>
      <c r="J197" s="75"/>
      <c r="K197" s="75"/>
      <c r="L197" s="75"/>
      <c r="M197" s="75"/>
      <c r="N197" s="143"/>
      <c r="O197" s="75"/>
      <c r="P197" s="75"/>
      <c r="Q197" s="75"/>
      <c r="R197" s="75"/>
      <c r="S197" s="75"/>
      <c r="T197" s="75"/>
      <c r="U197" s="75"/>
      <c r="V197" s="143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ht="14.25" customHeight="1">
      <c r="A198" s="75"/>
      <c r="B198" s="75"/>
      <c r="C198" s="75"/>
      <c r="D198" s="75"/>
      <c r="E198" s="75"/>
      <c r="F198" s="143"/>
      <c r="G198" s="75"/>
      <c r="H198" s="75"/>
      <c r="I198" s="75"/>
      <c r="J198" s="75"/>
      <c r="K198" s="75"/>
      <c r="L198" s="75"/>
      <c r="M198" s="75"/>
      <c r="N198" s="143"/>
      <c r="O198" s="75"/>
      <c r="P198" s="75"/>
      <c r="Q198" s="75"/>
      <c r="R198" s="75"/>
      <c r="S198" s="75"/>
      <c r="T198" s="75"/>
      <c r="U198" s="75"/>
      <c r="V198" s="143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ht="14.25" customHeight="1">
      <c r="A199" s="75"/>
      <c r="B199" s="75"/>
      <c r="C199" s="75"/>
      <c r="D199" s="75"/>
      <c r="E199" s="75"/>
      <c r="F199" s="143"/>
      <c r="G199" s="75"/>
      <c r="H199" s="75"/>
      <c r="I199" s="75"/>
      <c r="J199" s="75"/>
      <c r="K199" s="75"/>
      <c r="L199" s="75"/>
      <c r="M199" s="75"/>
      <c r="N199" s="143"/>
      <c r="O199" s="75"/>
      <c r="P199" s="75"/>
      <c r="Q199" s="75"/>
      <c r="R199" s="75"/>
      <c r="S199" s="75"/>
      <c r="T199" s="75"/>
      <c r="U199" s="75"/>
      <c r="V199" s="143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ht="14.25" customHeight="1">
      <c r="A200" s="75"/>
      <c r="B200" s="75"/>
      <c r="C200" s="75"/>
      <c r="D200" s="75"/>
      <c r="E200" s="75"/>
      <c r="F200" s="143"/>
      <c r="G200" s="75"/>
      <c r="H200" s="75"/>
      <c r="I200" s="75"/>
      <c r="J200" s="75"/>
      <c r="K200" s="75"/>
      <c r="L200" s="75"/>
      <c r="M200" s="75"/>
      <c r="N200" s="143"/>
      <c r="O200" s="75"/>
      <c r="P200" s="75"/>
      <c r="Q200" s="75"/>
      <c r="R200" s="75"/>
      <c r="S200" s="75"/>
      <c r="T200" s="75"/>
      <c r="U200" s="75"/>
      <c r="V200" s="143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ht="14.25" customHeight="1">
      <c r="A201" s="75"/>
      <c r="B201" s="75"/>
      <c r="C201" s="75"/>
      <c r="D201" s="75"/>
      <c r="E201" s="75"/>
      <c r="F201" s="143"/>
      <c r="G201" s="75"/>
      <c r="H201" s="75"/>
      <c r="I201" s="75"/>
      <c r="J201" s="75"/>
      <c r="K201" s="75"/>
      <c r="L201" s="75"/>
      <c r="M201" s="75"/>
      <c r="N201" s="143"/>
      <c r="O201" s="75"/>
      <c r="P201" s="75"/>
      <c r="Q201" s="75"/>
      <c r="R201" s="75"/>
      <c r="S201" s="75"/>
      <c r="T201" s="75"/>
      <c r="U201" s="75"/>
      <c r="V201" s="143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ht="14.25" customHeight="1">
      <c r="A202" s="75"/>
      <c r="B202" s="75"/>
      <c r="C202" s="75"/>
      <c r="D202" s="75"/>
      <c r="E202" s="75"/>
      <c r="F202" s="143"/>
      <c r="G202" s="75"/>
      <c r="H202" s="75"/>
      <c r="I202" s="75"/>
      <c r="J202" s="75"/>
      <c r="K202" s="75"/>
      <c r="L202" s="75"/>
      <c r="M202" s="75"/>
      <c r="N202" s="143"/>
      <c r="O202" s="75"/>
      <c r="P202" s="75"/>
      <c r="Q202" s="75"/>
      <c r="R202" s="75"/>
      <c r="S202" s="75"/>
      <c r="T202" s="75"/>
      <c r="U202" s="75"/>
      <c r="V202" s="143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ht="14.25" customHeight="1">
      <c r="A203" s="75"/>
      <c r="B203" s="75"/>
      <c r="C203" s="75"/>
      <c r="D203" s="75"/>
      <c r="E203" s="75"/>
      <c r="F203" s="143"/>
      <c r="G203" s="75"/>
      <c r="H203" s="75"/>
      <c r="I203" s="75"/>
      <c r="J203" s="75"/>
      <c r="K203" s="75"/>
      <c r="L203" s="75"/>
      <c r="M203" s="75"/>
      <c r="N203" s="143"/>
      <c r="O203" s="75"/>
      <c r="P203" s="75"/>
      <c r="Q203" s="75"/>
      <c r="R203" s="75"/>
      <c r="S203" s="75"/>
      <c r="T203" s="75"/>
      <c r="U203" s="75"/>
      <c r="V203" s="143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ht="14.25" customHeight="1">
      <c r="A204" s="75"/>
      <c r="B204" s="75"/>
      <c r="C204" s="75"/>
      <c r="D204" s="75"/>
      <c r="E204" s="75"/>
      <c r="F204" s="143"/>
      <c r="G204" s="75"/>
      <c r="H204" s="75"/>
      <c r="I204" s="75"/>
      <c r="J204" s="75"/>
      <c r="K204" s="75"/>
      <c r="L204" s="75"/>
      <c r="M204" s="75"/>
      <c r="N204" s="143"/>
      <c r="O204" s="75"/>
      <c r="P204" s="75"/>
      <c r="Q204" s="75"/>
      <c r="R204" s="75"/>
      <c r="S204" s="75"/>
      <c r="T204" s="75"/>
      <c r="U204" s="75"/>
      <c r="V204" s="143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ht="14.25" customHeight="1">
      <c r="A205" s="75"/>
      <c r="B205" s="75"/>
      <c r="C205" s="75"/>
      <c r="D205" s="75"/>
      <c r="E205" s="75"/>
      <c r="F205" s="143"/>
      <c r="G205" s="75"/>
      <c r="H205" s="75"/>
      <c r="I205" s="75"/>
      <c r="J205" s="75"/>
      <c r="K205" s="75"/>
      <c r="L205" s="75"/>
      <c r="M205" s="75"/>
      <c r="N205" s="143"/>
      <c r="O205" s="75"/>
      <c r="P205" s="75"/>
      <c r="Q205" s="75"/>
      <c r="R205" s="75"/>
      <c r="S205" s="75"/>
      <c r="T205" s="75"/>
      <c r="U205" s="75"/>
      <c r="V205" s="143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ht="14.25" customHeight="1">
      <c r="A206" s="75"/>
      <c r="B206" s="75"/>
      <c r="C206" s="75"/>
      <c r="D206" s="75"/>
      <c r="E206" s="75"/>
      <c r="F206" s="143"/>
      <c r="G206" s="75"/>
      <c r="H206" s="75"/>
      <c r="I206" s="75"/>
      <c r="J206" s="75"/>
      <c r="K206" s="75"/>
      <c r="L206" s="75"/>
      <c r="M206" s="75"/>
      <c r="N206" s="143"/>
      <c r="O206" s="75"/>
      <c r="P206" s="75"/>
      <c r="Q206" s="75"/>
      <c r="R206" s="75"/>
      <c r="S206" s="75"/>
      <c r="T206" s="75"/>
      <c r="U206" s="75"/>
      <c r="V206" s="143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ht="14.25" customHeight="1">
      <c r="A207" s="75"/>
      <c r="B207" s="75"/>
      <c r="C207" s="75"/>
      <c r="D207" s="75"/>
      <c r="E207" s="75"/>
      <c r="F207" s="143"/>
      <c r="G207" s="75"/>
      <c r="H207" s="75"/>
      <c r="I207" s="75"/>
      <c r="J207" s="75"/>
      <c r="K207" s="75"/>
      <c r="L207" s="75"/>
      <c r="M207" s="75"/>
      <c r="N207" s="143"/>
      <c r="O207" s="75"/>
      <c r="P207" s="75"/>
      <c r="Q207" s="75"/>
      <c r="R207" s="75"/>
      <c r="S207" s="75"/>
      <c r="T207" s="75"/>
      <c r="U207" s="75"/>
      <c r="V207" s="143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ht="14.25" customHeight="1">
      <c r="A208" s="75"/>
      <c r="B208" s="75"/>
      <c r="C208" s="75"/>
      <c r="D208" s="75"/>
      <c r="E208" s="75"/>
      <c r="F208" s="143"/>
      <c r="G208" s="75"/>
      <c r="H208" s="75"/>
      <c r="I208" s="75"/>
      <c r="J208" s="75"/>
      <c r="K208" s="75"/>
      <c r="L208" s="75"/>
      <c r="M208" s="75"/>
      <c r="N208" s="143"/>
      <c r="O208" s="75"/>
      <c r="P208" s="75"/>
      <c r="Q208" s="75"/>
      <c r="R208" s="75"/>
      <c r="S208" s="75"/>
      <c r="T208" s="75"/>
      <c r="U208" s="75"/>
      <c r="V208" s="143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ht="14.25" customHeight="1">
      <c r="A209" s="75"/>
      <c r="B209" s="75"/>
      <c r="C209" s="75"/>
      <c r="D209" s="75"/>
      <c r="E209" s="75"/>
      <c r="F209" s="143"/>
      <c r="G209" s="75"/>
      <c r="H209" s="75"/>
      <c r="I209" s="75"/>
      <c r="J209" s="75"/>
      <c r="K209" s="75"/>
      <c r="L209" s="75"/>
      <c r="M209" s="75"/>
      <c r="N209" s="143"/>
      <c r="O209" s="75"/>
      <c r="P209" s="75"/>
      <c r="Q209" s="75"/>
      <c r="R209" s="75"/>
      <c r="S209" s="75"/>
      <c r="T209" s="75"/>
      <c r="U209" s="75"/>
      <c r="V209" s="143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ht="14.25" customHeight="1">
      <c r="A210" s="75"/>
      <c r="B210" s="75"/>
      <c r="C210" s="75"/>
      <c r="D210" s="75"/>
      <c r="E210" s="75"/>
      <c r="F210" s="143"/>
      <c r="G210" s="75"/>
      <c r="H210" s="75"/>
      <c r="I210" s="75"/>
      <c r="J210" s="75"/>
      <c r="K210" s="75"/>
      <c r="L210" s="75"/>
      <c r="M210" s="75"/>
      <c r="N210" s="143"/>
      <c r="O210" s="75"/>
      <c r="P210" s="75"/>
      <c r="Q210" s="75"/>
      <c r="R210" s="75"/>
      <c r="S210" s="75"/>
      <c r="T210" s="75"/>
      <c r="U210" s="75"/>
      <c r="V210" s="143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ht="14.25" customHeight="1">
      <c r="A211" s="75"/>
      <c r="B211" s="75"/>
      <c r="C211" s="75"/>
      <c r="D211" s="75"/>
      <c r="E211" s="75"/>
      <c r="F211" s="143"/>
      <c r="G211" s="75"/>
      <c r="H211" s="75"/>
      <c r="I211" s="75"/>
      <c r="J211" s="75"/>
      <c r="K211" s="75"/>
      <c r="L211" s="75"/>
      <c r="M211" s="75"/>
      <c r="N211" s="143"/>
      <c r="O211" s="75"/>
      <c r="P211" s="75"/>
      <c r="Q211" s="75"/>
      <c r="R211" s="75"/>
      <c r="S211" s="75"/>
      <c r="T211" s="75"/>
      <c r="U211" s="75"/>
      <c r="V211" s="143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</row>
    <row r="212" ht="14.25" customHeight="1">
      <c r="A212" s="75"/>
      <c r="B212" s="75"/>
      <c r="C212" s="75"/>
      <c r="D212" s="75"/>
      <c r="E212" s="75"/>
      <c r="F212" s="143"/>
      <c r="G212" s="75"/>
      <c r="H212" s="75"/>
      <c r="I212" s="75"/>
      <c r="J212" s="75"/>
      <c r="K212" s="75"/>
      <c r="L212" s="75"/>
      <c r="M212" s="75"/>
      <c r="N212" s="143"/>
      <c r="O212" s="75"/>
      <c r="P212" s="75"/>
      <c r="Q212" s="75"/>
      <c r="R212" s="75"/>
      <c r="S212" s="75"/>
      <c r="T212" s="75"/>
      <c r="U212" s="75"/>
      <c r="V212" s="143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</row>
    <row r="213" ht="14.25" customHeight="1">
      <c r="A213" s="75"/>
      <c r="B213" s="75"/>
      <c r="C213" s="75"/>
      <c r="D213" s="75"/>
      <c r="E213" s="75"/>
      <c r="F213" s="143"/>
      <c r="G213" s="75"/>
      <c r="H213" s="75"/>
      <c r="I213" s="75"/>
      <c r="J213" s="75"/>
      <c r="K213" s="75"/>
      <c r="L213" s="75"/>
      <c r="M213" s="75"/>
      <c r="N213" s="143"/>
      <c r="O213" s="75"/>
      <c r="P213" s="75"/>
      <c r="Q213" s="75"/>
      <c r="R213" s="75"/>
      <c r="S213" s="75"/>
      <c r="T213" s="75"/>
      <c r="U213" s="75"/>
      <c r="V213" s="143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</row>
    <row r="214" ht="14.25" customHeight="1">
      <c r="A214" s="75"/>
      <c r="B214" s="75"/>
      <c r="C214" s="75"/>
      <c r="D214" s="75"/>
      <c r="E214" s="75"/>
      <c r="F214" s="143"/>
      <c r="G214" s="75"/>
      <c r="H214" s="75"/>
      <c r="I214" s="75"/>
      <c r="J214" s="75"/>
      <c r="K214" s="75"/>
      <c r="L214" s="75"/>
      <c r="M214" s="75"/>
      <c r="N214" s="143"/>
      <c r="O214" s="75"/>
      <c r="P214" s="75"/>
      <c r="Q214" s="75"/>
      <c r="R214" s="75"/>
      <c r="S214" s="75"/>
      <c r="T214" s="75"/>
      <c r="U214" s="75"/>
      <c r="V214" s="143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</row>
    <row r="215" ht="14.25" customHeight="1">
      <c r="A215" s="75"/>
      <c r="B215" s="75"/>
      <c r="C215" s="75"/>
      <c r="D215" s="75"/>
      <c r="E215" s="75"/>
      <c r="F215" s="143"/>
      <c r="G215" s="75"/>
      <c r="H215" s="75"/>
      <c r="I215" s="75"/>
      <c r="J215" s="75"/>
      <c r="K215" s="75"/>
      <c r="L215" s="75"/>
      <c r="M215" s="75"/>
      <c r="N215" s="143"/>
      <c r="O215" s="75"/>
      <c r="P215" s="75"/>
      <c r="Q215" s="75"/>
      <c r="R215" s="75"/>
      <c r="S215" s="75"/>
      <c r="T215" s="75"/>
      <c r="U215" s="75"/>
      <c r="V215" s="143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</row>
    <row r="216" ht="14.25" customHeight="1">
      <c r="A216" s="75"/>
      <c r="B216" s="75"/>
      <c r="C216" s="75"/>
      <c r="D216" s="75"/>
      <c r="E216" s="75"/>
      <c r="F216" s="143"/>
      <c r="G216" s="75"/>
      <c r="H216" s="75"/>
      <c r="I216" s="75"/>
      <c r="J216" s="75"/>
      <c r="K216" s="75"/>
      <c r="L216" s="75"/>
      <c r="M216" s="75"/>
      <c r="N216" s="143"/>
      <c r="O216" s="75"/>
      <c r="P216" s="75"/>
      <c r="Q216" s="75"/>
      <c r="R216" s="75"/>
      <c r="S216" s="75"/>
      <c r="T216" s="75"/>
      <c r="U216" s="75"/>
      <c r="V216" s="143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</row>
    <row r="217" ht="14.25" customHeight="1">
      <c r="A217" s="75"/>
      <c r="B217" s="75"/>
      <c r="C217" s="75"/>
      <c r="D217" s="75"/>
      <c r="E217" s="75"/>
      <c r="F217" s="143"/>
      <c r="G217" s="75"/>
      <c r="H217" s="75"/>
      <c r="I217" s="75"/>
      <c r="J217" s="75"/>
      <c r="K217" s="75"/>
      <c r="L217" s="75"/>
      <c r="M217" s="75"/>
      <c r="N217" s="143"/>
      <c r="O217" s="75"/>
      <c r="P217" s="75"/>
      <c r="Q217" s="75"/>
      <c r="R217" s="75"/>
      <c r="S217" s="75"/>
      <c r="T217" s="75"/>
      <c r="U217" s="75"/>
      <c r="V217" s="143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</row>
    <row r="218" ht="14.25" customHeight="1">
      <c r="A218" s="75"/>
      <c r="B218" s="75"/>
      <c r="C218" s="75"/>
      <c r="D218" s="75"/>
      <c r="E218" s="75"/>
      <c r="F218" s="143"/>
      <c r="G218" s="75"/>
      <c r="H218" s="75"/>
      <c r="I218" s="75"/>
      <c r="J218" s="75"/>
      <c r="K218" s="75"/>
      <c r="L218" s="75"/>
      <c r="M218" s="75"/>
      <c r="N218" s="143"/>
      <c r="O218" s="75"/>
      <c r="P218" s="75"/>
      <c r="Q218" s="75"/>
      <c r="R218" s="75"/>
      <c r="S218" s="75"/>
      <c r="T218" s="75"/>
      <c r="U218" s="75"/>
      <c r="V218" s="143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</row>
    <row r="219" ht="14.25" customHeight="1">
      <c r="A219" s="75"/>
      <c r="B219" s="75"/>
      <c r="C219" s="75"/>
      <c r="D219" s="75"/>
      <c r="E219" s="75"/>
      <c r="F219" s="143"/>
      <c r="G219" s="75"/>
      <c r="H219" s="75"/>
      <c r="I219" s="75"/>
      <c r="J219" s="75"/>
      <c r="K219" s="75"/>
      <c r="L219" s="75"/>
      <c r="M219" s="75"/>
      <c r="N219" s="143"/>
      <c r="O219" s="75"/>
      <c r="P219" s="75"/>
      <c r="Q219" s="75"/>
      <c r="R219" s="75"/>
      <c r="S219" s="75"/>
      <c r="T219" s="75"/>
      <c r="U219" s="75"/>
      <c r="V219" s="143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</row>
    <row r="220" ht="14.25" customHeight="1">
      <c r="A220" s="75"/>
      <c r="B220" s="75"/>
      <c r="C220" s="75"/>
      <c r="D220" s="75"/>
      <c r="E220" s="75"/>
      <c r="F220" s="143"/>
      <c r="G220" s="75"/>
      <c r="H220" s="75"/>
      <c r="I220" s="75"/>
      <c r="J220" s="75"/>
      <c r="K220" s="75"/>
      <c r="L220" s="75"/>
      <c r="M220" s="75"/>
      <c r="N220" s="143"/>
      <c r="O220" s="75"/>
      <c r="P220" s="75"/>
      <c r="Q220" s="75"/>
      <c r="R220" s="75"/>
      <c r="S220" s="75"/>
      <c r="T220" s="75"/>
      <c r="U220" s="75"/>
      <c r="V220" s="143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</row>
    <row r="221" ht="14.25" customHeight="1">
      <c r="A221" s="75"/>
      <c r="B221" s="75"/>
      <c r="C221" s="75"/>
      <c r="D221" s="75"/>
      <c r="E221" s="75"/>
      <c r="F221" s="143"/>
      <c r="G221" s="75"/>
      <c r="H221" s="75"/>
      <c r="I221" s="75"/>
      <c r="J221" s="75"/>
      <c r="K221" s="75"/>
      <c r="L221" s="75"/>
      <c r="M221" s="75"/>
      <c r="N221" s="143"/>
      <c r="O221" s="75"/>
      <c r="P221" s="75"/>
      <c r="Q221" s="75"/>
      <c r="R221" s="75"/>
      <c r="S221" s="75"/>
      <c r="T221" s="75"/>
      <c r="U221" s="75"/>
      <c r="V221" s="143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</row>
    <row r="222" ht="14.25" customHeight="1">
      <c r="A222" s="75"/>
      <c r="B222" s="75"/>
      <c r="C222" s="75"/>
      <c r="D222" s="75"/>
      <c r="E222" s="75"/>
      <c r="F222" s="143"/>
      <c r="G222" s="75"/>
      <c r="H222" s="75"/>
      <c r="I222" s="75"/>
      <c r="J222" s="75"/>
      <c r="K222" s="75"/>
      <c r="L222" s="75"/>
      <c r="M222" s="75"/>
      <c r="N222" s="143"/>
      <c r="O222" s="75"/>
      <c r="P222" s="75"/>
      <c r="Q222" s="75"/>
      <c r="R222" s="75"/>
      <c r="S222" s="75"/>
      <c r="T222" s="75"/>
      <c r="U222" s="75"/>
      <c r="V222" s="143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</row>
    <row r="223" ht="14.25" customHeight="1">
      <c r="A223" s="75"/>
      <c r="B223" s="75"/>
      <c r="C223" s="75"/>
      <c r="D223" s="75"/>
      <c r="E223" s="75"/>
      <c r="F223" s="143"/>
      <c r="G223" s="75"/>
      <c r="H223" s="75"/>
      <c r="I223" s="75"/>
      <c r="J223" s="75"/>
      <c r="K223" s="75"/>
      <c r="L223" s="75"/>
      <c r="M223" s="75"/>
      <c r="N223" s="143"/>
      <c r="O223" s="75"/>
      <c r="P223" s="75"/>
      <c r="Q223" s="75"/>
      <c r="R223" s="75"/>
      <c r="S223" s="75"/>
      <c r="T223" s="75"/>
      <c r="U223" s="75"/>
      <c r="V223" s="143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</row>
    <row r="224" ht="14.25" customHeight="1">
      <c r="A224" s="75"/>
      <c r="B224" s="75"/>
      <c r="C224" s="75"/>
      <c r="D224" s="75"/>
      <c r="E224" s="75"/>
      <c r="F224" s="143"/>
      <c r="G224" s="75"/>
      <c r="H224" s="75"/>
      <c r="I224" s="75"/>
      <c r="J224" s="75"/>
      <c r="K224" s="75"/>
      <c r="L224" s="75"/>
      <c r="M224" s="75"/>
      <c r="N224" s="143"/>
      <c r="O224" s="75"/>
      <c r="P224" s="75"/>
      <c r="Q224" s="75"/>
      <c r="R224" s="75"/>
      <c r="S224" s="75"/>
      <c r="T224" s="75"/>
      <c r="U224" s="75"/>
      <c r="V224" s="143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</row>
    <row r="225" ht="14.25" customHeight="1">
      <c r="A225" s="75"/>
      <c r="B225" s="75"/>
      <c r="C225" s="75"/>
      <c r="D225" s="75"/>
      <c r="E225" s="75"/>
      <c r="F225" s="143"/>
      <c r="G225" s="75"/>
      <c r="H225" s="75"/>
      <c r="I225" s="75"/>
      <c r="J225" s="75"/>
      <c r="K225" s="75"/>
      <c r="L225" s="75"/>
      <c r="M225" s="75"/>
      <c r="N225" s="143"/>
      <c r="O225" s="75"/>
      <c r="P225" s="75"/>
      <c r="Q225" s="75"/>
      <c r="R225" s="75"/>
      <c r="S225" s="75"/>
      <c r="T225" s="75"/>
      <c r="U225" s="75"/>
      <c r="V225" s="143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</row>
    <row r="226" ht="14.25" customHeight="1">
      <c r="A226" s="75"/>
      <c r="B226" s="75"/>
      <c r="C226" s="75"/>
      <c r="D226" s="75"/>
      <c r="E226" s="75"/>
      <c r="F226" s="143"/>
      <c r="G226" s="75"/>
      <c r="H226" s="75"/>
      <c r="I226" s="75"/>
      <c r="J226" s="75"/>
      <c r="K226" s="75"/>
      <c r="L226" s="75"/>
      <c r="M226" s="75"/>
      <c r="N226" s="143"/>
      <c r="O226" s="75"/>
      <c r="P226" s="75"/>
      <c r="Q226" s="75"/>
      <c r="R226" s="75"/>
      <c r="S226" s="75"/>
      <c r="T226" s="75"/>
      <c r="U226" s="75"/>
      <c r="V226" s="143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</row>
    <row r="227" ht="14.25" customHeight="1">
      <c r="A227" s="75"/>
      <c r="B227" s="75"/>
      <c r="C227" s="75"/>
      <c r="D227" s="75"/>
      <c r="E227" s="75"/>
      <c r="F227" s="143"/>
      <c r="G227" s="75"/>
      <c r="H227" s="75"/>
      <c r="I227" s="75"/>
      <c r="J227" s="75"/>
      <c r="K227" s="75"/>
      <c r="L227" s="75"/>
      <c r="M227" s="75"/>
      <c r="N227" s="143"/>
      <c r="O227" s="75"/>
      <c r="P227" s="75"/>
      <c r="Q227" s="75"/>
      <c r="R227" s="75"/>
      <c r="S227" s="75"/>
      <c r="T227" s="75"/>
      <c r="U227" s="75"/>
      <c r="V227" s="143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</row>
    <row r="228" ht="14.25" customHeight="1">
      <c r="A228" s="75"/>
      <c r="B228" s="75"/>
      <c r="C228" s="75"/>
      <c r="D228" s="75"/>
      <c r="E228" s="75"/>
      <c r="F228" s="143"/>
      <c r="G228" s="75"/>
      <c r="H228" s="75"/>
      <c r="I228" s="75"/>
      <c r="J228" s="75"/>
      <c r="K228" s="75"/>
      <c r="L228" s="75"/>
      <c r="M228" s="75"/>
      <c r="N228" s="143"/>
      <c r="O228" s="75"/>
      <c r="P228" s="75"/>
      <c r="Q228" s="75"/>
      <c r="R228" s="75"/>
      <c r="S228" s="75"/>
      <c r="T228" s="75"/>
      <c r="U228" s="75"/>
      <c r="V228" s="143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</row>
    <row r="229" ht="14.25" customHeight="1">
      <c r="A229" s="75"/>
      <c r="B229" s="75"/>
      <c r="C229" s="75"/>
      <c r="D229" s="75"/>
      <c r="E229" s="75"/>
      <c r="F229" s="143"/>
      <c r="G229" s="75"/>
      <c r="H229" s="75"/>
      <c r="I229" s="75"/>
      <c r="J229" s="75"/>
      <c r="K229" s="75"/>
      <c r="L229" s="75"/>
      <c r="M229" s="75"/>
      <c r="N229" s="143"/>
      <c r="O229" s="75"/>
      <c r="P229" s="75"/>
      <c r="Q229" s="75"/>
      <c r="R229" s="75"/>
      <c r="S229" s="75"/>
      <c r="T229" s="75"/>
      <c r="U229" s="75"/>
      <c r="V229" s="143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</row>
    <row r="230" ht="14.25" customHeight="1">
      <c r="A230" s="75"/>
      <c r="B230" s="75"/>
      <c r="C230" s="75"/>
      <c r="D230" s="75"/>
      <c r="E230" s="75"/>
      <c r="F230" s="143"/>
      <c r="G230" s="75"/>
      <c r="H230" s="75"/>
      <c r="I230" s="75"/>
      <c r="J230" s="75"/>
      <c r="K230" s="75"/>
      <c r="L230" s="75"/>
      <c r="M230" s="75"/>
      <c r="N230" s="143"/>
      <c r="O230" s="75"/>
      <c r="P230" s="75"/>
      <c r="Q230" s="75"/>
      <c r="R230" s="75"/>
      <c r="S230" s="75"/>
      <c r="T230" s="75"/>
      <c r="U230" s="75"/>
      <c r="V230" s="143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</row>
    <row r="231" ht="14.25" customHeight="1">
      <c r="A231" s="75"/>
      <c r="B231" s="75"/>
      <c r="C231" s="75"/>
      <c r="D231" s="75"/>
      <c r="E231" s="75"/>
      <c r="F231" s="143"/>
      <c r="G231" s="75"/>
      <c r="H231" s="75"/>
      <c r="I231" s="75"/>
      <c r="J231" s="75"/>
      <c r="K231" s="75"/>
      <c r="L231" s="75"/>
      <c r="M231" s="75"/>
      <c r="N231" s="143"/>
      <c r="O231" s="75"/>
      <c r="P231" s="75"/>
      <c r="Q231" s="75"/>
      <c r="R231" s="75"/>
      <c r="S231" s="75"/>
      <c r="T231" s="75"/>
      <c r="U231" s="75"/>
      <c r="V231" s="143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</row>
    <row r="232" ht="14.25" customHeight="1">
      <c r="A232" s="75"/>
      <c r="B232" s="75"/>
      <c r="C232" s="75"/>
      <c r="D232" s="75"/>
      <c r="E232" s="75"/>
      <c r="F232" s="143"/>
      <c r="G232" s="75"/>
      <c r="H232" s="75"/>
      <c r="I232" s="75"/>
      <c r="J232" s="75"/>
      <c r="K232" s="75"/>
      <c r="L232" s="75"/>
      <c r="M232" s="75"/>
      <c r="N232" s="143"/>
      <c r="O232" s="75"/>
      <c r="P232" s="75"/>
      <c r="Q232" s="75"/>
      <c r="R232" s="75"/>
      <c r="S232" s="75"/>
      <c r="T232" s="75"/>
      <c r="U232" s="75"/>
      <c r="V232" s="143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</row>
    <row r="233" ht="14.25" customHeight="1">
      <c r="A233" s="75"/>
      <c r="B233" s="75"/>
      <c r="C233" s="75"/>
      <c r="D233" s="75"/>
      <c r="E233" s="75"/>
      <c r="F233" s="143"/>
      <c r="G233" s="75"/>
      <c r="H233" s="75"/>
      <c r="I233" s="75"/>
      <c r="J233" s="75"/>
      <c r="K233" s="75"/>
      <c r="L233" s="75"/>
      <c r="M233" s="75"/>
      <c r="N233" s="143"/>
      <c r="O233" s="75"/>
      <c r="P233" s="75"/>
      <c r="Q233" s="75"/>
      <c r="R233" s="75"/>
      <c r="S233" s="75"/>
      <c r="T233" s="75"/>
      <c r="U233" s="75"/>
      <c r="V233" s="143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</row>
    <row r="234" ht="14.25" customHeight="1">
      <c r="A234" s="75"/>
      <c r="B234" s="75"/>
      <c r="C234" s="75"/>
      <c r="D234" s="75"/>
      <c r="E234" s="75"/>
      <c r="F234" s="143"/>
      <c r="G234" s="75"/>
      <c r="H234" s="75"/>
      <c r="I234" s="75"/>
      <c r="J234" s="75"/>
      <c r="K234" s="75"/>
      <c r="L234" s="75"/>
      <c r="M234" s="75"/>
      <c r="N234" s="143"/>
      <c r="O234" s="75"/>
      <c r="P234" s="75"/>
      <c r="Q234" s="75"/>
      <c r="R234" s="75"/>
      <c r="S234" s="75"/>
      <c r="T234" s="75"/>
      <c r="U234" s="75"/>
      <c r="V234" s="143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</row>
    <row r="235" ht="14.25" customHeight="1">
      <c r="A235" s="75"/>
      <c r="B235" s="75"/>
      <c r="C235" s="75"/>
      <c r="D235" s="75"/>
      <c r="E235" s="75"/>
      <c r="F235" s="143"/>
      <c r="G235" s="75"/>
      <c r="H235" s="75"/>
      <c r="I235" s="75"/>
      <c r="J235" s="75"/>
      <c r="K235" s="75"/>
      <c r="L235" s="75"/>
      <c r="M235" s="75"/>
      <c r="N235" s="143"/>
      <c r="O235" s="75"/>
      <c r="P235" s="75"/>
      <c r="Q235" s="75"/>
      <c r="R235" s="75"/>
      <c r="S235" s="75"/>
      <c r="T235" s="75"/>
      <c r="U235" s="75"/>
      <c r="V235" s="143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</row>
    <row r="236" ht="14.25" customHeight="1">
      <c r="A236" s="75"/>
      <c r="B236" s="75"/>
      <c r="C236" s="75"/>
      <c r="D236" s="75"/>
      <c r="E236" s="75"/>
      <c r="F236" s="143"/>
      <c r="G236" s="75"/>
      <c r="H236" s="75"/>
      <c r="I236" s="75"/>
      <c r="J236" s="75"/>
      <c r="K236" s="75"/>
      <c r="L236" s="75"/>
      <c r="M236" s="75"/>
      <c r="N236" s="143"/>
      <c r="O236" s="75"/>
      <c r="P236" s="75"/>
      <c r="Q236" s="75"/>
      <c r="R236" s="75"/>
      <c r="S236" s="75"/>
      <c r="T236" s="75"/>
      <c r="U236" s="75"/>
      <c r="V236" s="143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</row>
    <row r="237" ht="14.25" customHeight="1">
      <c r="A237" s="75"/>
      <c r="B237" s="75"/>
      <c r="C237" s="75"/>
      <c r="D237" s="75"/>
      <c r="E237" s="75"/>
      <c r="F237" s="143"/>
      <c r="G237" s="75"/>
      <c r="H237" s="75"/>
      <c r="I237" s="75"/>
      <c r="J237" s="75"/>
      <c r="K237" s="75"/>
      <c r="L237" s="75"/>
      <c r="M237" s="75"/>
      <c r="N237" s="143"/>
      <c r="O237" s="75"/>
      <c r="P237" s="75"/>
      <c r="Q237" s="75"/>
      <c r="R237" s="75"/>
      <c r="S237" s="75"/>
      <c r="T237" s="75"/>
      <c r="U237" s="75"/>
      <c r="V237" s="143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</row>
    <row r="238" ht="14.25" customHeight="1">
      <c r="A238" s="75"/>
      <c r="B238" s="75"/>
      <c r="C238" s="75"/>
      <c r="D238" s="75"/>
      <c r="E238" s="75"/>
      <c r="F238" s="143"/>
      <c r="G238" s="75"/>
      <c r="H238" s="75"/>
      <c r="I238" s="75"/>
      <c r="J238" s="75"/>
      <c r="K238" s="75"/>
      <c r="L238" s="75"/>
      <c r="M238" s="75"/>
      <c r="N238" s="143"/>
      <c r="O238" s="75"/>
      <c r="P238" s="75"/>
      <c r="Q238" s="75"/>
      <c r="R238" s="75"/>
      <c r="S238" s="75"/>
      <c r="T238" s="75"/>
      <c r="U238" s="75"/>
      <c r="V238" s="143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</row>
    <row r="239" ht="14.25" customHeight="1">
      <c r="A239" s="75"/>
      <c r="B239" s="75"/>
      <c r="C239" s="75"/>
      <c r="D239" s="75"/>
      <c r="E239" s="75"/>
      <c r="F239" s="143"/>
      <c r="G239" s="75"/>
      <c r="H239" s="75"/>
      <c r="I239" s="75"/>
      <c r="J239" s="75"/>
      <c r="K239" s="75"/>
      <c r="L239" s="75"/>
      <c r="M239" s="75"/>
      <c r="N239" s="143"/>
      <c r="O239" s="75"/>
      <c r="P239" s="75"/>
      <c r="Q239" s="75"/>
      <c r="R239" s="75"/>
      <c r="S239" s="75"/>
      <c r="T239" s="75"/>
      <c r="U239" s="75"/>
      <c r="V239" s="143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</row>
    <row r="240" ht="14.25" customHeight="1">
      <c r="A240" s="75"/>
      <c r="B240" s="75"/>
      <c r="C240" s="75"/>
      <c r="D240" s="75"/>
      <c r="E240" s="75"/>
      <c r="F240" s="143"/>
      <c r="G240" s="75"/>
      <c r="H240" s="75"/>
      <c r="I240" s="75"/>
      <c r="J240" s="75"/>
      <c r="K240" s="75"/>
      <c r="L240" s="75"/>
      <c r="M240" s="75"/>
      <c r="N240" s="143"/>
      <c r="O240" s="75"/>
      <c r="P240" s="75"/>
      <c r="Q240" s="75"/>
      <c r="R240" s="75"/>
      <c r="S240" s="75"/>
      <c r="T240" s="75"/>
      <c r="U240" s="75"/>
      <c r="V240" s="143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</row>
    <row r="241" ht="14.25" customHeight="1">
      <c r="A241" s="75"/>
      <c r="B241" s="75"/>
      <c r="C241" s="75"/>
      <c r="D241" s="75"/>
      <c r="E241" s="75"/>
      <c r="F241" s="143"/>
      <c r="G241" s="75"/>
      <c r="H241" s="75"/>
      <c r="I241" s="75"/>
      <c r="J241" s="75"/>
      <c r="K241" s="75"/>
      <c r="L241" s="75"/>
      <c r="M241" s="75"/>
      <c r="N241" s="143"/>
      <c r="O241" s="75"/>
      <c r="P241" s="75"/>
      <c r="Q241" s="75"/>
      <c r="R241" s="75"/>
      <c r="S241" s="75"/>
      <c r="T241" s="75"/>
      <c r="U241" s="75"/>
      <c r="V241" s="143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</row>
    <row r="242" ht="14.25" customHeight="1">
      <c r="A242" s="75"/>
      <c r="B242" s="75"/>
      <c r="C242" s="75"/>
      <c r="D242" s="75"/>
      <c r="E242" s="75"/>
      <c r="F242" s="143"/>
      <c r="G242" s="75"/>
      <c r="H242" s="75"/>
      <c r="I242" s="75"/>
      <c r="J242" s="75"/>
      <c r="K242" s="75"/>
      <c r="L242" s="75"/>
      <c r="M242" s="75"/>
      <c r="N242" s="143"/>
      <c r="O242" s="75"/>
      <c r="P242" s="75"/>
      <c r="Q242" s="75"/>
      <c r="R242" s="75"/>
      <c r="S242" s="75"/>
      <c r="T242" s="75"/>
      <c r="U242" s="75"/>
      <c r="V242" s="143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</row>
    <row r="243" ht="14.25" customHeight="1">
      <c r="A243" s="75"/>
      <c r="B243" s="75"/>
      <c r="C243" s="75"/>
      <c r="D243" s="75"/>
      <c r="E243" s="75"/>
      <c r="F243" s="143"/>
      <c r="G243" s="75"/>
      <c r="H243" s="75"/>
      <c r="I243" s="75"/>
      <c r="J243" s="75"/>
      <c r="K243" s="75"/>
      <c r="L243" s="75"/>
      <c r="M243" s="75"/>
      <c r="N243" s="143"/>
      <c r="O243" s="75"/>
      <c r="P243" s="75"/>
      <c r="Q243" s="75"/>
      <c r="R243" s="75"/>
      <c r="S243" s="75"/>
      <c r="T243" s="75"/>
      <c r="U243" s="75"/>
      <c r="V243" s="143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</row>
    <row r="244" ht="14.25" customHeight="1">
      <c r="A244" s="75"/>
      <c r="B244" s="75"/>
      <c r="C244" s="75"/>
      <c r="D244" s="75"/>
      <c r="E244" s="75"/>
      <c r="F244" s="143"/>
      <c r="G244" s="75"/>
      <c r="H244" s="75"/>
      <c r="I244" s="75"/>
      <c r="J244" s="75"/>
      <c r="K244" s="75"/>
      <c r="L244" s="75"/>
      <c r="M244" s="75"/>
      <c r="N244" s="143"/>
      <c r="O244" s="75"/>
      <c r="P244" s="75"/>
      <c r="Q244" s="75"/>
      <c r="R244" s="75"/>
      <c r="S244" s="75"/>
      <c r="T244" s="75"/>
      <c r="U244" s="75"/>
      <c r="V244" s="143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</row>
    <row r="245" ht="14.25" customHeight="1">
      <c r="A245" s="75"/>
      <c r="B245" s="75"/>
      <c r="C245" s="75"/>
      <c r="D245" s="75"/>
      <c r="E245" s="75"/>
      <c r="F245" s="143"/>
      <c r="G245" s="75"/>
      <c r="H245" s="75"/>
      <c r="I245" s="75"/>
      <c r="J245" s="75"/>
      <c r="K245" s="75"/>
      <c r="L245" s="75"/>
      <c r="M245" s="75"/>
      <c r="N245" s="143"/>
      <c r="O245" s="75"/>
      <c r="P245" s="75"/>
      <c r="Q245" s="75"/>
      <c r="R245" s="75"/>
      <c r="S245" s="75"/>
      <c r="T245" s="75"/>
      <c r="U245" s="75"/>
      <c r="V245" s="143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</row>
    <row r="246" ht="14.25" customHeight="1">
      <c r="A246" s="75"/>
      <c r="B246" s="75"/>
      <c r="C246" s="75"/>
      <c r="D246" s="75"/>
      <c r="E246" s="75"/>
      <c r="F246" s="143"/>
      <c r="G246" s="75"/>
      <c r="H246" s="75"/>
      <c r="I246" s="75"/>
      <c r="J246" s="75"/>
      <c r="K246" s="75"/>
      <c r="L246" s="75"/>
      <c r="M246" s="75"/>
      <c r="N246" s="143"/>
      <c r="O246" s="75"/>
      <c r="P246" s="75"/>
      <c r="Q246" s="75"/>
      <c r="R246" s="75"/>
      <c r="S246" s="75"/>
      <c r="T246" s="75"/>
      <c r="U246" s="75"/>
      <c r="V246" s="143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</row>
    <row r="247" ht="14.25" customHeight="1">
      <c r="A247" s="75"/>
      <c r="B247" s="75"/>
      <c r="C247" s="75"/>
      <c r="D247" s="75"/>
      <c r="E247" s="75"/>
      <c r="F247" s="143"/>
      <c r="G247" s="75"/>
      <c r="H247" s="75"/>
      <c r="I247" s="75"/>
      <c r="J247" s="75"/>
      <c r="K247" s="75"/>
      <c r="L247" s="75"/>
      <c r="M247" s="75"/>
      <c r="N247" s="143"/>
      <c r="O247" s="75"/>
      <c r="P247" s="75"/>
      <c r="Q247" s="75"/>
      <c r="R247" s="75"/>
      <c r="S247" s="75"/>
      <c r="T247" s="75"/>
      <c r="U247" s="75"/>
      <c r="V247" s="143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</row>
    <row r="248" ht="14.25" customHeight="1">
      <c r="A248" s="75"/>
      <c r="B248" s="75"/>
      <c r="C248" s="75"/>
      <c r="D248" s="75"/>
      <c r="E248" s="75"/>
      <c r="F248" s="143"/>
      <c r="G248" s="75"/>
      <c r="H248" s="75"/>
      <c r="I248" s="75"/>
      <c r="J248" s="75"/>
      <c r="K248" s="75"/>
      <c r="L248" s="75"/>
      <c r="M248" s="75"/>
      <c r="N248" s="143"/>
      <c r="O248" s="75"/>
      <c r="P248" s="75"/>
      <c r="Q248" s="75"/>
      <c r="R248" s="75"/>
      <c r="S248" s="75"/>
      <c r="T248" s="75"/>
      <c r="U248" s="75"/>
      <c r="V248" s="143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</row>
    <row r="249" ht="14.25" customHeight="1">
      <c r="A249" s="75"/>
      <c r="B249" s="75"/>
      <c r="C249" s="75"/>
      <c r="D249" s="75"/>
      <c r="E249" s="75"/>
      <c r="F249" s="143"/>
      <c r="G249" s="75"/>
      <c r="H249" s="75"/>
      <c r="I249" s="75"/>
      <c r="J249" s="75"/>
      <c r="K249" s="75"/>
      <c r="L249" s="75"/>
      <c r="M249" s="75"/>
      <c r="N249" s="143"/>
      <c r="O249" s="75"/>
      <c r="P249" s="75"/>
      <c r="Q249" s="75"/>
      <c r="R249" s="75"/>
      <c r="S249" s="75"/>
      <c r="T249" s="75"/>
      <c r="U249" s="75"/>
      <c r="V249" s="143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</row>
    <row r="250" ht="14.25" customHeight="1">
      <c r="A250" s="75"/>
      <c r="B250" s="75"/>
      <c r="C250" s="75"/>
      <c r="D250" s="75"/>
      <c r="E250" s="75"/>
      <c r="F250" s="143"/>
      <c r="G250" s="75"/>
      <c r="H250" s="75"/>
      <c r="I250" s="75"/>
      <c r="J250" s="75"/>
      <c r="K250" s="75"/>
      <c r="L250" s="75"/>
      <c r="M250" s="75"/>
      <c r="N250" s="143"/>
      <c r="O250" s="75"/>
      <c r="P250" s="75"/>
      <c r="Q250" s="75"/>
      <c r="R250" s="75"/>
      <c r="S250" s="75"/>
      <c r="T250" s="75"/>
      <c r="U250" s="75"/>
      <c r="V250" s="143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</row>
    <row r="251" ht="14.25" customHeight="1">
      <c r="A251" s="75"/>
      <c r="B251" s="75"/>
      <c r="C251" s="75"/>
      <c r="D251" s="75"/>
      <c r="E251" s="75"/>
      <c r="F251" s="143"/>
      <c r="G251" s="75"/>
      <c r="H251" s="75"/>
      <c r="I251" s="75"/>
      <c r="J251" s="75"/>
      <c r="K251" s="75"/>
      <c r="L251" s="75"/>
      <c r="M251" s="75"/>
      <c r="N251" s="143"/>
      <c r="O251" s="75"/>
      <c r="P251" s="75"/>
      <c r="Q251" s="75"/>
      <c r="R251" s="75"/>
      <c r="S251" s="75"/>
      <c r="T251" s="75"/>
      <c r="U251" s="75"/>
      <c r="V251" s="143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</row>
    <row r="252" ht="14.25" customHeight="1">
      <c r="A252" s="75"/>
      <c r="B252" s="75"/>
      <c r="C252" s="75"/>
      <c r="D252" s="75"/>
      <c r="E252" s="75"/>
      <c r="F252" s="143"/>
      <c r="G252" s="75"/>
      <c r="H252" s="75"/>
      <c r="I252" s="75"/>
      <c r="J252" s="75"/>
      <c r="K252" s="75"/>
      <c r="L252" s="75"/>
      <c r="M252" s="75"/>
      <c r="N252" s="143"/>
      <c r="O252" s="75"/>
      <c r="P252" s="75"/>
      <c r="Q252" s="75"/>
      <c r="R252" s="75"/>
      <c r="S252" s="75"/>
      <c r="T252" s="75"/>
      <c r="U252" s="75"/>
      <c r="V252" s="143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</row>
    <row r="253" ht="14.25" customHeight="1">
      <c r="A253" s="75"/>
      <c r="B253" s="75"/>
      <c r="C253" s="75"/>
      <c r="D253" s="75"/>
      <c r="E253" s="75"/>
      <c r="F253" s="143"/>
      <c r="G253" s="75"/>
      <c r="H253" s="75"/>
      <c r="I253" s="75"/>
      <c r="J253" s="75"/>
      <c r="K253" s="75"/>
      <c r="L253" s="75"/>
      <c r="M253" s="75"/>
      <c r="N253" s="143"/>
      <c r="O253" s="75"/>
      <c r="P253" s="75"/>
      <c r="Q253" s="75"/>
      <c r="R253" s="75"/>
      <c r="S253" s="75"/>
      <c r="T253" s="75"/>
      <c r="U253" s="75"/>
      <c r="V253" s="143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</row>
    <row r="254" ht="14.25" customHeight="1">
      <c r="A254" s="75"/>
      <c r="B254" s="75"/>
      <c r="C254" s="75"/>
      <c r="D254" s="75"/>
      <c r="E254" s="75"/>
      <c r="F254" s="143"/>
      <c r="G254" s="75"/>
      <c r="H254" s="75"/>
      <c r="I254" s="75"/>
      <c r="J254" s="75"/>
      <c r="K254" s="75"/>
      <c r="L254" s="75"/>
      <c r="M254" s="75"/>
      <c r="N254" s="143"/>
      <c r="O254" s="75"/>
      <c r="P254" s="75"/>
      <c r="Q254" s="75"/>
      <c r="R254" s="75"/>
      <c r="S254" s="75"/>
      <c r="T254" s="75"/>
      <c r="U254" s="75"/>
      <c r="V254" s="143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</row>
    <row r="255" ht="14.25" customHeight="1">
      <c r="A255" s="75"/>
      <c r="B255" s="75"/>
      <c r="C255" s="75"/>
      <c r="D255" s="75"/>
      <c r="E255" s="75"/>
      <c r="F255" s="143"/>
      <c r="G255" s="75"/>
      <c r="H255" s="75"/>
      <c r="I255" s="75"/>
      <c r="J255" s="75"/>
      <c r="K255" s="75"/>
      <c r="L255" s="75"/>
      <c r="M255" s="75"/>
      <c r="N255" s="143"/>
      <c r="O255" s="75"/>
      <c r="P255" s="75"/>
      <c r="Q255" s="75"/>
      <c r="R255" s="75"/>
      <c r="S255" s="75"/>
      <c r="T255" s="75"/>
      <c r="U255" s="75"/>
      <c r="V255" s="143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</row>
    <row r="256" ht="14.25" customHeight="1">
      <c r="A256" s="75"/>
      <c r="B256" s="75"/>
      <c r="C256" s="75"/>
      <c r="D256" s="75"/>
      <c r="E256" s="75"/>
      <c r="F256" s="143"/>
      <c r="G256" s="75"/>
      <c r="H256" s="75"/>
      <c r="I256" s="75"/>
      <c r="J256" s="75"/>
      <c r="K256" s="75"/>
      <c r="L256" s="75"/>
      <c r="M256" s="75"/>
      <c r="N256" s="143"/>
      <c r="O256" s="75"/>
      <c r="P256" s="75"/>
      <c r="Q256" s="75"/>
      <c r="R256" s="75"/>
      <c r="S256" s="75"/>
      <c r="T256" s="75"/>
      <c r="U256" s="75"/>
      <c r="V256" s="143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</row>
    <row r="257" ht="14.25" customHeight="1">
      <c r="A257" s="75"/>
      <c r="B257" s="75"/>
      <c r="C257" s="75"/>
      <c r="D257" s="75"/>
      <c r="E257" s="75"/>
      <c r="F257" s="143"/>
      <c r="G257" s="75"/>
      <c r="H257" s="75"/>
      <c r="I257" s="75"/>
      <c r="J257" s="75"/>
      <c r="K257" s="75"/>
      <c r="L257" s="75"/>
      <c r="M257" s="75"/>
      <c r="N257" s="143"/>
      <c r="O257" s="75"/>
      <c r="P257" s="75"/>
      <c r="Q257" s="75"/>
      <c r="R257" s="75"/>
      <c r="S257" s="75"/>
      <c r="T257" s="75"/>
      <c r="U257" s="75"/>
      <c r="V257" s="143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</row>
    <row r="258" ht="14.25" customHeight="1">
      <c r="A258" s="75"/>
      <c r="B258" s="75"/>
      <c r="C258" s="75"/>
      <c r="D258" s="75"/>
      <c r="E258" s="75"/>
      <c r="F258" s="143"/>
      <c r="G258" s="75"/>
      <c r="H258" s="75"/>
      <c r="I258" s="75"/>
      <c r="J258" s="75"/>
      <c r="K258" s="75"/>
      <c r="L258" s="75"/>
      <c r="M258" s="75"/>
      <c r="N258" s="143"/>
      <c r="O258" s="75"/>
      <c r="P258" s="75"/>
      <c r="Q258" s="75"/>
      <c r="R258" s="75"/>
      <c r="S258" s="75"/>
      <c r="T258" s="75"/>
      <c r="U258" s="75"/>
      <c r="V258" s="143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</row>
    <row r="259" ht="14.25" customHeight="1">
      <c r="A259" s="75"/>
      <c r="B259" s="75"/>
      <c r="C259" s="75"/>
      <c r="D259" s="75"/>
      <c r="E259" s="75"/>
      <c r="F259" s="143"/>
      <c r="G259" s="75"/>
      <c r="H259" s="75"/>
      <c r="I259" s="75"/>
      <c r="J259" s="75"/>
      <c r="K259" s="75"/>
      <c r="L259" s="75"/>
      <c r="M259" s="75"/>
      <c r="N259" s="143"/>
      <c r="O259" s="75"/>
      <c r="P259" s="75"/>
      <c r="Q259" s="75"/>
      <c r="R259" s="75"/>
      <c r="S259" s="75"/>
      <c r="T259" s="75"/>
      <c r="U259" s="75"/>
      <c r="V259" s="143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</row>
    <row r="260" ht="14.25" customHeight="1">
      <c r="A260" s="75"/>
      <c r="B260" s="75"/>
      <c r="C260" s="75"/>
      <c r="D260" s="75"/>
      <c r="E260" s="75"/>
      <c r="F260" s="143"/>
      <c r="G260" s="75"/>
      <c r="H260" s="75"/>
      <c r="I260" s="75"/>
      <c r="J260" s="75"/>
      <c r="K260" s="75"/>
      <c r="L260" s="75"/>
      <c r="M260" s="75"/>
      <c r="N260" s="143"/>
      <c r="O260" s="75"/>
      <c r="P260" s="75"/>
      <c r="Q260" s="75"/>
      <c r="R260" s="75"/>
      <c r="S260" s="75"/>
      <c r="T260" s="75"/>
      <c r="U260" s="75"/>
      <c r="V260" s="143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</row>
    <row r="261" ht="14.25" customHeight="1">
      <c r="A261" s="75"/>
      <c r="B261" s="75"/>
      <c r="C261" s="75"/>
      <c r="D261" s="75"/>
      <c r="E261" s="75"/>
      <c r="F261" s="143"/>
      <c r="G261" s="75"/>
      <c r="H261" s="75"/>
      <c r="I261" s="75"/>
      <c r="J261" s="75"/>
      <c r="K261" s="75"/>
      <c r="L261" s="75"/>
      <c r="M261" s="75"/>
      <c r="N261" s="143"/>
      <c r="O261" s="75"/>
      <c r="P261" s="75"/>
      <c r="Q261" s="75"/>
      <c r="R261" s="75"/>
      <c r="S261" s="75"/>
      <c r="T261" s="75"/>
      <c r="U261" s="75"/>
      <c r="V261" s="143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</row>
    <row r="262" ht="14.25" customHeight="1">
      <c r="A262" s="75"/>
      <c r="B262" s="75"/>
      <c r="C262" s="75"/>
      <c r="D262" s="75"/>
      <c r="E262" s="75"/>
      <c r="F262" s="143"/>
      <c r="G262" s="75"/>
      <c r="H262" s="75"/>
      <c r="I262" s="75"/>
      <c r="J262" s="75"/>
      <c r="K262" s="75"/>
      <c r="L262" s="75"/>
      <c r="M262" s="75"/>
      <c r="N262" s="143"/>
      <c r="O262" s="75"/>
      <c r="P262" s="75"/>
      <c r="Q262" s="75"/>
      <c r="R262" s="75"/>
      <c r="S262" s="75"/>
      <c r="T262" s="75"/>
      <c r="U262" s="75"/>
      <c r="V262" s="143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</row>
    <row r="263" ht="14.25" customHeight="1">
      <c r="A263" s="75"/>
      <c r="B263" s="75"/>
      <c r="C263" s="75"/>
      <c r="D263" s="75"/>
      <c r="E263" s="75"/>
      <c r="F263" s="143"/>
      <c r="G263" s="75"/>
      <c r="H263" s="75"/>
      <c r="I263" s="75"/>
      <c r="J263" s="75"/>
      <c r="K263" s="75"/>
      <c r="L263" s="75"/>
      <c r="M263" s="75"/>
      <c r="N263" s="143"/>
      <c r="O263" s="75"/>
      <c r="P263" s="75"/>
      <c r="Q263" s="75"/>
      <c r="R263" s="75"/>
      <c r="S263" s="75"/>
      <c r="T263" s="75"/>
      <c r="U263" s="75"/>
      <c r="V263" s="143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</row>
    <row r="264" ht="14.25" customHeight="1">
      <c r="A264" s="75"/>
      <c r="B264" s="75"/>
      <c r="C264" s="75"/>
      <c r="D264" s="75"/>
      <c r="E264" s="75"/>
      <c r="F264" s="143"/>
      <c r="G264" s="75"/>
      <c r="H264" s="75"/>
      <c r="I264" s="75"/>
      <c r="J264" s="75"/>
      <c r="K264" s="75"/>
      <c r="L264" s="75"/>
      <c r="M264" s="75"/>
      <c r="N264" s="143"/>
      <c r="O264" s="75"/>
      <c r="P264" s="75"/>
      <c r="Q264" s="75"/>
      <c r="R264" s="75"/>
      <c r="S264" s="75"/>
      <c r="T264" s="75"/>
      <c r="U264" s="75"/>
      <c r="V264" s="143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</row>
    <row r="265" ht="14.25" customHeight="1">
      <c r="A265" s="75"/>
      <c r="B265" s="75"/>
      <c r="C265" s="75"/>
      <c r="D265" s="75"/>
      <c r="E265" s="75"/>
      <c r="F265" s="143"/>
      <c r="G265" s="75"/>
      <c r="H265" s="75"/>
      <c r="I265" s="75"/>
      <c r="J265" s="75"/>
      <c r="K265" s="75"/>
      <c r="L265" s="75"/>
      <c r="M265" s="75"/>
      <c r="N265" s="143"/>
      <c r="O265" s="75"/>
      <c r="P265" s="75"/>
      <c r="Q265" s="75"/>
      <c r="R265" s="75"/>
      <c r="S265" s="75"/>
      <c r="T265" s="75"/>
      <c r="U265" s="75"/>
      <c r="V265" s="143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</row>
    <row r="266" ht="14.25" customHeight="1">
      <c r="A266" s="75"/>
      <c r="B266" s="75"/>
      <c r="C266" s="75"/>
      <c r="D266" s="75"/>
      <c r="E266" s="75"/>
      <c r="F266" s="143"/>
      <c r="G266" s="75"/>
      <c r="H266" s="75"/>
      <c r="I266" s="75"/>
      <c r="J266" s="75"/>
      <c r="K266" s="75"/>
      <c r="L266" s="75"/>
      <c r="M266" s="75"/>
      <c r="N266" s="143"/>
      <c r="O266" s="75"/>
      <c r="P266" s="75"/>
      <c r="Q266" s="75"/>
      <c r="R266" s="75"/>
      <c r="S266" s="75"/>
      <c r="T266" s="75"/>
      <c r="U266" s="75"/>
      <c r="V266" s="143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</row>
    <row r="267" ht="14.25" customHeight="1">
      <c r="A267" s="75"/>
      <c r="B267" s="75"/>
      <c r="C267" s="75"/>
      <c r="D267" s="75"/>
      <c r="E267" s="75"/>
      <c r="F267" s="143"/>
      <c r="G267" s="75"/>
      <c r="H267" s="75"/>
      <c r="I267" s="75"/>
      <c r="J267" s="75"/>
      <c r="K267" s="75"/>
      <c r="L267" s="75"/>
      <c r="M267" s="75"/>
      <c r="N267" s="143"/>
      <c r="O267" s="75"/>
      <c r="P267" s="75"/>
      <c r="Q267" s="75"/>
      <c r="R267" s="75"/>
      <c r="S267" s="75"/>
      <c r="T267" s="75"/>
      <c r="U267" s="75"/>
      <c r="V267" s="143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</row>
    <row r="268" ht="14.25" customHeight="1">
      <c r="A268" s="75"/>
      <c r="B268" s="75"/>
      <c r="C268" s="75"/>
      <c r="D268" s="75"/>
      <c r="E268" s="75"/>
      <c r="F268" s="143"/>
      <c r="G268" s="75"/>
      <c r="H268" s="75"/>
      <c r="I268" s="75"/>
      <c r="J268" s="75"/>
      <c r="K268" s="75"/>
      <c r="L268" s="75"/>
      <c r="M268" s="75"/>
      <c r="N268" s="143"/>
      <c r="O268" s="75"/>
      <c r="P268" s="75"/>
      <c r="Q268" s="75"/>
      <c r="R268" s="75"/>
      <c r="S268" s="75"/>
      <c r="T268" s="75"/>
      <c r="U268" s="75"/>
      <c r="V268" s="143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</row>
    <row r="269" ht="14.25" customHeight="1">
      <c r="A269" s="75"/>
      <c r="B269" s="75"/>
      <c r="C269" s="75"/>
      <c r="D269" s="75"/>
      <c r="E269" s="75"/>
      <c r="F269" s="143"/>
      <c r="G269" s="75"/>
      <c r="H269" s="75"/>
      <c r="I269" s="75"/>
      <c r="J269" s="75"/>
      <c r="K269" s="75"/>
      <c r="L269" s="75"/>
      <c r="M269" s="75"/>
      <c r="N269" s="143"/>
      <c r="O269" s="75"/>
      <c r="P269" s="75"/>
      <c r="Q269" s="75"/>
      <c r="R269" s="75"/>
      <c r="S269" s="75"/>
      <c r="T269" s="75"/>
      <c r="U269" s="75"/>
      <c r="V269" s="143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</row>
    <row r="270" ht="14.25" customHeight="1">
      <c r="A270" s="75"/>
      <c r="B270" s="75"/>
      <c r="C270" s="75"/>
      <c r="D270" s="75"/>
      <c r="E270" s="75"/>
      <c r="F270" s="143"/>
      <c r="G270" s="75"/>
      <c r="H270" s="75"/>
      <c r="I270" s="75"/>
      <c r="J270" s="75"/>
      <c r="K270" s="75"/>
      <c r="L270" s="75"/>
      <c r="M270" s="75"/>
      <c r="N270" s="143"/>
      <c r="O270" s="75"/>
      <c r="P270" s="75"/>
      <c r="Q270" s="75"/>
      <c r="R270" s="75"/>
      <c r="S270" s="75"/>
      <c r="T270" s="75"/>
      <c r="U270" s="75"/>
      <c r="V270" s="143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</row>
    <row r="271" ht="14.25" customHeight="1">
      <c r="A271" s="75"/>
      <c r="B271" s="75"/>
      <c r="C271" s="75"/>
      <c r="D271" s="75"/>
      <c r="E271" s="75"/>
      <c r="F271" s="143"/>
      <c r="G271" s="75"/>
      <c r="H271" s="75"/>
      <c r="I271" s="75"/>
      <c r="J271" s="75"/>
      <c r="K271" s="75"/>
      <c r="L271" s="75"/>
      <c r="M271" s="75"/>
      <c r="N271" s="143"/>
      <c r="O271" s="75"/>
      <c r="P271" s="75"/>
      <c r="Q271" s="75"/>
      <c r="R271" s="75"/>
      <c r="S271" s="75"/>
      <c r="T271" s="75"/>
      <c r="U271" s="75"/>
      <c r="V271" s="143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</row>
    <row r="272" ht="14.25" customHeight="1">
      <c r="A272" s="75"/>
      <c r="B272" s="75"/>
      <c r="C272" s="75"/>
      <c r="D272" s="75"/>
      <c r="E272" s="75"/>
      <c r="F272" s="143"/>
      <c r="G272" s="75"/>
      <c r="H272" s="75"/>
      <c r="I272" s="75"/>
      <c r="J272" s="75"/>
      <c r="K272" s="75"/>
      <c r="L272" s="75"/>
      <c r="M272" s="75"/>
      <c r="N272" s="143"/>
      <c r="O272" s="75"/>
      <c r="P272" s="75"/>
      <c r="Q272" s="75"/>
      <c r="R272" s="75"/>
      <c r="S272" s="75"/>
      <c r="T272" s="75"/>
      <c r="U272" s="75"/>
      <c r="V272" s="143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</row>
    <row r="273" ht="14.25" customHeight="1">
      <c r="A273" s="75"/>
      <c r="B273" s="75"/>
      <c r="C273" s="75"/>
      <c r="D273" s="75"/>
      <c r="E273" s="75"/>
      <c r="F273" s="143"/>
      <c r="G273" s="75"/>
      <c r="H273" s="75"/>
      <c r="I273" s="75"/>
      <c r="J273" s="75"/>
      <c r="K273" s="75"/>
      <c r="L273" s="75"/>
      <c r="M273" s="75"/>
      <c r="N273" s="143"/>
      <c r="O273" s="75"/>
      <c r="P273" s="75"/>
      <c r="Q273" s="75"/>
      <c r="R273" s="75"/>
      <c r="S273" s="75"/>
      <c r="T273" s="75"/>
      <c r="U273" s="75"/>
      <c r="V273" s="143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</row>
    <row r="274" ht="14.25" customHeight="1">
      <c r="A274" s="75"/>
      <c r="B274" s="75"/>
      <c r="C274" s="75"/>
      <c r="D274" s="75"/>
      <c r="E274" s="75"/>
      <c r="F274" s="143"/>
      <c r="G274" s="75"/>
      <c r="H274" s="75"/>
      <c r="I274" s="75"/>
      <c r="J274" s="75"/>
      <c r="K274" s="75"/>
      <c r="L274" s="75"/>
      <c r="M274" s="75"/>
      <c r="N274" s="143"/>
      <c r="O274" s="75"/>
      <c r="P274" s="75"/>
      <c r="Q274" s="75"/>
      <c r="R274" s="75"/>
      <c r="S274" s="75"/>
      <c r="T274" s="75"/>
      <c r="U274" s="75"/>
      <c r="V274" s="143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</row>
    <row r="275" ht="14.25" customHeight="1">
      <c r="A275" s="75"/>
      <c r="B275" s="75"/>
      <c r="C275" s="75"/>
      <c r="D275" s="75"/>
      <c r="E275" s="75"/>
      <c r="F275" s="143"/>
      <c r="G275" s="75"/>
      <c r="H275" s="75"/>
      <c r="I275" s="75"/>
      <c r="J275" s="75"/>
      <c r="K275" s="75"/>
      <c r="L275" s="75"/>
      <c r="M275" s="75"/>
      <c r="N275" s="143"/>
      <c r="O275" s="75"/>
      <c r="P275" s="75"/>
      <c r="Q275" s="75"/>
      <c r="R275" s="75"/>
      <c r="S275" s="75"/>
      <c r="T275" s="75"/>
      <c r="U275" s="75"/>
      <c r="V275" s="143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</row>
    <row r="276" ht="14.25" customHeight="1">
      <c r="A276" s="75"/>
      <c r="B276" s="75"/>
      <c r="C276" s="75"/>
      <c r="D276" s="75"/>
      <c r="E276" s="75"/>
      <c r="F276" s="143"/>
      <c r="G276" s="75"/>
      <c r="H276" s="75"/>
      <c r="I276" s="75"/>
      <c r="J276" s="75"/>
      <c r="K276" s="75"/>
      <c r="L276" s="75"/>
      <c r="M276" s="75"/>
      <c r="N276" s="143"/>
      <c r="O276" s="75"/>
      <c r="P276" s="75"/>
      <c r="Q276" s="75"/>
      <c r="R276" s="75"/>
      <c r="S276" s="75"/>
      <c r="T276" s="75"/>
      <c r="U276" s="75"/>
      <c r="V276" s="143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</row>
    <row r="277" ht="14.25" customHeight="1">
      <c r="A277" s="75"/>
      <c r="B277" s="75"/>
      <c r="C277" s="75"/>
      <c r="D277" s="75"/>
      <c r="E277" s="75"/>
      <c r="F277" s="143"/>
      <c r="G277" s="75"/>
      <c r="H277" s="75"/>
      <c r="I277" s="75"/>
      <c r="J277" s="75"/>
      <c r="K277" s="75"/>
      <c r="L277" s="75"/>
      <c r="M277" s="75"/>
      <c r="N277" s="143"/>
      <c r="O277" s="75"/>
      <c r="P277" s="75"/>
      <c r="Q277" s="75"/>
      <c r="R277" s="75"/>
      <c r="S277" s="75"/>
      <c r="T277" s="75"/>
      <c r="U277" s="75"/>
      <c r="V277" s="143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</row>
    <row r="278" ht="14.25" customHeight="1">
      <c r="A278" s="75"/>
      <c r="B278" s="75"/>
      <c r="C278" s="75"/>
      <c r="D278" s="75"/>
      <c r="E278" s="75"/>
      <c r="F278" s="143"/>
      <c r="G278" s="75"/>
      <c r="H278" s="75"/>
      <c r="I278" s="75"/>
      <c r="J278" s="75"/>
      <c r="K278" s="75"/>
      <c r="L278" s="75"/>
      <c r="M278" s="75"/>
      <c r="N278" s="143"/>
      <c r="O278" s="75"/>
      <c r="P278" s="75"/>
      <c r="Q278" s="75"/>
      <c r="R278" s="75"/>
      <c r="S278" s="75"/>
      <c r="T278" s="75"/>
      <c r="U278" s="75"/>
      <c r="V278" s="143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</row>
    <row r="279" ht="14.25" customHeight="1">
      <c r="A279" s="75"/>
      <c r="B279" s="75"/>
      <c r="C279" s="75"/>
      <c r="D279" s="75"/>
      <c r="E279" s="75"/>
      <c r="F279" s="143"/>
      <c r="G279" s="75"/>
      <c r="H279" s="75"/>
      <c r="I279" s="75"/>
      <c r="J279" s="75"/>
      <c r="K279" s="75"/>
      <c r="L279" s="75"/>
      <c r="M279" s="75"/>
      <c r="N279" s="143"/>
      <c r="O279" s="75"/>
      <c r="P279" s="75"/>
      <c r="Q279" s="75"/>
      <c r="R279" s="75"/>
      <c r="S279" s="75"/>
      <c r="T279" s="75"/>
      <c r="U279" s="75"/>
      <c r="V279" s="143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</row>
    <row r="280" ht="14.25" customHeight="1">
      <c r="A280" s="75"/>
      <c r="B280" s="75"/>
      <c r="C280" s="75"/>
      <c r="D280" s="75"/>
      <c r="E280" s="75"/>
      <c r="F280" s="143"/>
      <c r="G280" s="75"/>
      <c r="H280" s="75"/>
      <c r="I280" s="75"/>
      <c r="J280" s="75"/>
      <c r="K280" s="75"/>
      <c r="L280" s="75"/>
      <c r="M280" s="75"/>
      <c r="N280" s="143"/>
      <c r="O280" s="75"/>
      <c r="P280" s="75"/>
      <c r="Q280" s="75"/>
      <c r="R280" s="75"/>
      <c r="S280" s="75"/>
      <c r="T280" s="75"/>
      <c r="U280" s="75"/>
      <c r="V280" s="143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</row>
    <row r="281" ht="14.25" customHeight="1">
      <c r="A281" s="75"/>
      <c r="B281" s="75"/>
      <c r="C281" s="75"/>
      <c r="D281" s="75"/>
      <c r="E281" s="75"/>
      <c r="F281" s="143"/>
      <c r="G281" s="75"/>
      <c r="H281" s="75"/>
      <c r="I281" s="75"/>
      <c r="J281" s="75"/>
      <c r="K281" s="75"/>
      <c r="L281" s="75"/>
      <c r="M281" s="75"/>
      <c r="N281" s="143"/>
      <c r="O281" s="75"/>
      <c r="P281" s="75"/>
      <c r="Q281" s="75"/>
      <c r="R281" s="75"/>
      <c r="S281" s="75"/>
      <c r="T281" s="75"/>
      <c r="U281" s="75"/>
      <c r="V281" s="143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</row>
    <row r="282" ht="14.25" customHeight="1">
      <c r="A282" s="75"/>
      <c r="B282" s="75"/>
      <c r="C282" s="75"/>
      <c r="D282" s="75"/>
      <c r="E282" s="75"/>
      <c r="F282" s="143"/>
      <c r="G282" s="75"/>
      <c r="H282" s="75"/>
      <c r="I282" s="75"/>
      <c r="J282" s="75"/>
      <c r="K282" s="75"/>
      <c r="L282" s="75"/>
      <c r="M282" s="75"/>
      <c r="N282" s="143"/>
      <c r="O282" s="75"/>
      <c r="P282" s="75"/>
      <c r="Q282" s="75"/>
      <c r="R282" s="75"/>
      <c r="S282" s="75"/>
      <c r="T282" s="75"/>
      <c r="U282" s="75"/>
      <c r="V282" s="143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</row>
    <row r="283" ht="14.25" customHeight="1">
      <c r="A283" s="75"/>
      <c r="B283" s="75"/>
      <c r="C283" s="75"/>
      <c r="D283" s="75"/>
      <c r="E283" s="75"/>
      <c r="F283" s="143"/>
      <c r="G283" s="75"/>
      <c r="H283" s="75"/>
      <c r="I283" s="75"/>
      <c r="J283" s="75"/>
      <c r="K283" s="75"/>
      <c r="L283" s="75"/>
      <c r="M283" s="75"/>
      <c r="N283" s="143"/>
      <c r="O283" s="75"/>
      <c r="P283" s="75"/>
      <c r="Q283" s="75"/>
      <c r="R283" s="75"/>
      <c r="S283" s="75"/>
      <c r="T283" s="75"/>
      <c r="U283" s="75"/>
      <c r="V283" s="143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</row>
    <row r="284" ht="14.25" customHeight="1">
      <c r="A284" s="75"/>
      <c r="B284" s="75"/>
      <c r="C284" s="75"/>
      <c r="D284" s="75"/>
      <c r="E284" s="75"/>
      <c r="F284" s="143"/>
      <c r="G284" s="75"/>
      <c r="H284" s="75"/>
      <c r="I284" s="75"/>
      <c r="J284" s="75"/>
      <c r="K284" s="75"/>
      <c r="L284" s="75"/>
      <c r="M284" s="75"/>
      <c r="N284" s="143"/>
      <c r="O284" s="75"/>
      <c r="P284" s="75"/>
      <c r="Q284" s="75"/>
      <c r="R284" s="75"/>
      <c r="S284" s="75"/>
      <c r="T284" s="75"/>
      <c r="U284" s="75"/>
      <c r="V284" s="143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</row>
    <row r="285" ht="14.25" customHeight="1">
      <c r="A285" s="75"/>
      <c r="B285" s="75"/>
      <c r="C285" s="75"/>
      <c r="D285" s="75"/>
      <c r="E285" s="75"/>
      <c r="F285" s="143"/>
      <c r="G285" s="75"/>
      <c r="H285" s="75"/>
      <c r="I285" s="75"/>
      <c r="J285" s="75"/>
      <c r="K285" s="75"/>
      <c r="L285" s="75"/>
      <c r="M285" s="75"/>
      <c r="N285" s="143"/>
      <c r="O285" s="75"/>
      <c r="P285" s="75"/>
      <c r="Q285" s="75"/>
      <c r="R285" s="75"/>
      <c r="S285" s="75"/>
      <c r="T285" s="75"/>
      <c r="U285" s="75"/>
      <c r="V285" s="143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</row>
    <row r="286" ht="14.25" customHeight="1">
      <c r="A286" s="75"/>
      <c r="B286" s="75"/>
      <c r="C286" s="75"/>
      <c r="D286" s="75"/>
      <c r="E286" s="75"/>
      <c r="F286" s="143"/>
      <c r="G286" s="75"/>
      <c r="H286" s="75"/>
      <c r="I286" s="75"/>
      <c r="J286" s="75"/>
      <c r="K286" s="75"/>
      <c r="L286" s="75"/>
      <c r="M286" s="75"/>
      <c r="N286" s="143"/>
      <c r="O286" s="75"/>
      <c r="P286" s="75"/>
      <c r="Q286" s="75"/>
      <c r="R286" s="75"/>
      <c r="S286" s="75"/>
      <c r="T286" s="75"/>
      <c r="U286" s="75"/>
      <c r="V286" s="143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</row>
    <row r="287" ht="14.25" customHeight="1">
      <c r="A287" s="75"/>
      <c r="B287" s="75"/>
      <c r="C287" s="75"/>
      <c r="D287" s="75"/>
      <c r="E287" s="75"/>
      <c r="F287" s="143"/>
      <c r="G287" s="75"/>
      <c r="H287" s="75"/>
      <c r="I287" s="75"/>
      <c r="J287" s="75"/>
      <c r="K287" s="75"/>
      <c r="L287" s="75"/>
      <c r="M287" s="75"/>
      <c r="N287" s="143"/>
      <c r="O287" s="75"/>
      <c r="P287" s="75"/>
      <c r="Q287" s="75"/>
      <c r="R287" s="75"/>
      <c r="S287" s="75"/>
      <c r="T287" s="75"/>
      <c r="U287" s="75"/>
      <c r="V287" s="143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</row>
    <row r="288" ht="14.25" customHeight="1">
      <c r="A288" s="75"/>
      <c r="B288" s="75"/>
      <c r="C288" s="75"/>
      <c r="D288" s="75"/>
      <c r="E288" s="75"/>
      <c r="F288" s="143"/>
      <c r="G288" s="75"/>
      <c r="H288" s="75"/>
      <c r="I288" s="75"/>
      <c r="J288" s="75"/>
      <c r="K288" s="75"/>
      <c r="L288" s="75"/>
      <c r="M288" s="75"/>
      <c r="N288" s="143"/>
      <c r="O288" s="75"/>
      <c r="P288" s="75"/>
      <c r="Q288" s="75"/>
      <c r="R288" s="75"/>
      <c r="S288" s="75"/>
      <c r="T288" s="75"/>
      <c r="U288" s="75"/>
      <c r="V288" s="143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</row>
    <row r="289" ht="14.25" customHeight="1">
      <c r="A289" s="75"/>
      <c r="B289" s="75"/>
      <c r="C289" s="75"/>
      <c r="D289" s="75"/>
      <c r="E289" s="75"/>
      <c r="F289" s="143"/>
      <c r="G289" s="75"/>
      <c r="H289" s="75"/>
      <c r="I289" s="75"/>
      <c r="J289" s="75"/>
      <c r="K289" s="75"/>
      <c r="L289" s="75"/>
      <c r="M289" s="75"/>
      <c r="N289" s="143"/>
      <c r="O289" s="75"/>
      <c r="P289" s="75"/>
      <c r="Q289" s="75"/>
      <c r="R289" s="75"/>
      <c r="S289" s="75"/>
      <c r="T289" s="75"/>
      <c r="U289" s="75"/>
      <c r="V289" s="143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</row>
    <row r="290" ht="14.25" customHeight="1">
      <c r="A290" s="75"/>
      <c r="B290" s="75"/>
      <c r="C290" s="75"/>
      <c r="D290" s="75"/>
      <c r="E290" s="75"/>
      <c r="F290" s="143"/>
      <c r="G290" s="75"/>
      <c r="H290" s="75"/>
      <c r="I290" s="75"/>
      <c r="J290" s="75"/>
      <c r="K290" s="75"/>
      <c r="L290" s="75"/>
      <c r="M290" s="75"/>
      <c r="N290" s="143"/>
      <c r="O290" s="75"/>
      <c r="P290" s="75"/>
      <c r="Q290" s="75"/>
      <c r="R290" s="75"/>
      <c r="S290" s="75"/>
      <c r="T290" s="75"/>
      <c r="U290" s="75"/>
      <c r="V290" s="143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</row>
    <row r="291" ht="14.25" customHeight="1">
      <c r="A291" s="75"/>
      <c r="B291" s="75"/>
      <c r="C291" s="75"/>
      <c r="D291" s="75"/>
      <c r="E291" s="75"/>
      <c r="F291" s="143"/>
      <c r="G291" s="75"/>
      <c r="H291" s="75"/>
      <c r="I291" s="75"/>
      <c r="J291" s="75"/>
      <c r="K291" s="75"/>
      <c r="L291" s="75"/>
      <c r="M291" s="75"/>
      <c r="N291" s="143"/>
      <c r="O291" s="75"/>
      <c r="P291" s="75"/>
      <c r="Q291" s="75"/>
      <c r="R291" s="75"/>
      <c r="S291" s="75"/>
      <c r="T291" s="75"/>
      <c r="U291" s="75"/>
      <c r="V291" s="143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</row>
    <row r="292" ht="14.25" customHeight="1">
      <c r="A292" s="75"/>
      <c r="B292" s="75"/>
      <c r="C292" s="75"/>
      <c r="D292" s="75"/>
      <c r="E292" s="75"/>
      <c r="F292" s="143"/>
      <c r="G292" s="75"/>
      <c r="H292" s="75"/>
      <c r="I292" s="75"/>
      <c r="J292" s="75"/>
      <c r="K292" s="75"/>
      <c r="L292" s="75"/>
      <c r="M292" s="75"/>
      <c r="N292" s="143"/>
      <c r="O292" s="75"/>
      <c r="P292" s="75"/>
      <c r="Q292" s="75"/>
      <c r="R292" s="75"/>
      <c r="S292" s="75"/>
      <c r="T292" s="75"/>
      <c r="U292" s="75"/>
      <c r="V292" s="143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</row>
    <row r="293" ht="14.25" customHeight="1">
      <c r="A293" s="75"/>
      <c r="B293" s="75"/>
      <c r="C293" s="75"/>
      <c r="D293" s="75"/>
      <c r="E293" s="75"/>
      <c r="F293" s="143"/>
      <c r="G293" s="75"/>
      <c r="H293" s="75"/>
      <c r="I293" s="75"/>
      <c r="J293" s="75"/>
      <c r="K293" s="75"/>
      <c r="L293" s="75"/>
      <c r="M293" s="75"/>
      <c r="N293" s="143"/>
      <c r="O293" s="75"/>
      <c r="P293" s="75"/>
      <c r="Q293" s="75"/>
      <c r="R293" s="75"/>
      <c r="S293" s="75"/>
      <c r="T293" s="75"/>
      <c r="U293" s="75"/>
      <c r="V293" s="143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</row>
    <row r="294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</row>
    <row r="295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</row>
    <row r="29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</row>
    <row r="297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</row>
    <row r="298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</row>
    <row r="299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</row>
    <row r="300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</row>
    <row r="301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  <c r="AO301" s="75"/>
      <c r="AP301" s="75"/>
      <c r="AQ301" s="75"/>
    </row>
    <row r="302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  <c r="AO302" s="75"/>
      <c r="AP302" s="75"/>
      <c r="AQ302" s="75"/>
    </row>
    <row r="303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  <c r="AO303" s="75"/>
      <c r="AP303" s="75"/>
      <c r="AQ303" s="75"/>
    </row>
    <row r="304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5"/>
      <c r="AN304" s="75"/>
      <c r="AO304" s="75"/>
      <c r="AP304" s="75"/>
      <c r="AQ304" s="75"/>
    </row>
    <row r="305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  <c r="AO305" s="75"/>
      <c r="AP305" s="75"/>
      <c r="AQ305" s="75"/>
    </row>
    <row r="30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  <c r="AO306" s="75"/>
      <c r="AP306" s="75"/>
      <c r="AQ306" s="75"/>
    </row>
    <row r="307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  <c r="AO307" s="75"/>
      <c r="AP307" s="75"/>
      <c r="AQ307" s="75"/>
    </row>
    <row r="308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  <c r="AO308" s="75"/>
      <c r="AP308" s="75"/>
      <c r="AQ308" s="75"/>
    </row>
    <row r="309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  <c r="AO309" s="75"/>
      <c r="AP309" s="75"/>
      <c r="AQ309" s="75"/>
    </row>
    <row r="310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  <c r="AO310" s="75"/>
      <c r="AP310" s="75"/>
      <c r="AQ310" s="75"/>
    </row>
    <row r="311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5"/>
      <c r="AN311" s="75"/>
      <c r="AO311" s="75"/>
      <c r="AP311" s="75"/>
      <c r="AQ311" s="75"/>
    </row>
    <row r="312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5"/>
      <c r="AQ312" s="75"/>
    </row>
    <row r="313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  <c r="AO313" s="75"/>
      <c r="AP313" s="75"/>
      <c r="AQ313" s="75"/>
    </row>
    <row r="314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  <c r="AO314" s="75"/>
      <c r="AP314" s="75"/>
      <c r="AQ314" s="75"/>
    </row>
    <row r="315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5"/>
      <c r="AN315" s="75"/>
      <c r="AO315" s="75"/>
      <c r="AP315" s="75"/>
      <c r="AQ315" s="75"/>
    </row>
    <row r="31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  <c r="AO316" s="75"/>
      <c r="AP316" s="75"/>
      <c r="AQ316" s="75"/>
    </row>
    <row r="317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5"/>
      <c r="AN317" s="75"/>
      <c r="AO317" s="75"/>
      <c r="AP317" s="75"/>
      <c r="AQ317" s="75"/>
    </row>
    <row r="318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  <c r="AO318" s="75"/>
      <c r="AP318" s="75"/>
      <c r="AQ318" s="75"/>
    </row>
    <row r="319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  <c r="AO319" s="75"/>
      <c r="AP319" s="75"/>
      <c r="AQ319" s="75"/>
    </row>
    <row r="320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  <c r="AO320" s="75"/>
      <c r="AP320" s="75"/>
      <c r="AQ320" s="75"/>
    </row>
    <row r="321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5"/>
      <c r="AQ321" s="75"/>
    </row>
    <row r="322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  <c r="AO322" s="75"/>
      <c r="AP322" s="75"/>
      <c r="AQ322" s="75"/>
    </row>
    <row r="323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5"/>
      <c r="AQ323" s="75"/>
    </row>
    <row r="324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5"/>
      <c r="AQ324" s="75"/>
    </row>
    <row r="325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  <c r="AO325" s="75"/>
      <c r="AP325" s="75"/>
      <c r="AQ325" s="75"/>
    </row>
    <row r="3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  <c r="AK326" s="75"/>
      <c r="AL326" s="75"/>
      <c r="AM326" s="75"/>
      <c r="AN326" s="75"/>
      <c r="AO326" s="75"/>
      <c r="AP326" s="75"/>
      <c r="AQ326" s="75"/>
    </row>
    <row r="327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  <c r="AO327" s="75"/>
      <c r="AP327" s="75"/>
      <c r="AQ327" s="75"/>
    </row>
    <row r="328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5"/>
      <c r="AP328" s="75"/>
      <c r="AQ328" s="75"/>
    </row>
    <row r="329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  <c r="AO329" s="75"/>
      <c r="AP329" s="75"/>
      <c r="AQ329" s="75"/>
    </row>
    <row r="330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  <c r="AO330" s="75"/>
      <c r="AP330" s="75"/>
      <c r="AQ330" s="75"/>
    </row>
    <row r="331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  <c r="AO331" s="75"/>
      <c r="AP331" s="75"/>
      <c r="AQ331" s="75"/>
    </row>
    <row r="332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5"/>
      <c r="AM332" s="75"/>
      <c r="AN332" s="75"/>
      <c r="AO332" s="75"/>
      <c r="AP332" s="75"/>
      <c r="AQ332" s="75"/>
    </row>
    <row r="333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  <c r="AO333" s="75"/>
      <c r="AP333" s="75"/>
      <c r="AQ333" s="75"/>
    </row>
    <row r="334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  <c r="AO334" s="75"/>
      <c r="AP334" s="75"/>
      <c r="AQ334" s="75"/>
    </row>
    <row r="335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  <c r="AO335" s="75"/>
      <c r="AP335" s="75"/>
      <c r="AQ335" s="75"/>
    </row>
    <row r="33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  <c r="AO336" s="75"/>
      <c r="AP336" s="75"/>
      <c r="AQ336" s="75"/>
    </row>
    <row r="337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  <c r="AO337" s="75"/>
      <c r="AP337" s="75"/>
      <c r="AQ337" s="75"/>
    </row>
    <row r="338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  <c r="AO338" s="75"/>
      <c r="AP338" s="75"/>
      <c r="AQ338" s="75"/>
    </row>
    <row r="339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  <c r="AO339" s="75"/>
      <c r="AP339" s="75"/>
      <c r="AQ339" s="75"/>
    </row>
    <row r="340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  <c r="AO340" s="75"/>
      <c r="AP340" s="75"/>
      <c r="AQ340" s="75"/>
    </row>
    <row r="341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  <c r="AO341" s="75"/>
      <c r="AP341" s="75"/>
      <c r="AQ341" s="75"/>
    </row>
    <row r="342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5"/>
      <c r="AQ342" s="75"/>
    </row>
    <row r="343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  <c r="AO343" s="75"/>
      <c r="AP343" s="75"/>
      <c r="AQ343" s="75"/>
    </row>
    <row r="344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5"/>
      <c r="AM344" s="75"/>
      <c r="AN344" s="75"/>
      <c r="AO344" s="75"/>
      <c r="AP344" s="75"/>
      <c r="AQ344" s="75"/>
    </row>
    <row r="345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5"/>
      <c r="AQ345" s="75"/>
    </row>
    <row r="34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5"/>
      <c r="AQ346" s="75"/>
    </row>
    <row r="347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5"/>
      <c r="AQ347" s="75"/>
    </row>
    <row r="348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5"/>
      <c r="AQ348" s="75"/>
    </row>
    <row r="349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5"/>
      <c r="AM349" s="75"/>
      <c r="AN349" s="75"/>
      <c r="AO349" s="75"/>
      <c r="AP349" s="75"/>
      <c r="AQ349" s="75"/>
    </row>
    <row r="350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  <c r="AO350" s="75"/>
      <c r="AP350" s="75"/>
      <c r="AQ350" s="75"/>
    </row>
    <row r="351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5"/>
      <c r="AM351" s="75"/>
      <c r="AN351" s="75"/>
      <c r="AO351" s="75"/>
      <c r="AP351" s="75"/>
      <c r="AQ351" s="75"/>
    </row>
    <row r="352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  <c r="AE352" s="75"/>
      <c r="AF352" s="75"/>
      <c r="AG352" s="75"/>
      <c r="AH352" s="75"/>
      <c r="AI352" s="75"/>
      <c r="AJ352" s="75"/>
      <c r="AK352" s="75"/>
      <c r="AL352" s="75"/>
      <c r="AM352" s="75"/>
      <c r="AN352" s="75"/>
      <c r="AO352" s="75"/>
      <c r="AP352" s="75"/>
      <c r="AQ352" s="75"/>
    </row>
    <row r="353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5"/>
      <c r="AM353" s="75"/>
      <c r="AN353" s="75"/>
      <c r="AO353" s="75"/>
      <c r="AP353" s="75"/>
      <c r="AQ353" s="75"/>
    </row>
    <row r="354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  <c r="AO354" s="75"/>
      <c r="AP354" s="75"/>
      <c r="AQ354" s="75"/>
    </row>
    <row r="355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  <c r="AO355" s="75"/>
      <c r="AP355" s="75"/>
      <c r="AQ355" s="75"/>
    </row>
    <row r="35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5"/>
      <c r="AQ356" s="75"/>
    </row>
    <row r="357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  <c r="AO357" s="75"/>
      <c r="AP357" s="75"/>
      <c r="AQ357" s="75"/>
    </row>
    <row r="358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  <c r="AO358" s="75"/>
      <c r="AP358" s="75"/>
      <c r="AQ358" s="75"/>
    </row>
    <row r="359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5"/>
      <c r="AQ359" s="75"/>
    </row>
    <row r="360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  <c r="AO360" s="75"/>
      <c r="AP360" s="75"/>
      <c r="AQ360" s="75"/>
    </row>
    <row r="361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  <c r="AO361" s="75"/>
      <c r="AP361" s="75"/>
      <c r="AQ361" s="75"/>
    </row>
    <row r="362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5"/>
      <c r="AM362" s="75"/>
      <c r="AN362" s="75"/>
      <c r="AO362" s="75"/>
      <c r="AP362" s="75"/>
      <c r="AQ362" s="75"/>
    </row>
    <row r="363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  <c r="AO363" s="75"/>
      <c r="AP363" s="75"/>
      <c r="AQ363" s="75"/>
    </row>
    <row r="364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5"/>
      <c r="AM364" s="75"/>
      <c r="AN364" s="75"/>
      <c r="AO364" s="75"/>
      <c r="AP364" s="75"/>
      <c r="AQ364" s="75"/>
    </row>
    <row r="365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  <c r="AO365" s="75"/>
      <c r="AP365" s="75"/>
      <c r="AQ365" s="75"/>
    </row>
    <row r="36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  <c r="AD366" s="75"/>
      <c r="AE366" s="75"/>
      <c r="AF366" s="75"/>
      <c r="AG366" s="75"/>
      <c r="AH366" s="75"/>
      <c r="AI366" s="75"/>
      <c r="AJ366" s="75"/>
      <c r="AK366" s="75"/>
      <c r="AL366" s="75"/>
      <c r="AM366" s="75"/>
      <c r="AN366" s="75"/>
      <c r="AO366" s="75"/>
      <c r="AP366" s="75"/>
      <c r="AQ366" s="75"/>
    </row>
    <row r="367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  <c r="AD367" s="75"/>
      <c r="AE367" s="75"/>
      <c r="AF367" s="75"/>
      <c r="AG367" s="75"/>
      <c r="AH367" s="75"/>
      <c r="AI367" s="75"/>
      <c r="AJ367" s="75"/>
      <c r="AK367" s="75"/>
      <c r="AL367" s="75"/>
      <c r="AM367" s="75"/>
      <c r="AN367" s="75"/>
      <c r="AO367" s="75"/>
      <c r="AP367" s="75"/>
      <c r="AQ367" s="75"/>
    </row>
    <row r="368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  <c r="AO368" s="75"/>
      <c r="AP368" s="75"/>
      <c r="AQ368" s="75"/>
    </row>
    <row r="369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  <c r="AO369" s="75"/>
      <c r="AP369" s="75"/>
      <c r="AQ369" s="75"/>
    </row>
    <row r="370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5"/>
      <c r="AQ370" s="75"/>
    </row>
    <row r="371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  <c r="AO371" s="75"/>
      <c r="AP371" s="75"/>
      <c r="AQ371" s="75"/>
    </row>
    <row r="372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  <c r="AO372" s="75"/>
      <c r="AP372" s="75"/>
      <c r="AQ372" s="75"/>
    </row>
    <row r="373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  <c r="AO373" s="75"/>
      <c r="AP373" s="75"/>
      <c r="AQ373" s="75"/>
    </row>
    <row r="374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  <c r="AO374" s="75"/>
      <c r="AP374" s="75"/>
      <c r="AQ374" s="75"/>
    </row>
    <row r="375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  <c r="AO375" s="75"/>
      <c r="AP375" s="75"/>
      <c r="AQ375" s="75"/>
    </row>
    <row r="37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  <c r="AO376" s="75"/>
      <c r="AP376" s="75"/>
      <c r="AQ376" s="75"/>
    </row>
    <row r="377" ht="14.25" customHeight="1">
      <c r="F377" s="176"/>
      <c r="N377" s="176"/>
      <c r="V377" s="176"/>
      <c r="X377" s="132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  <c r="AO377" s="75"/>
      <c r="AP377" s="75"/>
      <c r="AQ377" s="75"/>
    </row>
    <row r="378" ht="14.25" customHeight="1">
      <c r="F378" s="176"/>
      <c r="N378" s="176"/>
      <c r="V378" s="176"/>
      <c r="X378" s="132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  <c r="AO378" s="75"/>
      <c r="AP378" s="75"/>
      <c r="AQ378" s="75"/>
    </row>
    <row r="379" ht="14.25" customHeight="1">
      <c r="F379" s="176"/>
      <c r="N379" s="176"/>
      <c r="V379" s="176"/>
      <c r="X379" s="132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5"/>
      <c r="AQ379" s="75"/>
    </row>
    <row r="380" ht="14.25" customHeight="1">
      <c r="F380" s="176"/>
      <c r="N380" s="176"/>
      <c r="V380" s="176"/>
      <c r="X380" s="132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5"/>
      <c r="AQ380" s="75"/>
    </row>
    <row r="381" ht="14.25" customHeight="1">
      <c r="F381" s="176"/>
      <c r="N381" s="176"/>
      <c r="V381" s="176"/>
      <c r="X381" s="132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5"/>
      <c r="AQ381" s="75"/>
    </row>
    <row r="382" ht="14.25" customHeight="1">
      <c r="F382" s="176"/>
      <c r="N382" s="176"/>
      <c r="V382" s="176"/>
      <c r="X382" s="132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  <c r="AO382" s="75"/>
      <c r="AP382" s="75"/>
      <c r="AQ382" s="75"/>
    </row>
    <row r="383" ht="14.25" customHeight="1">
      <c r="F383" s="176"/>
      <c r="N383" s="176"/>
      <c r="V383" s="176"/>
      <c r="X383" s="132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  <c r="AO383" s="75"/>
      <c r="AP383" s="75"/>
      <c r="AQ383" s="75"/>
    </row>
    <row r="384" ht="14.25" customHeight="1">
      <c r="F384" s="176"/>
      <c r="N384" s="176"/>
      <c r="V384" s="176"/>
      <c r="X384" s="132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5"/>
      <c r="AQ384" s="75"/>
    </row>
    <row r="385" ht="14.25" customHeight="1">
      <c r="F385" s="176"/>
      <c r="N385" s="176"/>
      <c r="V385" s="176"/>
      <c r="X385" s="132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  <c r="AO385" s="75"/>
      <c r="AP385" s="75"/>
      <c r="AQ385" s="75"/>
    </row>
    <row r="386" ht="14.25" customHeight="1">
      <c r="F386" s="176"/>
      <c r="N386" s="176"/>
      <c r="V386" s="176"/>
      <c r="X386" s="132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  <c r="AO386" s="75"/>
      <c r="AP386" s="75"/>
      <c r="AQ386" s="75"/>
    </row>
    <row r="387" ht="14.25" customHeight="1">
      <c r="F387" s="176"/>
      <c r="N387" s="176"/>
      <c r="V387" s="176"/>
      <c r="X387" s="132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  <c r="AO387" s="75"/>
      <c r="AP387" s="75"/>
      <c r="AQ387" s="75"/>
    </row>
    <row r="388" ht="14.25" customHeight="1">
      <c r="F388" s="176"/>
      <c r="N388" s="176"/>
      <c r="V388" s="176"/>
      <c r="X388" s="132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  <c r="AO388" s="75"/>
      <c r="AP388" s="75"/>
      <c r="AQ388" s="75"/>
    </row>
    <row r="389" ht="14.25" customHeight="1">
      <c r="F389" s="176"/>
      <c r="N389" s="176"/>
      <c r="V389" s="176"/>
      <c r="X389" s="132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5"/>
      <c r="AQ389" s="75"/>
    </row>
    <row r="390" ht="14.25" customHeight="1">
      <c r="F390" s="176"/>
      <c r="N390" s="176"/>
      <c r="V390" s="176"/>
      <c r="X390" s="132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75"/>
      <c r="AP390" s="75"/>
      <c r="AQ390" s="75"/>
    </row>
    <row r="391" ht="14.25" customHeight="1">
      <c r="F391" s="176"/>
      <c r="N391" s="176"/>
      <c r="V391" s="176"/>
      <c r="X391" s="132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  <c r="AO391" s="75"/>
      <c r="AP391" s="75"/>
      <c r="AQ391" s="75"/>
    </row>
    <row r="392" ht="14.25" customHeight="1">
      <c r="F392" s="176"/>
      <c r="N392" s="176"/>
      <c r="V392" s="176"/>
      <c r="X392" s="132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5"/>
      <c r="AQ392" s="75"/>
    </row>
    <row r="393" ht="14.25" customHeight="1">
      <c r="F393" s="176"/>
      <c r="N393" s="176"/>
      <c r="V393" s="176"/>
      <c r="X393" s="132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5"/>
      <c r="AQ393" s="75"/>
    </row>
    <row r="394" ht="14.25" customHeight="1">
      <c r="F394" s="176"/>
      <c r="N394" s="176"/>
      <c r="V394" s="176"/>
      <c r="X394" s="132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5"/>
      <c r="AQ394" s="75"/>
    </row>
    <row r="395" ht="14.25" customHeight="1">
      <c r="F395" s="176"/>
      <c r="N395" s="176"/>
      <c r="V395" s="176"/>
      <c r="X395" s="132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</row>
    <row r="396" ht="14.25" customHeight="1">
      <c r="F396" s="176"/>
      <c r="N396" s="176"/>
      <c r="V396" s="176"/>
      <c r="X396" s="132"/>
      <c r="Y396" s="75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  <c r="AO396" s="75"/>
      <c r="AP396" s="75"/>
      <c r="AQ396" s="75"/>
    </row>
    <row r="397" ht="14.25" customHeight="1">
      <c r="F397" s="176"/>
      <c r="N397" s="176"/>
      <c r="V397" s="176"/>
      <c r="X397" s="132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5"/>
      <c r="AQ397" s="75"/>
    </row>
    <row r="398" ht="14.25" customHeight="1">
      <c r="F398" s="176"/>
      <c r="N398" s="176"/>
      <c r="V398" s="176"/>
      <c r="X398" s="132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</row>
    <row r="399" ht="14.25" customHeight="1">
      <c r="F399" s="176"/>
      <c r="N399" s="176"/>
      <c r="V399" s="176"/>
      <c r="X399" s="132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</row>
    <row r="400" ht="14.25" customHeight="1">
      <c r="F400" s="176"/>
      <c r="N400" s="176"/>
      <c r="V400" s="176"/>
      <c r="X400" s="132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  <c r="AO400" s="75"/>
      <c r="AP400" s="75"/>
      <c r="AQ400" s="75"/>
    </row>
    <row r="401" ht="14.25" customHeight="1">
      <c r="F401" s="176"/>
      <c r="N401" s="176"/>
      <c r="V401" s="176"/>
      <c r="X401" s="132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</row>
    <row r="402" ht="14.25" customHeight="1">
      <c r="F402" s="176"/>
      <c r="N402" s="176"/>
      <c r="V402" s="176"/>
      <c r="X402" s="132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5"/>
      <c r="AQ402" s="75"/>
    </row>
    <row r="403" ht="14.25" customHeight="1">
      <c r="F403" s="176"/>
      <c r="N403" s="176"/>
      <c r="V403" s="176"/>
      <c r="X403" s="132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5"/>
      <c r="AQ403" s="75"/>
    </row>
    <row r="404" ht="14.25" customHeight="1">
      <c r="F404" s="176"/>
      <c r="N404" s="176"/>
      <c r="V404" s="176"/>
      <c r="X404" s="132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  <c r="AO404" s="75"/>
      <c r="AP404" s="75"/>
      <c r="AQ404" s="75"/>
    </row>
    <row r="405" ht="14.25" customHeight="1">
      <c r="F405" s="176"/>
      <c r="N405" s="176"/>
      <c r="V405" s="176"/>
      <c r="X405" s="132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5"/>
      <c r="AQ405" s="75"/>
    </row>
    <row r="406" ht="14.25" customHeight="1">
      <c r="F406" s="176"/>
      <c r="N406" s="176"/>
      <c r="V406" s="176"/>
      <c r="X406" s="132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5"/>
      <c r="AQ406" s="75"/>
    </row>
    <row r="407" ht="14.25" customHeight="1">
      <c r="F407" s="176"/>
      <c r="N407" s="176"/>
      <c r="V407" s="176"/>
      <c r="X407" s="132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5"/>
      <c r="AQ407" s="75"/>
    </row>
    <row r="408" ht="14.25" customHeight="1">
      <c r="F408" s="176"/>
      <c r="N408" s="176"/>
      <c r="V408" s="176"/>
      <c r="X408" s="132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5"/>
      <c r="AQ408" s="75"/>
    </row>
    <row r="409" ht="14.25" customHeight="1">
      <c r="F409" s="176"/>
      <c r="N409" s="176"/>
      <c r="V409" s="176"/>
      <c r="X409" s="132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  <c r="AO409" s="75"/>
      <c r="AP409" s="75"/>
      <c r="AQ409" s="75"/>
    </row>
    <row r="410" ht="14.25" customHeight="1">
      <c r="F410" s="176"/>
      <c r="N410" s="176"/>
      <c r="V410" s="176"/>
      <c r="X410" s="132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5"/>
      <c r="AQ410" s="75"/>
    </row>
    <row r="411" ht="14.25" customHeight="1">
      <c r="F411" s="176"/>
      <c r="N411" s="176"/>
      <c r="V411" s="176"/>
      <c r="X411" s="132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5"/>
      <c r="AQ411" s="75"/>
    </row>
    <row r="412" ht="14.25" customHeight="1">
      <c r="F412" s="176"/>
      <c r="N412" s="176"/>
      <c r="V412" s="176"/>
      <c r="X412" s="132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5"/>
      <c r="AQ412" s="75"/>
    </row>
    <row r="413" ht="14.25" customHeight="1">
      <c r="F413" s="176"/>
      <c r="N413" s="176"/>
      <c r="V413" s="176"/>
      <c r="X413" s="132"/>
      <c r="Y413" s="75"/>
      <c r="Z413" s="75"/>
      <c r="AA413" s="75"/>
      <c r="AB413" s="75"/>
      <c r="AC413" s="75"/>
      <c r="AD413" s="75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  <c r="AO413" s="75"/>
      <c r="AP413" s="75"/>
      <c r="AQ413" s="75"/>
    </row>
    <row r="414" ht="14.25" customHeight="1">
      <c r="F414" s="176"/>
      <c r="N414" s="176"/>
      <c r="V414" s="176"/>
      <c r="X414" s="132"/>
      <c r="Y414" s="75"/>
      <c r="Z414" s="75"/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5"/>
      <c r="AQ414" s="75"/>
    </row>
    <row r="415" ht="14.25" customHeight="1">
      <c r="F415" s="176"/>
      <c r="N415" s="176"/>
      <c r="V415" s="176"/>
      <c r="X415" s="132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5"/>
      <c r="AQ415" s="75"/>
    </row>
    <row r="416" ht="14.25" customHeight="1">
      <c r="F416" s="176"/>
      <c r="N416" s="176"/>
      <c r="V416" s="176"/>
      <c r="X416" s="132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5"/>
      <c r="AP416" s="75"/>
      <c r="AQ416" s="75"/>
    </row>
    <row r="417" ht="14.25" customHeight="1">
      <c r="F417" s="176"/>
      <c r="N417" s="176"/>
      <c r="V417" s="176"/>
      <c r="X417" s="132"/>
      <c r="Y417" s="75"/>
      <c r="Z417" s="75"/>
      <c r="AA417" s="75"/>
      <c r="AB417" s="75"/>
      <c r="AC417" s="75"/>
      <c r="AD417" s="75"/>
      <c r="AE417" s="75"/>
      <c r="AF417" s="75"/>
      <c r="AG417" s="75"/>
      <c r="AH417" s="75"/>
      <c r="AI417" s="75"/>
      <c r="AJ417" s="75"/>
      <c r="AK417" s="75"/>
      <c r="AL417" s="75"/>
      <c r="AM417" s="75"/>
      <c r="AN417" s="75"/>
      <c r="AO417" s="75"/>
      <c r="AP417" s="75"/>
      <c r="AQ417" s="75"/>
    </row>
    <row r="418" ht="14.25" customHeight="1">
      <c r="F418" s="176"/>
      <c r="N418" s="176"/>
      <c r="V418" s="176"/>
      <c r="X418" s="132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  <c r="AO418" s="75"/>
      <c r="AP418" s="75"/>
      <c r="AQ418" s="75"/>
    </row>
    <row r="419" ht="14.25" customHeight="1">
      <c r="F419" s="176"/>
      <c r="N419" s="176"/>
      <c r="V419" s="176"/>
      <c r="X419" s="132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  <c r="AO419" s="75"/>
      <c r="AP419" s="75"/>
      <c r="AQ419" s="75"/>
    </row>
    <row r="420" ht="14.25" customHeight="1">
      <c r="F420" s="176"/>
      <c r="N420" s="176"/>
      <c r="V420" s="176"/>
      <c r="X420" s="132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</row>
    <row r="421" ht="14.25" customHeight="1">
      <c r="F421" s="176"/>
      <c r="N421" s="176"/>
      <c r="V421" s="176"/>
      <c r="X421" s="132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5"/>
      <c r="AQ421" s="75"/>
    </row>
    <row r="422" ht="14.25" customHeight="1">
      <c r="F422" s="176"/>
      <c r="N422" s="176"/>
      <c r="V422" s="176"/>
      <c r="X422" s="132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  <c r="AO422" s="75"/>
      <c r="AP422" s="75"/>
      <c r="AQ422" s="75"/>
    </row>
    <row r="423" ht="14.25" customHeight="1">
      <c r="F423" s="176"/>
      <c r="N423" s="176"/>
      <c r="V423" s="176"/>
      <c r="X423" s="132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5"/>
      <c r="AQ423" s="75"/>
    </row>
    <row r="424" ht="14.25" customHeight="1">
      <c r="F424" s="176"/>
      <c r="N424" s="176"/>
      <c r="V424" s="176"/>
      <c r="X424" s="132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  <c r="AO424" s="75"/>
      <c r="AP424" s="75"/>
      <c r="AQ424" s="75"/>
    </row>
    <row r="425" ht="14.25" customHeight="1">
      <c r="F425" s="176"/>
      <c r="N425" s="176"/>
      <c r="V425" s="176"/>
      <c r="X425" s="132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  <c r="AO425" s="75"/>
      <c r="AP425" s="75"/>
      <c r="AQ425" s="75"/>
    </row>
    <row r="426" ht="14.25" customHeight="1">
      <c r="F426" s="176"/>
      <c r="N426" s="176"/>
      <c r="V426" s="176"/>
      <c r="X426" s="132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5"/>
      <c r="AQ426" s="75"/>
    </row>
    <row r="427" ht="14.25" customHeight="1">
      <c r="F427" s="176"/>
      <c r="N427" s="176"/>
      <c r="V427" s="176"/>
      <c r="X427" s="132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  <c r="AO427" s="75"/>
      <c r="AP427" s="75"/>
      <c r="AQ427" s="75"/>
    </row>
    <row r="428" ht="14.25" customHeight="1">
      <c r="F428" s="176"/>
      <c r="N428" s="176"/>
      <c r="V428" s="176"/>
      <c r="X428" s="132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5"/>
      <c r="AQ428" s="75"/>
    </row>
    <row r="429" ht="14.25" customHeight="1">
      <c r="F429" s="176"/>
      <c r="N429" s="176"/>
      <c r="V429" s="176"/>
      <c r="X429" s="132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5"/>
      <c r="AQ429" s="75"/>
    </row>
    <row r="430" ht="14.25" customHeight="1">
      <c r="F430" s="176"/>
      <c r="N430" s="176"/>
      <c r="V430" s="176"/>
      <c r="X430" s="132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5"/>
      <c r="AQ430" s="75"/>
    </row>
    <row r="431" ht="14.25" customHeight="1">
      <c r="F431" s="176"/>
      <c r="N431" s="176"/>
      <c r="V431" s="176"/>
      <c r="X431" s="132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5"/>
      <c r="AQ431" s="75"/>
    </row>
    <row r="432" ht="14.25" customHeight="1">
      <c r="F432" s="176"/>
      <c r="N432" s="176"/>
      <c r="V432" s="176"/>
      <c r="X432" s="132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  <c r="AO432" s="75"/>
      <c r="AP432" s="75"/>
      <c r="AQ432" s="75"/>
    </row>
    <row r="433" ht="14.25" customHeight="1">
      <c r="F433" s="176"/>
      <c r="N433" s="176"/>
      <c r="V433" s="176"/>
      <c r="X433" s="132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5"/>
      <c r="AQ433" s="75"/>
    </row>
    <row r="434" ht="14.25" customHeight="1">
      <c r="F434" s="176"/>
      <c r="N434" s="176"/>
      <c r="V434" s="176"/>
      <c r="X434" s="132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5"/>
      <c r="AQ434" s="75"/>
    </row>
    <row r="435" ht="14.25" customHeight="1">
      <c r="F435" s="176"/>
      <c r="N435" s="176"/>
      <c r="V435" s="176"/>
      <c r="X435" s="132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5"/>
      <c r="AQ435" s="75"/>
    </row>
    <row r="436" ht="14.25" customHeight="1">
      <c r="F436" s="176"/>
      <c r="N436" s="176"/>
      <c r="V436" s="176"/>
      <c r="X436" s="132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5"/>
      <c r="AQ436" s="75"/>
    </row>
    <row r="437" ht="14.25" customHeight="1">
      <c r="F437" s="176"/>
      <c r="N437" s="176"/>
      <c r="V437" s="176"/>
      <c r="X437" s="132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5"/>
      <c r="AQ437" s="75"/>
    </row>
    <row r="438" ht="14.25" customHeight="1">
      <c r="F438" s="176"/>
      <c r="N438" s="176"/>
      <c r="V438" s="176"/>
      <c r="X438" s="132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5"/>
      <c r="AQ438" s="75"/>
    </row>
    <row r="439" ht="14.25" customHeight="1">
      <c r="F439" s="176"/>
      <c r="N439" s="176"/>
      <c r="V439" s="176"/>
      <c r="X439" s="132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5"/>
      <c r="AQ439" s="75"/>
    </row>
    <row r="440" ht="14.25" customHeight="1">
      <c r="F440" s="176"/>
      <c r="N440" s="176"/>
      <c r="V440" s="176"/>
      <c r="X440" s="132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5"/>
      <c r="AQ440" s="75"/>
    </row>
    <row r="441" ht="14.25" customHeight="1">
      <c r="F441" s="176"/>
      <c r="N441" s="176"/>
      <c r="V441" s="176"/>
      <c r="X441" s="132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5"/>
      <c r="AQ441" s="75"/>
    </row>
    <row r="442" ht="14.25" customHeight="1">
      <c r="F442" s="176"/>
      <c r="N442" s="176"/>
      <c r="V442" s="176"/>
      <c r="X442" s="132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5"/>
      <c r="AQ442" s="75"/>
    </row>
    <row r="443" ht="14.25" customHeight="1">
      <c r="F443" s="176"/>
      <c r="N443" s="176"/>
      <c r="V443" s="176"/>
      <c r="X443" s="132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5"/>
      <c r="AQ443" s="75"/>
    </row>
    <row r="444" ht="14.25" customHeight="1">
      <c r="F444" s="176"/>
      <c r="N444" s="176"/>
      <c r="V444" s="176"/>
      <c r="X444" s="132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5"/>
      <c r="AQ444" s="75"/>
    </row>
    <row r="445" ht="14.25" customHeight="1">
      <c r="F445" s="176"/>
      <c r="N445" s="176"/>
      <c r="V445" s="176"/>
      <c r="X445" s="132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5"/>
      <c r="AQ445" s="75"/>
    </row>
    <row r="446" ht="14.25" customHeight="1">
      <c r="F446" s="176"/>
      <c r="N446" s="176"/>
      <c r="V446" s="176"/>
      <c r="X446" s="132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5"/>
      <c r="AQ446" s="75"/>
    </row>
    <row r="447" ht="14.25" customHeight="1">
      <c r="F447" s="176"/>
      <c r="N447" s="176"/>
      <c r="V447" s="176"/>
      <c r="X447" s="132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</row>
    <row r="448" ht="14.25" customHeight="1">
      <c r="F448" s="176"/>
      <c r="N448" s="176"/>
      <c r="V448" s="176"/>
      <c r="X448" s="132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5"/>
      <c r="AQ448" s="75"/>
    </row>
    <row r="449" ht="14.25" customHeight="1">
      <c r="F449" s="176"/>
      <c r="N449" s="176"/>
      <c r="V449" s="176"/>
      <c r="X449" s="132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</row>
    <row r="450" ht="14.25" customHeight="1">
      <c r="F450" s="176"/>
      <c r="N450" s="176"/>
      <c r="V450" s="176"/>
      <c r="X450" s="132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75"/>
    </row>
    <row r="451" ht="14.25" customHeight="1">
      <c r="F451" s="176"/>
      <c r="N451" s="176"/>
      <c r="V451" s="176"/>
      <c r="X451" s="132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</row>
    <row r="452" ht="14.25" customHeight="1">
      <c r="F452" s="176"/>
      <c r="N452" s="176"/>
      <c r="V452" s="176"/>
      <c r="X452" s="132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</row>
    <row r="453" ht="14.25" customHeight="1">
      <c r="F453" s="176"/>
      <c r="N453" s="176"/>
      <c r="V453" s="176"/>
      <c r="X453" s="132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  <c r="AO453" s="75"/>
      <c r="AP453" s="75"/>
      <c r="AQ453" s="75"/>
    </row>
    <row r="454" ht="14.25" customHeight="1">
      <c r="F454" s="176"/>
      <c r="N454" s="176"/>
      <c r="V454" s="176"/>
      <c r="X454" s="132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</row>
    <row r="455" ht="14.25" customHeight="1">
      <c r="F455" s="176"/>
      <c r="N455" s="176"/>
      <c r="V455" s="176"/>
      <c r="X455" s="132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</row>
    <row r="456" ht="14.25" customHeight="1">
      <c r="F456" s="176"/>
      <c r="N456" s="176"/>
      <c r="V456" s="176"/>
      <c r="X456" s="132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  <c r="AO456" s="75"/>
      <c r="AP456" s="75"/>
      <c r="AQ456" s="75"/>
    </row>
    <row r="457" ht="14.25" customHeight="1">
      <c r="F457" s="176"/>
      <c r="N457" s="176"/>
      <c r="V457" s="176"/>
      <c r="X457" s="132"/>
      <c r="Y457" s="75"/>
      <c r="Z457" s="75"/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</row>
    <row r="458" ht="14.25" customHeight="1">
      <c r="F458" s="176"/>
      <c r="N458" s="176"/>
      <c r="V458" s="176"/>
      <c r="X458" s="132"/>
      <c r="Y458" s="75"/>
      <c r="Z458" s="75"/>
      <c r="AA458" s="75"/>
      <c r="AB458" s="75"/>
      <c r="AC458" s="75"/>
      <c r="AD458" s="75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  <c r="AO458" s="75"/>
      <c r="AP458" s="75"/>
      <c r="AQ458" s="75"/>
    </row>
    <row r="459" ht="14.25" customHeight="1">
      <c r="F459" s="176"/>
      <c r="N459" s="176"/>
      <c r="V459" s="176"/>
      <c r="X459" s="132"/>
      <c r="Y459" s="75"/>
      <c r="Z459" s="75"/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</row>
    <row r="460" ht="14.25" customHeight="1">
      <c r="F460" s="176"/>
      <c r="N460" s="176"/>
      <c r="V460" s="176"/>
      <c r="X460" s="132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</row>
    <row r="461" ht="14.25" customHeight="1">
      <c r="F461" s="176"/>
      <c r="N461" s="176"/>
      <c r="V461" s="176"/>
      <c r="X461" s="132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  <c r="AO461" s="75"/>
      <c r="AP461" s="75"/>
      <c r="AQ461" s="75"/>
    </row>
    <row r="462" ht="14.25" customHeight="1">
      <c r="F462" s="176"/>
      <c r="N462" s="176"/>
      <c r="V462" s="176"/>
      <c r="X462" s="132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</row>
    <row r="463" ht="14.25" customHeight="1">
      <c r="F463" s="176"/>
      <c r="N463" s="176"/>
      <c r="V463" s="176"/>
      <c r="X463" s="132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  <c r="AO463" s="75"/>
      <c r="AP463" s="75"/>
      <c r="AQ463" s="75"/>
    </row>
    <row r="464" ht="14.25" customHeight="1">
      <c r="F464" s="176"/>
      <c r="N464" s="176"/>
      <c r="V464" s="176"/>
      <c r="X464" s="132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</row>
    <row r="465" ht="14.25" customHeight="1">
      <c r="F465" s="176"/>
      <c r="N465" s="176"/>
      <c r="V465" s="176"/>
      <c r="X465" s="132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  <c r="AO465" s="75"/>
      <c r="AP465" s="75"/>
      <c r="AQ465" s="75"/>
    </row>
    <row r="466" ht="14.25" customHeight="1">
      <c r="F466" s="176"/>
      <c r="N466" s="176"/>
      <c r="V466" s="176"/>
      <c r="X466" s="132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  <c r="AO466" s="75"/>
      <c r="AP466" s="75"/>
      <c r="AQ466" s="75"/>
    </row>
    <row r="467" ht="14.25" customHeight="1">
      <c r="F467" s="176"/>
      <c r="N467" s="176"/>
      <c r="V467" s="176"/>
      <c r="X467" s="132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  <c r="AO467" s="75"/>
      <c r="AP467" s="75"/>
      <c r="AQ467" s="75"/>
    </row>
    <row r="468" ht="14.25" customHeight="1">
      <c r="F468" s="176"/>
      <c r="N468" s="176"/>
      <c r="V468" s="176"/>
      <c r="X468" s="132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</row>
    <row r="469" ht="14.25" customHeight="1">
      <c r="F469" s="176"/>
      <c r="N469" s="176"/>
      <c r="V469" s="176"/>
      <c r="X469" s="132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</row>
    <row r="470" ht="14.25" customHeight="1">
      <c r="F470" s="176"/>
      <c r="N470" s="176"/>
      <c r="V470" s="176"/>
      <c r="X470" s="132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</row>
    <row r="471" ht="14.25" customHeight="1">
      <c r="F471" s="176"/>
      <c r="N471" s="176"/>
      <c r="V471" s="176"/>
      <c r="X471" s="132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</row>
    <row r="472" ht="14.25" customHeight="1">
      <c r="F472" s="176"/>
      <c r="N472" s="176"/>
      <c r="V472" s="176"/>
      <c r="X472" s="132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</row>
    <row r="473" ht="14.25" customHeight="1">
      <c r="F473" s="176"/>
      <c r="N473" s="176"/>
      <c r="V473" s="176"/>
      <c r="X473" s="132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</row>
    <row r="474" ht="14.25" customHeight="1">
      <c r="F474" s="176"/>
      <c r="N474" s="176"/>
      <c r="V474" s="176"/>
      <c r="X474" s="132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</row>
    <row r="475" ht="14.25" customHeight="1">
      <c r="F475" s="176"/>
      <c r="N475" s="176"/>
      <c r="V475" s="176"/>
      <c r="X475" s="132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  <c r="AO475" s="75"/>
      <c r="AP475" s="75"/>
      <c r="AQ475" s="75"/>
    </row>
    <row r="476" ht="14.25" customHeight="1">
      <c r="F476" s="176"/>
      <c r="N476" s="176"/>
      <c r="V476" s="176"/>
      <c r="X476" s="132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</row>
    <row r="477" ht="14.25" customHeight="1">
      <c r="F477" s="176"/>
      <c r="N477" s="176"/>
      <c r="V477" s="176"/>
      <c r="X477" s="132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  <c r="AO477" s="75"/>
      <c r="AP477" s="75"/>
      <c r="AQ477" s="75"/>
    </row>
    <row r="478" ht="14.25" customHeight="1">
      <c r="F478" s="176"/>
      <c r="N478" s="176"/>
      <c r="V478" s="176"/>
      <c r="X478" s="132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  <c r="AO478" s="75"/>
      <c r="AP478" s="75"/>
      <c r="AQ478" s="75"/>
    </row>
    <row r="479" ht="14.25" customHeight="1">
      <c r="F479" s="176"/>
      <c r="N479" s="176"/>
      <c r="V479" s="176"/>
      <c r="X479" s="132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</row>
    <row r="480" ht="14.25" customHeight="1">
      <c r="F480" s="176"/>
      <c r="N480" s="176"/>
      <c r="V480" s="176"/>
      <c r="X480" s="132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  <c r="AO480" s="75"/>
      <c r="AP480" s="75"/>
      <c r="AQ480" s="75"/>
    </row>
    <row r="481" ht="14.25" customHeight="1">
      <c r="F481" s="176"/>
      <c r="N481" s="176"/>
      <c r="V481" s="176"/>
      <c r="X481" s="132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</row>
    <row r="482" ht="14.25" customHeight="1">
      <c r="F482" s="176"/>
      <c r="N482" s="176"/>
      <c r="V482" s="176"/>
      <c r="X482" s="132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</row>
    <row r="483" ht="14.25" customHeight="1">
      <c r="F483" s="176"/>
      <c r="N483" s="176"/>
      <c r="V483" s="176"/>
      <c r="X483" s="132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</row>
    <row r="484" ht="14.25" customHeight="1">
      <c r="F484" s="176"/>
      <c r="N484" s="176"/>
      <c r="V484" s="176"/>
      <c r="X484" s="132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  <c r="AO484" s="75"/>
      <c r="AP484" s="75"/>
      <c r="AQ484" s="75"/>
    </row>
    <row r="485" ht="14.25" customHeight="1">
      <c r="F485" s="176"/>
      <c r="N485" s="176"/>
      <c r="V485" s="176"/>
      <c r="X485" s="132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</row>
    <row r="486" ht="14.25" customHeight="1">
      <c r="F486" s="176"/>
      <c r="N486" s="176"/>
      <c r="V486" s="176"/>
      <c r="X486" s="132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</row>
    <row r="487" ht="14.25" customHeight="1">
      <c r="F487" s="176"/>
      <c r="N487" s="176"/>
      <c r="V487" s="176"/>
      <c r="X487" s="132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</row>
    <row r="488" ht="14.25" customHeight="1">
      <c r="F488" s="176"/>
      <c r="N488" s="176"/>
      <c r="V488" s="176"/>
      <c r="X488" s="132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</row>
    <row r="489" ht="14.25" customHeight="1">
      <c r="F489" s="176"/>
      <c r="N489" s="176"/>
      <c r="V489" s="176"/>
      <c r="X489" s="132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  <c r="AO489" s="75"/>
      <c r="AP489" s="75"/>
      <c r="AQ489" s="75"/>
    </row>
    <row r="490" ht="14.25" customHeight="1">
      <c r="F490" s="176"/>
      <c r="N490" s="176"/>
      <c r="V490" s="176"/>
      <c r="X490" s="132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  <c r="AO490" s="75"/>
      <c r="AP490" s="75"/>
      <c r="AQ490" s="75"/>
    </row>
    <row r="491" ht="14.25" customHeight="1">
      <c r="F491" s="176"/>
      <c r="N491" s="176"/>
      <c r="V491" s="176"/>
      <c r="X491" s="132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  <c r="AO491" s="75"/>
      <c r="AP491" s="75"/>
      <c r="AQ491" s="75"/>
    </row>
    <row r="492" ht="14.25" customHeight="1">
      <c r="F492" s="176"/>
      <c r="N492" s="176"/>
      <c r="V492" s="176"/>
      <c r="X492" s="132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  <c r="AO492" s="75"/>
      <c r="AP492" s="75"/>
      <c r="AQ492" s="75"/>
    </row>
    <row r="493" ht="14.25" customHeight="1">
      <c r="F493" s="176"/>
      <c r="N493" s="176"/>
      <c r="V493" s="176"/>
      <c r="X493" s="132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  <c r="AO493" s="75"/>
      <c r="AP493" s="75"/>
      <c r="AQ493" s="75"/>
    </row>
    <row r="494" ht="14.25" customHeight="1">
      <c r="F494" s="176"/>
      <c r="N494" s="176"/>
      <c r="V494" s="176"/>
      <c r="X494" s="132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  <c r="AO494" s="75"/>
      <c r="AP494" s="75"/>
      <c r="AQ494" s="75"/>
    </row>
    <row r="495" ht="14.25" customHeight="1">
      <c r="F495" s="176"/>
      <c r="N495" s="176"/>
      <c r="V495" s="176"/>
      <c r="X495" s="132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  <c r="AO495" s="75"/>
      <c r="AP495" s="75"/>
      <c r="AQ495" s="75"/>
    </row>
    <row r="496" ht="14.25" customHeight="1">
      <c r="F496" s="176"/>
      <c r="N496" s="176"/>
      <c r="V496" s="176"/>
      <c r="X496" s="132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  <c r="AO496" s="75"/>
      <c r="AP496" s="75"/>
      <c r="AQ496" s="75"/>
    </row>
    <row r="497" ht="14.25" customHeight="1">
      <c r="F497" s="176"/>
      <c r="N497" s="176"/>
      <c r="V497" s="176"/>
      <c r="X497" s="132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  <c r="AO497" s="75"/>
      <c r="AP497" s="75"/>
      <c r="AQ497" s="75"/>
    </row>
    <row r="498" ht="14.25" customHeight="1">
      <c r="F498" s="176"/>
      <c r="N498" s="176"/>
      <c r="V498" s="176"/>
      <c r="X498" s="132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  <c r="AO498" s="75"/>
      <c r="AP498" s="75"/>
      <c r="AQ498" s="75"/>
    </row>
    <row r="499" ht="14.25" customHeight="1">
      <c r="F499" s="176"/>
      <c r="N499" s="176"/>
      <c r="V499" s="176"/>
      <c r="X499" s="132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</row>
    <row r="500" ht="14.25" customHeight="1">
      <c r="F500" s="176"/>
      <c r="N500" s="176"/>
      <c r="V500" s="176"/>
      <c r="X500" s="132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  <c r="AO500" s="75"/>
      <c r="AP500" s="75"/>
      <c r="AQ500" s="75"/>
    </row>
    <row r="501" ht="14.25" customHeight="1">
      <c r="F501" s="176"/>
      <c r="N501" s="176"/>
      <c r="V501" s="176"/>
      <c r="X501" s="132"/>
      <c r="Y501" s="75"/>
      <c r="Z501" s="75"/>
      <c r="AA501" s="75"/>
      <c r="AB501" s="75"/>
      <c r="AC501" s="75"/>
      <c r="AD501" s="75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  <c r="AO501" s="75"/>
      <c r="AP501" s="75"/>
      <c r="AQ501" s="75"/>
    </row>
    <row r="502" ht="14.25" customHeight="1">
      <c r="F502" s="176"/>
      <c r="N502" s="176"/>
      <c r="V502" s="176"/>
      <c r="X502" s="132"/>
      <c r="Y502" s="75"/>
      <c r="Z502" s="75"/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</row>
    <row r="503" ht="14.25" customHeight="1">
      <c r="F503" s="176"/>
      <c r="N503" s="176"/>
      <c r="V503" s="176"/>
      <c r="X503" s="132"/>
      <c r="Y503" s="75"/>
      <c r="Z503" s="75"/>
      <c r="AA503" s="75"/>
      <c r="AB503" s="75"/>
      <c r="AC503" s="75"/>
      <c r="AD503" s="75"/>
      <c r="AE503" s="75"/>
      <c r="AF503" s="75"/>
      <c r="AG503" s="75"/>
      <c r="AH503" s="75"/>
      <c r="AI503" s="75"/>
      <c r="AJ503" s="75"/>
      <c r="AK503" s="75"/>
      <c r="AL503" s="75"/>
      <c r="AM503" s="75"/>
      <c r="AN503" s="75"/>
      <c r="AO503" s="75"/>
      <c r="AP503" s="75"/>
      <c r="AQ503" s="75"/>
    </row>
    <row r="504" ht="14.25" customHeight="1">
      <c r="F504" s="176"/>
      <c r="N504" s="176"/>
      <c r="V504" s="176"/>
      <c r="X504" s="132"/>
      <c r="Y504" s="75"/>
      <c r="Z504" s="75"/>
      <c r="AA504" s="75"/>
      <c r="AB504" s="75"/>
      <c r="AC504" s="75"/>
      <c r="AD504" s="75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  <c r="AO504" s="75"/>
      <c r="AP504" s="75"/>
      <c r="AQ504" s="75"/>
    </row>
    <row r="505" ht="14.25" customHeight="1">
      <c r="F505" s="176"/>
      <c r="N505" s="176"/>
      <c r="V505" s="176"/>
      <c r="X505" s="132"/>
      <c r="Y505" s="75"/>
      <c r="Z505" s="75"/>
      <c r="AA505" s="75"/>
      <c r="AB505" s="75"/>
      <c r="AC505" s="75"/>
      <c r="AD505" s="75"/>
      <c r="AE505" s="75"/>
      <c r="AF505" s="75"/>
      <c r="AG505" s="75"/>
      <c r="AH505" s="75"/>
      <c r="AI505" s="75"/>
      <c r="AJ505" s="75"/>
      <c r="AK505" s="75"/>
      <c r="AL505" s="75"/>
      <c r="AM505" s="75"/>
      <c r="AN505" s="75"/>
      <c r="AO505" s="75"/>
      <c r="AP505" s="75"/>
      <c r="AQ505" s="75"/>
    </row>
    <row r="506" ht="14.25" customHeight="1">
      <c r="F506" s="176"/>
      <c r="N506" s="176"/>
      <c r="V506" s="176"/>
      <c r="X506" s="132"/>
      <c r="Y506" s="75"/>
      <c r="Z506" s="75"/>
      <c r="AA506" s="75"/>
      <c r="AB506" s="75"/>
      <c r="AC506" s="75"/>
      <c r="AD506" s="75"/>
      <c r="AE506" s="75"/>
      <c r="AF506" s="75"/>
      <c r="AG506" s="75"/>
      <c r="AH506" s="75"/>
      <c r="AI506" s="75"/>
      <c r="AJ506" s="75"/>
      <c r="AK506" s="75"/>
      <c r="AL506" s="75"/>
      <c r="AM506" s="75"/>
      <c r="AN506" s="75"/>
      <c r="AO506" s="75"/>
      <c r="AP506" s="75"/>
      <c r="AQ506" s="75"/>
    </row>
    <row r="507" ht="14.25" customHeight="1">
      <c r="F507" s="176"/>
      <c r="N507" s="176"/>
      <c r="V507" s="176"/>
      <c r="X507" s="132"/>
      <c r="Y507" s="75"/>
      <c r="Z507" s="75"/>
      <c r="AA507" s="75"/>
      <c r="AB507" s="75"/>
      <c r="AC507" s="75"/>
      <c r="AD507" s="75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  <c r="AO507" s="75"/>
      <c r="AP507" s="75"/>
      <c r="AQ507" s="75"/>
    </row>
    <row r="508" ht="14.25" customHeight="1">
      <c r="F508" s="176"/>
      <c r="N508" s="176"/>
      <c r="V508" s="176"/>
      <c r="X508" s="132"/>
      <c r="Y508" s="75"/>
      <c r="Z508" s="75"/>
      <c r="AA508" s="75"/>
      <c r="AB508" s="75"/>
      <c r="AC508" s="75"/>
      <c r="AD508" s="75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  <c r="AO508" s="75"/>
      <c r="AP508" s="75"/>
      <c r="AQ508" s="75"/>
    </row>
    <row r="509" ht="14.25" customHeight="1">
      <c r="F509" s="176"/>
      <c r="N509" s="176"/>
      <c r="V509" s="176"/>
      <c r="X509" s="132"/>
      <c r="Y509" s="75"/>
      <c r="Z509" s="75"/>
      <c r="AA509" s="75"/>
      <c r="AB509" s="75"/>
      <c r="AC509" s="75"/>
      <c r="AD509" s="75"/>
      <c r="AE509" s="75"/>
      <c r="AF509" s="75"/>
      <c r="AG509" s="75"/>
      <c r="AH509" s="75"/>
      <c r="AI509" s="75"/>
      <c r="AJ509" s="75"/>
      <c r="AK509" s="75"/>
      <c r="AL509" s="75"/>
      <c r="AM509" s="75"/>
      <c r="AN509" s="75"/>
      <c r="AO509" s="75"/>
      <c r="AP509" s="75"/>
      <c r="AQ509" s="75"/>
    </row>
    <row r="510" ht="14.25" customHeight="1">
      <c r="F510" s="176"/>
      <c r="N510" s="176"/>
      <c r="V510" s="176"/>
      <c r="X510" s="132"/>
      <c r="Y510" s="75"/>
      <c r="Z510" s="75"/>
      <c r="AA510" s="75"/>
      <c r="AB510" s="75"/>
      <c r="AC510" s="75"/>
      <c r="AD510" s="75"/>
      <c r="AE510" s="75"/>
      <c r="AF510" s="75"/>
      <c r="AG510" s="75"/>
      <c r="AH510" s="75"/>
      <c r="AI510" s="75"/>
      <c r="AJ510" s="75"/>
      <c r="AK510" s="75"/>
      <c r="AL510" s="75"/>
      <c r="AM510" s="75"/>
      <c r="AN510" s="75"/>
      <c r="AO510" s="75"/>
      <c r="AP510" s="75"/>
      <c r="AQ510" s="75"/>
    </row>
    <row r="511" ht="14.25" customHeight="1">
      <c r="F511" s="176"/>
      <c r="N511" s="176"/>
      <c r="V511" s="176"/>
      <c r="X511" s="132"/>
      <c r="Y511" s="75"/>
      <c r="Z511" s="75"/>
      <c r="AA511" s="75"/>
      <c r="AB511" s="75"/>
      <c r="AC511" s="75"/>
      <c r="AD511" s="75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  <c r="AO511" s="75"/>
      <c r="AP511" s="75"/>
      <c r="AQ511" s="75"/>
    </row>
    <row r="512" ht="14.25" customHeight="1">
      <c r="F512" s="176"/>
      <c r="N512" s="176"/>
      <c r="V512" s="176"/>
      <c r="X512" s="132"/>
      <c r="Y512" s="75"/>
      <c r="Z512" s="75"/>
      <c r="AA512" s="75"/>
      <c r="AB512" s="75"/>
      <c r="AC512" s="75"/>
      <c r="AD512" s="75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  <c r="AO512" s="75"/>
      <c r="AP512" s="75"/>
      <c r="AQ512" s="75"/>
    </row>
    <row r="513" ht="14.25" customHeight="1">
      <c r="F513" s="176"/>
      <c r="N513" s="176"/>
      <c r="V513" s="176"/>
      <c r="X513" s="132"/>
      <c r="Y513" s="75"/>
      <c r="Z513" s="75"/>
      <c r="AA513" s="75"/>
      <c r="AB513" s="75"/>
      <c r="AC513" s="75"/>
      <c r="AD513" s="75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  <c r="AO513" s="75"/>
      <c r="AP513" s="75"/>
      <c r="AQ513" s="75"/>
    </row>
    <row r="514" ht="14.25" customHeight="1">
      <c r="F514" s="176"/>
      <c r="N514" s="176"/>
      <c r="V514" s="176"/>
      <c r="X514" s="132"/>
      <c r="Y514" s="75"/>
      <c r="Z514" s="75"/>
      <c r="AA514" s="75"/>
      <c r="AB514" s="75"/>
      <c r="AC514" s="75"/>
      <c r="AD514" s="75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  <c r="AO514" s="75"/>
      <c r="AP514" s="75"/>
      <c r="AQ514" s="75"/>
    </row>
    <row r="515" ht="14.25" customHeight="1">
      <c r="F515" s="176"/>
      <c r="N515" s="176"/>
      <c r="V515" s="176"/>
      <c r="X515" s="132"/>
      <c r="Y515" s="75"/>
      <c r="Z515" s="75"/>
      <c r="AA515" s="75"/>
      <c r="AB515" s="75"/>
      <c r="AC515" s="75"/>
      <c r="AD515" s="75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  <c r="AO515" s="75"/>
      <c r="AP515" s="75"/>
      <c r="AQ515" s="75"/>
    </row>
    <row r="516" ht="14.25" customHeight="1">
      <c r="F516" s="176"/>
      <c r="N516" s="176"/>
      <c r="V516" s="176"/>
      <c r="X516" s="132"/>
      <c r="Y516" s="75"/>
      <c r="Z516" s="75"/>
      <c r="AA516" s="75"/>
      <c r="AB516" s="75"/>
      <c r="AC516" s="75"/>
      <c r="AD516" s="75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  <c r="AO516" s="75"/>
      <c r="AP516" s="75"/>
      <c r="AQ516" s="75"/>
    </row>
    <row r="517" ht="14.25" customHeight="1">
      <c r="F517" s="176"/>
      <c r="N517" s="176"/>
      <c r="V517" s="176"/>
      <c r="X517" s="132"/>
      <c r="Y517" s="75"/>
      <c r="Z517" s="75"/>
      <c r="AA517" s="75"/>
      <c r="AB517" s="75"/>
      <c r="AC517" s="75"/>
      <c r="AD517" s="75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  <c r="AO517" s="75"/>
      <c r="AP517" s="75"/>
      <c r="AQ517" s="75"/>
    </row>
    <row r="518" ht="14.25" customHeight="1">
      <c r="F518" s="176"/>
      <c r="N518" s="176"/>
      <c r="V518" s="176"/>
      <c r="X518" s="132"/>
      <c r="Y518" s="75"/>
      <c r="Z518" s="75"/>
      <c r="AA518" s="75"/>
      <c r="AB518" s="75"/>
      <c r="AC518" s="75"/>
      <c r="AD518" s="75"/>
      <c r="AE518" s="75"/>
      <c r="AF518" s="75"/>
      <c r="AG518" s="75"/>
      <c r="AH518" s="75"/>
      <c r="AI518" s="75"/>
      <c r="AJ518" s="75"/>
      <c r="AK518" s="75"/>
      <c r="AL518" s="75"/>
      <c r="AM518" s="75"/>
      <c r="AN518" s="75"/>
      <c r="AO518" s="75"/>
      <c r="AP518" s="75"/>
      <c r="AQ518" s="75"/>
    </row>
    <row r="519" ht="14.25" customHeight="1">
      <c r="F519" s="176"/>
      <c r="N519" s="176"/>
      <c r="V519" s="176"/>
      <c r="X519" s="132"/>
      <c r="Y519" s="75"/>
      <c r="Z519" s="75"/>
      <c r="AA519" s="75"/>
      <c r="AB519" s="75"/>
      <c r="AC519" s="75"/>
      <c r="AD519" s="75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  <c r="AO519" s="75"/>
      <c r="AP519" s="75"/>
      <c r="AQ519" s="75"/>
    </row>
    <row r="520" ht="14.25" customHeight="1">
      <c r="F520" s="176"/>
      <c r="N520" s="176"/>
      <c r="V520" s="176"/>
      <c r="X520" s="132"/>
      <c r="Y520" s="75"/>
      <c r="Z520" s="75"/>
      <c r="AA520" s="75"/>
      <c r="AB520" s="75"/>
      <c r="AC520" s="75"/>
      <c r="AD520" s="75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  <c r="AO520" s="75"/>
      <c r="AP520" s="75"/>
      <c r="AQ520" s="75"/>
    </row>
    <row r="521" ht="14.25" customHeight="1">
      <c r="F521" s="176"/>
      <c r="N521" s="176"/>
      <c r="V521" s="176"/>
      <c r="X521" s="132"/>
      <c r="Y521" s="75"/>
      <c r="Z521" s="75"/>
      <c r="AA521" s="75"/>
      <c r="AB521" s="75"/>
      <c r="AC521" s="75"/>
      <c r="AD521" s="75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  <c r="AO521" s="75"/>
      <c r="AP521" s="75"/>
      <c r="AQ521" s="75"/>
    </row>
    <row r="522" ht="14.25" customHeight="1">
      <c r="F522" s="176"/>
      <c r="N522" s="176"/>
      <c r="V522" s="176"/>
      <c r="X522" s="132"/>
      <c r="Y522" s="75"/>
      <c r="Z522" s="75"/>
      <c r="AA522" s="75"/>
      <c r="AB522" s="75"/>
      <c r="AC522" s="75"/>
      <c r="AD522" s="75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  <c r="AO522" s="75"/>
      <c r="AP522" s="75"/>
      <c r="AQ522" s="75"/>
    </row>
    <row r="523" ht="14.25" customHeight="1">
      <c r="F523" s="176"/>
      <c r="N523" s="176"/>
      <c r="V523" s="176"/>
      <c r="X523" s="132"/>
      <c r="Y523" s="75"/>
      <c r="Z523" s="75"/>
      <c r="AA523" s="75"/>
      <c r="AB523" s="75"/>
      <c r="AC523" s="75"/>
      <c r="AD523" s="75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</row>
    <row r="524" ht="14.25" customHeight="1">
      <c r="F524" s="176"/>
      <c r="N524" s="176"/>
      <c r="V524" s="176"/>
      <c r="X524" s="132"/>
      <c r="Y524" s="75"/>
      <c r="Z524" s="75"/>
      <c r="AA524" s="75"/>
      <c r="AB524" s="75"/>
      <c r="AC524" s="75"/>
      <c r="AD524" s="75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</row>
    <row r="525" ht="14.25" customHeight="1">
      <c r="F525" s="176"/>
      <c r="N525" s="176"/>
      <c r="V525" s="176"/>
      <c r="X525" s="132"/>
      <c r="Y525" s="75"/>
      <c r="Z525" s="75"/>
      <c r="AA525" s="75"/>
      <c r="AB525" s="75"/>
      <c r="AC525" s="75"/>
      <c r="AD525" s="75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</row>
    <row r="526" ht="14.25" customHeight="1">
      <c r="F526" s="176"/>
      <c r="N526" s="176"/>
      <c r="V526" s="176"/>
      <c r="X526" s="132"/>
      <c r="Y526" s="75"/>
      <c r="Z526" s="75"/>
      <c r="AA526" s="75"/>
      <c r="AB526" s="75"/>
      <c r="AC526" s="75"/>
      <c r="AD526" s="75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</row>
    <row r="527" ht="14.25" customHeight="1">
      <c r="F527" s="176"/>
      <c r="N527" s="176"/>
      <c r="V527" s="176"/>
      <c r="X527" s="132"/>
      <c r="Y527" s="75"/>
      <c r="Z527" s="75"/>
      <c r="AA527" s="75"/>
      <c r="AB527" s="75"/>
      <c r="AC527" s="75"/>
      <c r="AD527" s="75"/>
      <c r="AE527" s="75"/>
      <c r="AF527" s="75"/>
      <c r="AG527" s="75"/>
      <c r="AH527" s="75"/>
      <c r="AI527" s="75"/>
      <c r="AJ527" s="75"/>
      <c r="AK527" s="75"/>
      <c r="AL527" s="75"/>
      <c r="AM527" s="75"/>
      <c r="AN527" s="75"/>
      <c r="AO527" s="75"/>
      <c r="AP527" s="75"/>
      <c r="AQ527" s="75"/>
    </row>
    <row r="528" ht="14.25" customHeight="1">
      <c r="F528" s="176"/>
      <c r="N528" s="176"/>
      <c r="V528" s="176"/>
      <c r="X528" s="132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</row>
    <row r="529" ht="14.25" customHeight="1">
      <c r="F529" s="176"/>
      <c r="N529" s="176"/>
      <c r="V529" s="176"/>
      <c r="X529" s="132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</row>
    <row r="530" ht="14.25" customHeight="1">
      <c r="F530" s="176"/>
      <c r="N530" s="176"/>
      <c r="V530" s="176"/>
      <c r="X530" s="132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</row>
    <row r="531" ht="14.25" customHeight="1">
      <c r="F531" s="176"/>
      <c r="N531" s="176"/>
      <c r="V531" s="176"/>
      <c r="X531" s="132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</row>
    <row r="532" ht="14.25" customHeight="1">
      <c r="F532" s="176"/>
      <c r="N532" s="176"/>
      <c r="V532" s="176"/>
      <c r="X532" s="132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</row>
    <row r="533" ht="14.25" customHeight="1">
      <c r="F533" s="176"/>
      <c r="N533" s="176"/>
      <c r="V533" s="176"/>
      <c r="X533" s="132"/>
      <c r="Y533" s="75"/>
      <c r="Z533" s="75"/>
      <c r="AA533" s="75"/>
      <c r="AB533" s="75"/>
      <c r="AC533" s="75"/>
      <c r="AD533" s="75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  <c r="AO533" s="75"/>
      <c r="AP533" s="75"/>
      <c r="AQ533" s="75"/>
    </row>
    <row r="534" ht="14.25" customHeight="1">
      <c r="F534" s="176"/>
      <c r="N534" s="176"/>
      <c r="V534" s="176"/>
      <c r="X534" s="132"/>
      <c r="Y534" s="75"/>
      <c r="Z534" s="75"/>
      <c r="AA534" s="75"/>
      <c r="AB534" s="75"/>
      <c r="AC534" s="75"/>
      <c r="AD534" s="75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  <c r="AO534" s="75"/>
      <c r="AP534" s="75"/>
      <c r="AQ534" s="75"/>
    </row>
    <row r="535" ht="14.25" customHeight="1">
      <c r="F535" s="176"/>
      <c r="N535" s="176"/>
      <c r="V535" s="176"/>
      <c r="X535" s="132"/>
      <c r="Y535" s="75"/>
      <c r="Z535" s="75"/>
      <c r="AA535" s="75"/>
      <c r="AB535" s="75"/>
      <c r="AC535" s="75"/>
      <c r="AD535" s="75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  <c r="AO535" s="75"/>
      <c r="AP535" s="75"/>
      <c r="AQ535" s="75"/>
    </row>
    <row r="536" ht="14.25" customHeight="1">
      <c r="F536" s="176"/>
      <c r="N536" s="176"/>
      <c r="V536" s="176"/>
      <c r="X536" s="132"/>
      <c r="Y536" s="75"/>
      <c r="Z536" s="75"/>
      <c r="AA536" s="75"/>
      <c r="AB536" s="75"/>
      <c r="AC536" s="75"/>
      <c r="AD536" s="75"/>
      <c r="AE536" s="75"/>
      <c r="AF536" s="75"/>
      <c r="AG536" s="75"/>
      <c r="AH536" s="75"/>
      <c r="AI536" s="75"/>
      <c r="AJ536" s="75"/>
      <c r="AK536" s="75"/>
      <c r="AL536" s="75"/>
      <c r="AM536" s="75"/>
      <c r="AN536" s="75"/>
      <c r="AO536" s="75"/>
      <c r="AP536" s="75"/>
      <c r="AQ536" s="75"/>
    </row>
    <row r="537" ht="14.25" customHeight="1">
      <c r="F537" s="176"/>
      <c r="N537" s="176"/>
      <c r="V537" s="176"/>
      <c r="X537" s="132"/>
      <c r="Y537" s="75"/>
      <c r="Z537" s="75"/>
      <c r="AA537" s="75"/>
      <c r="AB537" s="75"/>
      <c r="AC537" s="75"/>
      <c r="AD537" s="75"/>
      <c r="AE537" s="75"/>
      <c r="AF537" s="75"/>
      <c r="AG537" s="75"/>
      <c r="AH537" s="75"/>
      <c r="AI537" s="75"/>
      <c r="AJ537" s="75"/>
      <c r="AK537" s="75"/>
      <c r="AL537" s="75"/>
      <c r="AM537" s="75"/>
      <c r="AN537" s="75"/>
      <c r="AO537" s="75"/>
      <c r="AP537" s="75"/>
      <c r="AQ537" s="75"/>
    </row>
    <row r="538" ht="14.25" customHeight="1">
      <c r="F538" s="176"/>
      <c r="N538" s="176"/>
      <c r="V538" s="176"/>
      <c r="X538" s="132"/>
      <c r="Y538" s="75"/>
      <c r="Z538" s="75"/>
      <c r="AA538" s="75"/>
      <c r="AB538" s="75"/>
      <c r="AC538" s="75"/>
      <c r="AD538" s="75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  <c r="AO538" s="75"/>
      <c r="AP538" s="75"/>
      <c r="AQ538" s="75"/>
    </row>
    <row r="539" ht="14.25" customHeight="1">
      <c r="F539" s="176"/>
      <c r="N539" s="176"/>
      <c r="V539" s="176"/>
      <c r="X539" s="132"/>
      <c r="Y539" s="75"/>
      <c r="Z539" s="75"/>
      <c r="AA539" s="75"/>
      <c r="AB539" s="75"/>
      <c r="AC539" s="75"/>
      <c r="AD539" s="75"/>
      <c r="AE539" s="75"/>
      <c r="AF539" s="75"/>
      <c r="AG539" s="75"/>
      <c r="AH539" s="75"/>
      <c r="AI539" s="75"/>
      <c r="AJ539" s="75"/>
      <c r="AK539" s="75"/>
      <c r="AL539" s="75"/>
      <c r="AM539" s="75"/>
      <c r="AN539" s="75"/>
      <c r="AO539" s="75"/>
      <c r="AP539" s="75"/>
      <c r="AQ539" s="75"/>
    </row>
    <row r="540" ht="14.25" customHeight="1">
      <c r="F540" s="176"/>
      <c r="N540" s="176"/>
      <c r="V540" s="176"/>
      <c r="X540" s="132"/>
      <c r="Y540" s="75"/>
      <c r="Z540" s="75"/>
      <c r="AA540" s="75"/>
      <c r="AB540" s="75"/>
      <c r="AC540" s="75"/>
      <c r="AD540" s="75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  <c r="AO540" s="75"/>
      <c r="AP540" s="75"/>
      <c r="AQ540" s="75"/>
    </row>
    <row r="541" ht="14.25" customHeight="1">
      <c r="F541" s="176"/>
      <c r="N541" s="176"/>
      <c r="V541" s="176"/>
      <c r="X541" s="132"/>
      <c r="Y541" s="75"/>
      <c r="Z541" s="75"/>
      <c r="AA541" s="75"/>
      <c r="AB541" s="75"/>
      <c r="AC541" s="75"/>
      <c r="AD541" s="75"/>
      <c r="AE541" s="75"/>
      <c r="AF541" s="75"/>
      <c r="AG541" s="75"/>
      <c r="AH541" s="75"/>
      <c r="AI541" s="75"/>
      <c r="AJ541" s="75"/>
      <c r="AK541" s="75"/>
      <c r="AL541" s="75"/>
      <c r="AM541" s="75"/>
      <c r="AN541" s="75"/>
      <c r="AO541" s="75"/>
      <c r="AP541" s="75"/>
      <c r="AQ541" s="75"/>
    </row>
    <row r="542" ht="14.25" customHeight="1">
      <c r="F542" s="176"/>
      <c r="N542" s="176"/>
      <c r="V542" s="176"/>
      <c r="X542" s="132"/>
      <c r="Y542" s="75"/>
      <c r="Z542" s="75"/>
      <c r="AA542" s="75"/>
      <c r="AB542" s="75"/>
      <c r="AC542" s="75"/>
      <c r="AD542" s="75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  <c r="AO542" s="75"/>
      <c r="AP542" s="75"/>
      <c r="AQ542" s="75"/>
    </row>
    <row r="543" ht="14.25" customHeight="1">
      <c r="F543" s="176"/>
      <c r="N543" s="176"/>
      <c r="V543" s="176"/>
      <c r="X543" s="132"/>
      <c r="Y543" s="75"/>
      <c r="Z543" s="75"/>
      <c r="AA543" s="75"/>
      <c r="AB543" s="75"/>
      <c r="AC543" s="75"/>
      <c r="AD543" s="75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  <c r="AO543" s="75"/>
      <c r="AP543" s="75"/>
      <c r="AQ543" s="75"/>
    </row>
    <row r="544" ht="14.25" customHeight="1">
      <c r="F544" s="176"/>
      <c r="N544" s="176"/>
      <c r="V544" s="176"/>
      <c r="X544" s="132"/>
      <c r="Y544" s="75"/>
      <c r="Z544" s="75"/>
      <c r="AA544" s="75"/>
      <c r="AB544" s="75"/>
      <c r="AC544" s="75"/>
      <c r="AD544" s="75"/>
      <c r="AE544" s="75"/>
      <c r="AF544" s="75"/>
      <c r="AG544" s="75"/>
      <c r="AH544" s="75"/>
      <c r="AI544" s="75"/>
      <c r="AJ544" s="75"/>
      <c r="AK544" s="75"/>
      <c r="AL544" s="75"/>
      <c r="AM544" s="75"/>
      <c r="AN544" s="75"/>
      <c r="AO544" s="75"/>
      <c r="AP544" s="75"/>
      <c r="AQ544" s="75"/>
    </row>
    <row r="545" ht="14.25" customHeight="1">
      <c r="F545" s="176"/>
      <c r="N545" s="176"/>
      <c r="V545" s="176"/>
      <c r="X545" s="132"/>
      <c r="Y545" s="75"/>
      <c r="Z545" s="75"/>
      <c r="AA545" s="75"/>
      <c r="AB545" s="75"/>
      <c r="AC545" s="75"/>
      <c r="AD545" s="75"/>
      <c r="AE545" s="75"/>
      <c r="AF545" s="75"/>
      <c r="AG545" s="75"/>
      <c r="AH545" s="75"/>
      <c r="AI545" s="75"/>
      <c r="AJ545" s="75"/>
      <c r="AK545" s="75"/>
      <c r="AL545" s="75"/>
      <c r="AM545" s="75"/>
      <c r="AN545" s="75"/>
      <c r="AO545" s="75"/>
      <c r="AP545" s="75"/>
      <c r="AQ545" s="75"/>
    </row>
    <row r="546" ht="14.25" customHeight="1">
      <c r="F546" s="176"/>
      <c r="N546" s="176"/>
      <c r="V546" s="176"/>
      <c r="X546" s="132"/>
      <c r="Y546" s="75"/>
      <c r="Z546" s="75"/>
      <c r="AA546" s="75"/>
      <c r="AB546" s="75"/>
      <c r="AC546" s="75"/>
      <c r="AD546" s="75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  <c r="AO546" s="75"/>
      <c r="AP546" s="75"/>
      <c r="AQ546" s="75"/>
    </row>
    <row r="547" ht="14.25" customHeight="1">
      <c r="F547" s="176"/>
      <c r="N547" s="176"/>
      <c r="V547" s="176"/>
      <c r="X547" s="132"/>
      <c r="Y547" s="75"/>
      <c r="Z547" s="75"/>
      <c r="AA547" s="75"/>
      <c r="AB547" s="75"/>
      <c r="AC547" s="75"/>
      <c r="AD547" s="75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  <c r="AO547" s="75"/>
      <c r="AP547" s="75"/>
      <c r="AQ547" s="75"/>
    </row>
    <row r="548" ht="14.25" customHeight="1">
      <c r="F548" s="176"/>
      <c r="N548" s="176"/>
      <c r="V548" s="176"/>
      <c r="X548" s="132"/>
      <c r="Y548" s="75"/>
      <c r="Z548" s="75"/>
      <c r="AA548" s="75"/>
      <c r="AB548" s="75"/>
      <c r="AC548" s="75"/>
      <c r="AD548" s="75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  <c r="AO548" s="75"/>
      <c r="AP548" s="75"/>
      <c r="AQ548" s="75"/>
    </row>
    <row r="549" ht="14.25" customHeight="1">
      <c r="F549" s="176"/>
      <c r="N549" s="176"/>
      <c r="V549" s="176"/>
      <c r="X549" s="132"/>
      <c r="Y549" s="75"/>
      <c r="Z549" s="75"/>
      <c r="AA549" s="75"/>
      <c r="AB549" s="75"/>
      <c r="AC549" s="75"/>
      <c r="AD549" s="75"/>
      <c r="AE549" s="75"/>
      <c r="AF549" s="75"/>
      <c r="AG549" s="75"/>
      <c r="AH549" s="75"/>
      <c r="AI549" s="75"/>
      <c r="AJ549" s="75"/>
      <c r="AK549" s="75"/>
      <c r="AL549" s="75"/>
      <c r="AM549" s="75"/>
      <c r="AN549" s="75"/>
      <c r="AO549" s="75"/>
      <c r="AP549" s="75"/>
      <c r="AQ549" s="75"/>
    </row>
    <row r="550" ht="14.25" customHeight="1">
      <c r="F550" s="176"/>
      <c r="N550" s="176"/>
      <c r="V550" s="176"/>
      <c r="X550" s="132"/>
      <c r="Y550" s="75"/>
      <c r="Z550" s="75"/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  <c r="AO550" s="75"/>
      <c r="AP550" s="75"/>
      <c r="AQ550" s="75"/>
    </row>
    <row r="551" ht="14.25" customHeight="1">
      <c r="F551" s="176"/>
      <c r="N551" s="176"/>
      <c r="V551" s="176"/>
      <c r="X551" s="132"/>
      <c r="Y551" s="75"/>
      <c r="Z551" s="75"/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  <c r="AO551" s="75"/>
      <c r="AP551" s="75"/>
      <c r="AQ551" s="75"/>
    </row>
    <row r="552" ht="14.25" customHeight="1">
      <c r="F552" s="176"/>
      <c r="N552" s="176"/>
      <c r="V552" s="176"/>
      <c r="X552" s="132"/>
      <c r="Y552" s="75"/>
      <c r="Z552" s="75"/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  <c r="AO552" s="75"/>
      <c r="AP552" s="75"/>
      <c r="AQ552" s="75"/>
    </row>
    <row r="553" ht="14.25" customHeight="1">
      <c r="F553" s="176"/>
      <c r="N553" s="176"/>
      <c r="V553" s="176"/>
      <c r="X553" s="132"/>
      <c r="Y553" s="75"/>
      <c r="Z553" s="75"/>
      <c r="AA553" s="75"/>
      <c r="AB553" s="75"/>
      <c r="AC553" s="75"/>
      <c r="AD553" s="75"/>
      <c r="AE553" s="75"/>
      <c r="AF553" s="75"/>
      <c r="AG553" s="75"/>
      <c r="AH553" s="75"/>
      <c r="AI553" s="75"/>
      <c r="AJ553" s="75"/>
      <c r="AK553" s="75"/>
      <c r="AL553" s="75"/>
      <c r="AM553" s="75"/>
      <c r="AN553" s="75"/>
      <c r="AO553" s="75"/>
      <c r="AP553" s="75"/>
      <c r="AQ553" s="75"/>
    </row>
    <row r="554" ht="14.25" customHeight="1">
      <c r="F554" s="176"/>
      <c r="N554" s="176"/>
      <c r="V554" s="176"/>
      <c r="X554" s="132"/>
      <c r="Y554" s="75"/>
      <c r="Z554" s="75"/>
      <c r="AA554" s="75"/>
      <c r="AB554" s="75"/>
      <c r="AC554" s="75"/>
      <c r="AD554" s="75"/>
      <c r="AE554" s="75"/>
      <c r="AF554" s="75"/>
      <c r="AG554" s="75"/>
      <c r="AH554" s="75"/>
      <c r="AI554" s="75"/>
      <c r="AJ554" s="75"/>
      <c r="AK554" s="75"/>
      <c r="AL554" s="75"/>
      <c r="AM554" s="75"/>
      <c r="AN554" s="75"/>
      <c r="AO554" s="75"/>
      <c r="AP554" s="75"/>
      <c r="AQ554" s="75"/>
    </row>
    <row r="555" ht="14.25" customHeight="1">
      <c r="F555" s="176"/>
      <c r="N555" s="176"/>
      <c r="V555" s="176"/>
      <c r="X555" s="132"/>
      <c r="Y555" s="75"/>
      <c r="Z555" s="75"/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5"/>
      <c r="AO555" s="75"/>
      <c r="AP555" s="75"/>
      <c r="AQ555" s="75"/>
    </row>
    <row r="556" ht="14.25" customHeight="1">
      <c r="F556" s="176"/>
      <c r="N556" s="176"/>
      <c r="V556" s="176"/>
      <c r="X556" s="132"/>
      <c r="Y556" s="75"/>
      <c r="Z556" s="75"/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5"/>
      <c r="AO556" s="75"/>
      <c r="AP556" s="75"/>
      <c r="AQ556" s="75"/>
    </row>
    <row r="557" ht="14.25" customHeight="1">
      <c r="F557" s="176"/>
      <c r="N557" s="176"/>
      <c r="V557" s="176"/>
      <c r="X557" s="132"/>
      <c r="Y557" s="75"/>
      <c r="Z557" s="75"/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5"/>
      <c r="AO557" s="75"/>
      <c r="AP557" s="75"/>
      <c r="AQ557" s="75"/>
    </row>
    <row r="558" ht="14.25" customHeight="1">
      <c r="F558" s="176"/>
      <c r="N558" s="176"/>
      <c r="V558" s="176"/>
      <c r="X558" s="132"/>
      <c r="Y558" s="75"/>
      <c r="Z558" s="75"/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5"/>
      <c r="AO558" s="75"/>
      <c r="AP558" s="75"/>
      <c r="AQ558" s="75"/>
    </row>
    <row r="559" ht="14.25" customHeight="1">
      <c r="F559" s="176"/>
      <c r="N559" s="176"/>
      <c r="V559" s="176"/>
      <c r="X559" s="132"/>
      <c r="Y559" s="75"/>
      <c r="Z559" s="75"/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5"/>
      <c r="AO559" s="75"/>
      <c r="AP559" s="75"/>
      <c r="AQ559" s="75"/>
    </row>
    <row r="560" ht="14.25" customHeight="1">
      <c r="F560" s="176"/>
      <c r="N560" s="176"/>
      <c r="V560" s="176"/>
      <c r="X560" s="132"/>
      <c r="Y560" s="75"/>
      <c r="Z560" s="75"/>
      <c r="AA560" s="75"/>
      <c r="AB560" s="75"/>
      <c r="AC560" s="75"/>
      <c r="AD560" s="75"/>
      <c r="AE560" s="75"/>
      <c r="AF560" s="75"/>
      <c r="AG560" s="75"/>
      <c r="AH560" s="75"/>
      <c r="AI560" s="75"/>
      <c r="AJ560" s="75"/>
      <c r="AK560" s="75"/>
      <c r="AL560" s="75"/>
      <c r="AM560" s="75"/>
      <c r="AN560" s="75"/>
      <c r="AO560" s="75"/>
      <c r="AP560" s="75"/>
      <c r="AQ560" s="75"/>
    </row>
    <row r="561" ht="14.25" customHeight="1">
      <c r="F561" s="176"/>
      <c r="N561" s="176"/>
      <c r="V561" s="176"/>
      <c r="X561" s="132"/>
      <c r="Y561" s="75"/>
      <c r="Z561" s="75"/>
      <c r="AA561" s="75"/>
      <c r="AB561" s="75"/>
      <c r="AC561" s="75"/>
      <c r="AD561" s="75"/>
      <c r="AE561" s="75"/>
      <c r="AF561" s="75"/>
      <c r="AG561" s="75"/>
      <c r="AH561" s="75"/>
      <c r="AI561" s="75"/>
      <c r="AJ561" s="75"/>
      <c r="AK561" s="75"/>
      <c r="AL561" s="75"/>
      <c r="AM561" s="75"/>
      <c r="AN561" s="75"/>
      <c r="AO561" s="75"/>
      <c r="AP561" s="75"/>
      <c r="AQ561" s="75"/>
    </row>
    <row r="562" ht="14.25" customHeight="1">
      <c r="F562" s="176"/>
      <c r="N562" s="176"/>
      <c r="V562" s="176"/>
      <c r="X562" s="132"/>
      <c r="Y562" s="75"/>
      <c r="Z562" s="75"/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5"/>
      <c r="AO562" s="75"/>
      <c r="AP562" s="75"/>
      <c r="AQ562" s="75"/>
    </row>
    <row r="563" ht="14.25" customHeight="1">
      <c r="F563" s="176"/>
      <c r="N563" s="176"/>
      <c r="V563" s="176"/>
      <c r="X563" s="132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  <c r="AO563" s="75"/>
      <c r="AP563" s="75"/>
      <c r="AQ563" s="75"/>
    </row>
    <row r="564" ht="14.25" customHeight="1">
      <c r="F564" s="176"/>
      <c r="N564" s="176"/>
      <c r="V564" s="176"/>
      <c r="X564" s="132"/>
      <c r="Y564" s="75"/>
      <c r="Z564" s="75"/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5"/>
      <c r="AO564" s="75"/>
      <c r="AP564" s="75"/>
      <c r="AQ564" s="75"/>
    </row>
    <row r="565" ht="14.25" customHeight="1">
      <c r="F565" s="176"/>
      <c r="N565" s="176"/>
      <c r="V565" s="176"/>
      <c r="X565" s="132"/>
      <c r="Y565" s="75"/>
      <c r="Z565" s="75"/>
      <c r="AA565" s="75"/>
      <c r="AB565" s="75"/>
      <c r="AC565" s="75"/>
      <c r="AD565" s="75"/>
      <c r="AE565" s="75"/>
      <c r="AF565" s="75"/>
      <c r="AG565" s="75"/>
      <c r="AH565" s="75"/>
      <c r="AI565" s="75"/>
      <c r="AJ565" s="75"/>
      <c r="AK565" s="75"/>
      <c r="AL565" s="75"/>
      <c r="AM565" s="75"/>
      <c r="AN565" s="75"/>
      <c r="AO565" s="75"/>
      <c r="AP565" s="75"/>
      <c r="AQ565" s="75"/>
    </row>
    <row r="566" ht="14.25" customHeight="1">
      <c r="F566" s="176"/>
      <c r="N566" s="176"/>
      <c r="V566" s="176"/>
      <c r="X566" s="132"/>
      <c r="Y566" s="75"/>
      <c r="Z566" s="75"/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5"/>
      <c r="AO566" s="75"/>
      <c r="AP566" s="75"/>
      <c r="AQ566" s="75"/>
    </row>
    <row r="567" ht="14.25" customHeight="1">
      <c r="F567" s="176"/>
      <c r="N567" s="176"/>
      <c r="V567" s="176"/>
      <c r="X567" s="132"/>
      <c r="Y567" s="75"/>
      <c r="Z567" s="75"/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5"/>
      <c r="AO567" s="75"/>
      <c r="AP567" s="75"/>
      <c r="AQ567" s="75"/>
    </row>
    <row r="568" ht="14.25" customHeight="1">
      <c r="F568" s="176"/>
      <c r="N568" s="176"/>
      <c r="V568" s="176"/>
      <c r="X568" s="132"/>
      <c r="Y568" s="75"/>
      <c r="Z568" s="75"/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5"/>
      <c r="AO568" s="75"/>
      <c r="AP568" s="75"/>
      <c r="AQ568" s="75"/>
    </row>
    <row r="569" ht="14.25" customHeight="1">
      <c r="F569" s="176"/>
      <c r="N569" s="176"/>
      <c r="V569" s="176"/>
      <c r="X569" s="132"/>
      <c r="Y569" s="75"/>
      <c r="Z569" s="75"/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5"/>
      <c r="AO569" s="75"/>
      <c r="AP569" s="75"/>
      <c r="AQ569" s="75"/>
    </row>
    <row r="570" ht="14.25" customHeight="1">
      <c r="F570" s="176"/>
      <c r="N570" s="176"/>
      <c r="V570" s="176"/>
      <c r="X570" s="132"/>
      <c r="Y570" s="75"/>
      <c r="Z570" s="75"/>
      <c r="AA570" s="75"/>
      <c r="AB570" s="75"/>
      <c r="AC570" s="75"/>
      <c r="AD570" s="75"/>
      <c r="AE570" s="75"/>
      <c r="AF570" s="75"/>
      <c r="AG570" s="75"/>
      <c r="AH570" s="75"/>
      <c r="AI570" s="75"/>
      <c r="AJ570" s="75"/>
      <c r="AK570" s="75"/>
      <c r="AL570" s="75"/>
      <c r="AM570" s="75"/>
      <c r="AN570" s="75"/>
      <c r="AO570" s="75"/>
      <c r="AP570" s="75"/>
      <c r="AQ570" s="75"/>
    </row>
    <row r="571" ht="14.25" customHeight="1">
      <c r="F571" s="176"/>
      <c r="N571" s="176"/>
      <c r="V571" s="176"/>
      <c r="X571" s="132"/>
      <c r="Y571" s="75"/>
      <c r="Z571" s="75"/>
      <c r="AA571" s="75"/>
      <c r="AB571" s="75"/>
      <c r="AC571" s="75"/>
      <c r="AD571" s="75"/>
      <c r="AE571" s="75"/>
      <c r="AF571" s="75"/>
      <c r="AG571" s="75"/>
      <c r="AH571" s="75"/>
      <c r="AI571" s="75"/>
      <c r="AJ571" s="75"/>
      <c r="AK571" s="75"/>
      <c r="AL571" s="75"/>
      <c r="AM571" s="75"/>
      <c r="AN571" s="75"/>
      <c r="AO571" s="75"/>
      <c r="AP571" s="75"/>
      <c r="AQ571" s="75"/>
    </row>
    <row r="572" ht="14.25" customHeight="1">
      <c r="F572" s="176"/>
      <c r="N572" s="176"/>
      <c r="V572" s="176"/>
      <c r="X572" s="132"/>
      <c r="Y572" s="75"/>
      <c r="Z572" s="75"/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5"/>
      <c r="AO572" s="75"/>
      <c r="AP572" s="75"/>
      <c r="AQ572" s="75"/>
    </row>
    <row r="573" ht="14.25" customHeight="1">
      <c r="F573" s="176"/>
      <c r="N573" s="176"/>
      <c r="V573" s="176"/>
      <c r="X573" s="132"/>
      <c r="Y573" s="75"/>
      <c r="Z573" s="75"/>
      <c r="AA573" s="75"/>
      <c r="AB573" s="75"/>
      <c r="AC573" s="75"/>
      <c r="AD573" s="75"/>
      <c r="AE573" s="75"/>
      <c r="AF573" s="75"/>
      <c r="AG573" s="75"/>
      <c r="AH573" s="75"/>
      <c r="AI573" s="75"/>
      <c r="AJ573" s="75"/>
      <c r="AK573" s="75"/>
      <c r="AL573" s="75"/>
      <c r="AM573" s="75"/>
      <c r="AN573" s="75"/>
      <c r="AO573" s="75"/>
      <c r="AP573" s="75"/>
      <c r="AQ573" s="75"/>
    </row>
    <row r="574" ht="14.25" customHeight="1">
      <c r="F574" s="176"/>
      <c r="N574" s="176"/>
      <c r="V574" s="176"/>
      <c r="X574" s="132"/>
      <c r="Y574" s="75"/>
      <c r="Z574" s="75"/>
      <c r="AA574" s="75"/>
      <c r="AB574" s="75"/>
      <c r="AC574" s="75"/>
      <c r="AD574" s="75"/>
      <c r="AE574" s="75"/>
      <c r="AF574" s="75"/>
      <c r="AG574" s="75"/>
      <c r="AH574" s="75"/>
      <c r="AI574" s="75"/>
      <c r="AJ574" s="75"/>
      <c r="AK574" s="75"/>
      <c r="AL574" s="75"/>
      <c r="AM574" s="75"/>
      <c r="AN574" s="75"/>
      <c r="AO574" s="75"/>
      <c r="AP574" s="75"/>
      <c r="AQ574" s="75"/>
    </row>
    <row r="575" ht="14.25" customHeight="1">
      <c r="F575" s="176"/>
      <c r="N575" s="176"/>
      <c r="V575" s="176"/>
      <c r="X575" s="132"/>
      <c r="Y575" s="75"/>
      <c r="Z575" s="75"/>
      <c r="AA575" s="75"/>
      <c r="AB575" s="75"/>
      <c r="AC575" s="75"/>
      <c r="AD575" s="75"/>
      <c r="AE575" s="75"/>
      <c r="AF575" s="75"/>
      <c r="AG575" s="75"/>
      <c r="AH575" s="75"/>
      <c r="AI575" s="75"/>
      <c r="AJ575" s="75"/>
      <c r="AK575" s="75"/>
      <c r="AL575" s="75"/>
      <c r="AM575" s="75"/>
      <c r="AN575" s="75"/>
      <c r="AO575" s="75"/>
      <c r="AP575" s="75"/>
      <c r="AQ575" s="75"/>
    </row>
    <row r="576" ht="14.25" customHeight="1">
      <c r="F576" s="176"/>
      <c r="N576" s="176"/>
      <c r="V576" s="176"/>
      <c r="X576" s="132"/>
      <c r="Y576" s="75"/>
      <c r="Z576" s="75"/>
      <c r="AA576" s="75"/>
      <c r="AB576" s="75"/>
      <c r="AC576" s="75"/>
      <c r="AD576" s="75"/>
      <c r="AE576" s="75"/>
      <c r="AF576" s="75"/>
      <c r="AG576" s="75"/>
      <c r="AH576" s="75"/>
      <c r="AI576" s="75"/>
      <c r="AJ576" s="75"/>
      <c r="AK576" s="75"/>
      <c r="AL576" s="75"/>
      <c r="AM576" s="75"/>
      <c r="AN576" s="75"/>
      <c r="AO576" s="75"/>
      <c r="AP576" s="75"/>
      <c r="AQ576" s="75"/>
    </row>
    <row r="577" ht="14.25" customHeight="1">
      <c r="F577" s="176"/>
      <c r="N577" s="176"/>
      <c r="V577" s="176"/>
      <c r="X577" s="132"/>
      <c r="Y577" s="75"/>
      <c r="Z577" s="75"/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5"/>
      <c r="AO577" s="75"/>
      <c r="AP577" s="75"/>
      <c r="AQ577" s="75"/>
    </row>
    <row r="578" ht="14.25" customHeight="1">
      <c r="F578" s="176"/>
      <c r="N578" s="176"/>
      <c r="V578" s="176"/>
      <c r="X578" s="132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5"/>
      <c r="AO578" s="75"/>
      <c r="AP578" s="75"/>
      <c r="AQ578" s="75"/>
    </row>
    <row r="579" ht="14.25" customHeight="1">
      <c r="F579" s="176"/>
      <c r="N579" s="176"/>
      <c r="V579" s="176"/>
      <c r="X579" s="132"/>
      <c r="Y579" s="75"/>
      <c r="Z579" s="75"/>
      <c r="AA579" s="75"/>
      <c r="AB579" s="75"/>
      <c r="AC579" s="75"/>
      <c r="AD579" s="75"/>
      <c r="AE579" s="75"/>
      <c r="AF579" s="75"/>
      <c r="AG579" s="75"/>
      <c r="AH579" s="75"/>
      <c r="AI579" s="75"/>
      <c r="AJ579" s="75"/>
      <c r="AK579" s="75"/>
      <c r="AL579" s="75"/>
      <c r="AM579" s="75"/>
      <c r="AN579" s="75"/>
      <c r="AO579" s="75"/>
      <c r="AP579" s="75"/>
      <c r="AQ579" s="75"/>
    </row>
    <row r="580" ht="14.25" customHeight="1">
      <c r="F580" s="176"/>
      <c r="N580" s="176"/>
      <c r="V580" s="176"/>
      <c r="X580" s="132"/>
      <c r="Y580" s="75"/>
      <c r="Z580" s="75"/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5"/>
      <c r="AO580" s="75"/>
      <c r="AP580" s="75"/>
      <c r="AQ580" s="75"/>
    </row>
    <row r="581" ht="14.25" customHeight="1">
      <c r="F581" s="176"/>
      <c r="N581" s="176"/>
      <c r="V581" s="176"/>
      <c r="X581" s="132"/>
      <c r="Y581" s="75"/>
      <c r="Z581" s="75"/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5"/>
      <c r="AO581" s="75"/>
      <c r="AP581" s="75"/>
      <c r="AQ581" s="75"/>
    </row>
    <row r="582" ht="14.25" customHeight="1">
      <c r="F582" s="176"/>
      <c r="N582" s="176"/>
      <c r="V582" s="176"/>
      <c r="X582" s="132"/>
      <c r="Y582" s="75"/>
      <c r="Z582" s="75"/>
      <c r="AA582" s="75"/>
      <c r="AB582" s="75"/>
      <c r="AC582" s="75"/>
      <c r="AD582" s="75"/>
      <c r="AE582" s="75"/>
      <c r="AF582" s="75"/>
      <c r="AG582" s="75"/>
      <c r="AH582" s="75"/>
      <c r="AI582" s="75"/>
      <c r="AJ582" s="75"/>
      <c r="AK582" s="75"/>
      <c r="AL582" s="75"/>
      <c r="AM582" s="75"/>
      <c r="AN582" s="75"/>
      <c r="AO582" s="75"/>
      <c r="AP582" s="75"/>
      <c r="AQ582" s="75"/>
    </row>
    <row r="583" ht="14.25" customHeight="1">
      <c r="F583" s="176"/>
      <c r="N583" s="176"/>
      <c r="V583" s="176"/>
      <c r="X583" s="132"/>
      <c r="Y583" s="75"/>
      <c r="Z583" s="75"/>
      <c r="AA583" s="75"/>
      <c r="AB583" s="75"/>
      <c r="AC583" s="75"/>
      <c r="AD583" s="75"/>
      <c r="AE583" s="75"/>
      <c r="AF583" s="75"/>
      <c r="AG583" s="75"/>
      <c r="AH583" s="75"/>
      <c r="AI583" s="75"/>
      <c r="AJ583" s="75"/>
      <c r="AK583" s="75"/>
      <c r="AL583" s="75"/>
      <c r="AM583" s="75"/>
      <c r="AN583" s="75"/>
      <c r="AO583" s="75"/>
      <c r="AP583" s="75"/>
      <c r="AQ583" s="75"/>
    </row>
    <row r="584" ht="14.25" customHeight="1">
      <c r="F584" s="176"/>
      <c r="N584" s="176"/>
      <c r="V584" s="176"/>
      <c r="X584" s="132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  <c r="AO584" s="75"/>
      <c r="AP584" s="75"/>
      <c r="AQ584" s="75"/>
    </row>
    <row r="585" ht="14.25" customHeight="1">
      <c r="F585" s="176"/>
      <c r="N585" s="176"/>
      <c r="V585" s="176"/>
      <c r="X585" s="132"/>
      <c r="Y585" s="75"/>
      <c r="Z585" s="75"/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5"/>
      <c r="AO585" s="75"/>
      <c r="AP585" s="75"/>
      <c r="AQ585" s="75"/>
    </row>
    <row r="586" ht="14.25" customHeight="1">
      <c r="F586" s="176"/>
      <c r="N586" s="176"/>
      <c r="V586" s="176"/>
      <c r="X586" s="132"/>
      <c r="Y586" s="75"/>
      <c r="Z586" s="75"/>
      <c r="AA586" s="75"/>
      <c r="AB586" s="75"/>
      <c r="AC586" s="75"/>
      <c r="AD586" s="75"/>
      <c r="AE586" s="75"/>
      <c r="AF586" s="75"/>
      <c r="AG586" s="75"/>
      <c r="AH586" s="75"/>
      <c r="AI586" s="75"/>
      <c r="AJ586" s="75"/>
      <c r="AK586" s="75"/>
      <c r="AL586" s="75"/>
      <c r="AM586" s="75"/>
      <c r="AN586" s="75"/>
      <c r="AO586" s="75"/>
      <c r="AP586" s="75"/>
      <c r="AQ586" s="75"/>
    </row>
    <row r="587" ht="14.25" customHeight="1">
      <c r="F587" s="176"/>
      <c r="N587" s="176"/>
      <c r="V587" s="176"/>
      <c r="X587" s="132"/>
      <c r="Y587" s="75"/>
      <c r="Z587" s="75"/>
      <c r="AA587" s="75"/>
      <c r="AB587" s="75"/>
      <c r="AC587" s="75"/>
      <c r="AD587" s="75"/>
      <c r="AE587" s="75"/>
      <c r="AF587" s="75"/>
      <c r="AG587" s="75"/>
      <c r="AH587" s="75"/>
      <c r="AI587" s="75"/>
      <c r="AJ587" s="75"/>
      <c r="AK587" s="75"/>
      <c r="AL587" s="75"/>
      <c r="AM587" s="75"/>
      <c r="AN587" s="75"/>
      <c r="AO587" s="75"/>
      <c r="AP587" s="75"/>
      <c r="AQ587" s="75"/>
    </row>
    <row r="588" ht="14.25" customHeight="1">
      <c r="F588" s="176"/>
      <c r="N588" s="176"/>
      <c r="V588" s="176"/>
      <c r="X588" s="132"/>
      <c r="Y588" s="75"/>
      <c r="Z588" s="75"/>
      <c r="AA588" s="75"/>
      <c r="AB588" s="75"/>
      <c r="AC588" s="75"/>
      <c r="AD588" s="75"/>
      <c r="AE588" s="75"/>
      <c r="AF588" s="75"/>
      <c r="AG588" s="75"/>
      <c r="AH588" s="75"/>
      <c r="AI588" s="75"/>
      <c r="AJ588" s="75"/>
      <c r="AK588" s="75"/>
      <c r="AL588" s="75"/>
      <c r="AM588" s="75"/>
      <c r="AN588" s="75"/>
      <c r="AO588" s="75"/>
      <c r="AP588" s="75"/>
      <c r="AQ588" s="75"/>
    </row>
    <row r="589" ht="14.25" customHeight="1">
      <c r="F589" s="176"/>
      <c r="N589" s="176"/>
      <c r="V589" s="176"/>
      <c r="X589" s="132"/>
      <c r="Y589" s="75"/>
      <c r="Z589" s="75"/>
      <c r="AA589" s="75"/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  <c r="AO589" s="75"/>
      <c r="AP589" s="75"/>
      <c r="AQ589" s="75"/>
    </row>
    <row r="590" ht="14.25" customHeight="1">
      <c r="F590" s="176"/>
      <c r="N590" s="176"/>
      <c r="V590" s="176"/>
      <c r="X590" s="132"/>
      <c r="Y590" s="75"/>
      <c r="Z590" s="75"/>
      <c r="AA590" s="75"/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  <c r="AO590" s="75"/>
      <c r="AP590" s="75"/>
      <c r="AQ590" s="75"/>
    </row>
    <row r="591" ht="14.25" customHeight="1">
      <c r="F591" s="176"/>
      <c r="N591" s="176"/>
      <c r="V591" s="176"/>
      <c r="X591" s="132"/>
      <c r="Y591" s="75"/>
      <c r="Z591" s="75"/>
      <c r="AA591" s="75"/>
      <c r="AB591" s="75"/>
      <c r="AC591" s="75"/>
      <c r="AD591" s="75"/>
      <c r="AE591" s="75"/>
      <c r="AF591" s="75"/>
      <c r="AG591" s="75"/>
      <c r="AH591" s="75"/>
      <c r="AI591" s="75"/>
      <c r="AJ591" s="75"/>
      <c r="AK591" s="75"/>
      <c r="AL591" s="75"/>
      <c r="AM591" s="75"/>
      <c r="AN591" s="75"/>
      <c r="AO591" s="75"/>
      <c r="AP591" s="75"/>
      <c r="AQ591" s="75"/>
    </row>
    <row r="592" ht="14.25" customHeight="1">
      <c r="F592" s="176"/>
      <c r="N592" s="176"/>
      <c r="V592" s="176"/>
      <c r="X592" s="132"/>
      <c r="Y592" s="75"/>
      <c r="Z592" s="75"/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</row>
    <row r="593" ht="14.25" customHeight="1">
      <c r="F593" s="176"/>
      <c r="N593" s="176"/>
      <c r="V593" s="176"/>
      <c r="X593" s="132"/>
      <c r="Y593" s="75"/>
      <c r="Z593" s="75"/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  <c r="AO593" s="75"/>
      <c r="AP593" s="75"/>
      <c r="AQ593" s="75"/>
    </row>
    <row r="594" ht="14.25" customHeight="1">
      <c r="F594" s="176"/>
      <c r="N594" s="176"/>
      <c r="V594" s="176"/>
      <c r="X594" s="132"/>
      <c r="Y594" s="75"/>
      <c r="Z594" s="75"/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  <c r="AO594" s="75"/>
      <c r="AP594" s="75"/>
      <c r="AQ594" s="75"/>
    </row>
    <row r="595" ht="14.25" customHeight="1">
      <c r="F595" s="176"/>
      <c r="N595" s="176"/>
      <c r="V595" s="176"/>
      <c r="X595" s="132"/>
      <c r="Y595" s="75"/>
      <c r="Z595" s="75"/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5"/>
      <c r="AL595" s="75"/>
      <c r="AM595" s="75"/>
      <c r="AN595" s="75"/>
      <c r="AO595" s="75"/>
      <c r="AP595" s="75"/>
      <c r="AQ595" s="75"/>
    </row>
    <row r="596" ht="14.25" customHeight="1">
      <c r="F596" s="176"/>
      <c r="N596" s="176"/>
      <c r="V596" s="176"/>
      <c r="X596" s="132"/>
      <c r="Y596" s="75"/>
      <c r="Z596" s="75"/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5"/>
      <c r="AL596" s="75"/>
      <c r="AM596" s="75"/>
      <c r="AN596" s="75"/>
      <c r="AO596" s="75"/>
      <c r="AP596" s="75"/>
      <c r="AQ596" s="75"/>
    </row>
    <row r="597" ht="14.25" customHeight="1">
      <c r="F597" s="176"/>
      <c r="N597" s="176"/>
      <c r="V597" s="176"/>
      <c r="X597" s="132"/>
      <c r="Y597" s="75"/>
      <c r="Z597" s="75"/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5"/>
      <c r="AL597" s="75"/>
      <c r="AM597" s="75"/>
      <c r="AN597" s="75"/>
      <c r="AO597" s="75"/>
      <c r="AP597" s="75"/>
      <c r="AQ597" s="75"/>
    </row>
    <row r="598" ht="14.25" customHeight="1">
      <c r="F598" s="176"/>
      <c r="N598" s="176"/>
      <c r="V598" s="176"/>
      <c r="X598" s="132"/>
      <c r="Y598" s="75"/>
      <c r="Z598" s="75"/>
      <c r="AA598" s="75"/>
      <c r="AB598" s="75"/>
      <c r="AC598" s="75"/>
      <c r="AD598" s="75"/>
      <c r="AE598" s="75"/>
      <c r="AF598" s="75"/>
      <c r="AG598" s="75"/>
      <c r="AH598" s="75"/>
      <c r="AI598" s="75"/>
      <c r="AJ598" s="75"/>
      <c r="AK598" s="75"/>
      <c r="AL598" s="75"/>
      <c r="AM598" s="75"/>
      <c r="AN598" s="75"/>
      <c r="AO598" s="75"/>
      <c r="AP598" s="75"/>
      <c r="AQ598" s="75"/>
    </row>
    <row r="599" ht="14.25" customHeight="1">
      <c r="F599" s="176"/>
      <c r="N599" s="176"/>
      <c r="V599" s="176"/>
      <c r="X599" s="132"/>
      <c r="Y599" s="75"/>
      <c r="Z599" s="75"/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5"/>
      <c r="AL599" s="75"/>
      <c r="AM599" s="75"/>
      <c r="AN599" s="75"/>
      <c r="AO599" s="75"/>
      <c r="AP599" s="75"/>
      <c r="AQ599" s="75"/>
    </row>
    <row r="600" ht="14.25" customHeight="1">
      <c r="F600" s="176"/>
      <c r="N600" s="176"/>
      <c r="V600" s="176"/>
      <c r="X600" s="132"/>
      <c r="Y600" s="75"/>
      <c r="Z600" s="75"/>
      <c r="AA600" s="75"/>
      <c r="AB600" s="75"/>
      <c r="AC600" s="75"/>
      <c r="AD600" s="75"/>
      <c r="AE600" s="75"/>
      <c r="AF600" s="75"/>
      <c r="AG600" s="75"/>
      <c r="AH600" s="75"/>
      <c r="AI600" s="75"/>
      <c r="AJ600" s="75"/>
      <c r="AK600" s="75"/>
      <c r="AL600" s="75"/>
      <c r="AM600" s="75"/>
      <c r="AN600" s="75"/>
      <c r="AO600" s="75"/>
      <c r="AP600" s="75"/>
      <c r="AQ600" s="75"/>
    </row>
    <row r="601" ht="14.25" customHeight="1">
      <c r="F601" s="176"/>
      <c r="N601" s="176"/>
      <c r="V601" s="176"/>
      <c r="X601" s="132"/>
      <c r="Y601" s="75"/>
      <c r="Z601" s="75"/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5"/>
      <c r="AL601" s="75"/>
      <c r="AM601" s="75"/>
      <c r="AN601" s="75"/>
      <c r="AO601" s="75"/>
      <c r="AP601" s="75"/>
      <c r="AQ601" s="75"/>
    </row>
    <row r="602" ht="14.25" customHeight="1">
      <c r="F602" s="176"/>
      <c r="N602" s="176"/>
      <c r="V602" s="176"/>
      <c r="X602" s="132"/>
      <c r="Y602" s="75"/>
      <c r="Z602" s="75"/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5"/>
      <c r="AL602" s="75"/>
      <c r="AM602" s="75"/>
      <c r="AN602" s="75"/>
      <c r="AO602" s="75"/>
      <c r="AP602" s="75"/>
      <c r="AQ602" s="75"/>
    </row>
    <row r="603" ht="14.25" customHeight="1">
      <c r="F603" s="176"/>
      <c r="N603" s="176"/>
      <c r="V603" s="176"/>
      <c r="X603" s="132"/>
      <c r="Y603" s="75"/>
      <c r="Z603" s="75"/>
      <c r="AA603" s="75"/>
      <c r="AB603" s="75"/>
      <c r="AC603" s="75"/>
      <c r="AD603" s="75"/>
      <c r="AE603" s="75"/>
      <c r="AF603" s="75"/>
      <c r="AG603" s="75"/>
      <c r="AH603" s="75"/>
      <c r="AI603" s="75"/>
      <c r="AJ603" s="75"/>
      <c r="AK603" s="75"/>
      <c r="AL603" s="75"/>
      <c r="AM603" s="75"/>
      <c r="AN603" s="75"/>
      <c r="AO603" s="75"/>
      <c r="AP603" s="75"/>
      <c r="AQ603" s="75"/>
    </row>
    <row r="604" ht="14.25" customHeight="1">
      <c r="F604" s="176"/>
      <c r="N604" s="176"/>
      <c r="V604" s="176"/>
      <c r="X604" s="132"/>
      <c r="Y604" s="75"/>
      <c r="Z604" s="75"/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5"/>
      <c r="AL604" s="75"/>
      <c r="AM604" s="75"/>
      <c r="AN604" s="75"/>
      <c r="AO604" s="75"/>
      <c r="AP604" s="75"/>
      <c r="AQ604" s="75"/>
    </row>
    <row r="605" ht="14.25" customHeight="1">
      <c r="F605" s="176"/>
      <c r="N605" s="176"/>
      <c r="V605" s="176"/>
      <c r="X605" s="132"/>
      <c r="Y605" s="75"/>
      <c r="Z605" s="75"/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5"/>
      <c r="AL605" s="75"/>
      <c r="AM605" s="75"/>
      <c r="AN605" s="75"/>
      <c r="AO605" s="75"/>
      <c r="AP605" s="75"/>
      <c r="AQ605" s="75"/>
    </row>
    <row r="606" ht="14.25" customHeight="1">
      <c r="F606" s="176"/>
      <c r="N606" s="176"/>
      <c r="V606" s="176"/>
      <c r="X606" s="132"/>
      <c r="Y606" s="75"/>
      <c r="Z606" s="75"/>
      <c r="AA606" s="75"/>
      <c r="AB606" s="75"/>
      <c r="AC606" s="75"/>
      <c r="AD606" s="75"/>
      <c r="AE606" s="75"/>
      <c r="AF606" s="75"/>
      <c r="AG606" s="75"/>
      <c r="AH606" s="75"/>
      <c r="AI606" s="75"/>
      <c r="AJ606" s="75"/>
      <c r="AK606" s="75"/>
      <c r="AL606" s="75"/>
      <c r="AM606" s="75"/>
      <c r="AN606" s="75"/>
      <c r="AO606" s="75"/>
      <c r="AP606" s="75"/>
      <c r="AQ606" s="75"/>
    </row>
    <row r="607" ht="14.25" customHeight="1">
      <c r="F607" s="176"/>
      <c r="N607" s="176"/>
      <c r="V607" s="176"/>
      <c r="X607" s="132"/>
      <c r="Y607" s="75"/>
      <c r="Z607" s="75"/>
      <c r="AA607" s="75"/>
      <c r="AB607" s="75"/>
      <c r="AC607" s="75"/>
      <c r="AD607" s="75"/>
      <c r="AE607" s="75"/>
      <c r="AF607" s="75"/>
      <c r="AG607" s="75"/>
      <c r="AH607" s="75"/>
      <c r="AI607" s="75"/>
      <c r="AJ607" s="75"/>
      <c r="AK607" s="75"/>
      <c r="AL607" s="75"/>
      <c r="AM607" s="75"/>
      <c r="AN607" s="75"/>
      <c r="AO607" s="75"/>
      <c r="AP607" s="75"/>
      <c r="AQ607" s="75"/>
    </row>
    <row r="608" ht="14.25" customHeight="1">
      <c r="F608" s="176"/>
      <c r="N608" s="176"/>
      <c r="V608" s="176"/>
      <c r="X608" s="132"/>
      <c r="Y608" s="75"/>
      <c r="Z608" s="75"/>
      <c r="AA608" s="75"/>
      <c r="AB608" s="75"/>
      <c r="AC608" s="75"/>
      <c r="AD608" s="75"/>
      <c r="AE608" s="75"/>
      <c r="AF608" s="75"/>
      <c r="AG608" s="75"/>
      <c r="AH608" s="75"/>
      <c r="AI608" s="75"/>
      <c r="AJ608" s="75"/>
      <c r="AK608" s="75"/>
      <c r="AL608" s="75"/>
      <c r="AM608" s="75"/>
      <c r="AN608" s="75"/>
      <c r="AO608" s="75"/>
      <c r="AP608" s="75"/>
      <c r="AQ608" s="75"/>
    </row>
    <row r="609" ht="14.25" customHeight="1">
      <c r="F609" s="176"/>
      <c r="N609" s="176"/>
      <c r="V609" s="176"/>
      <c r="X609" s="132"/>
      <c r="Y609" s="75"/>
      <c r="Z609" s="75"/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5"/>
      <c r="AL609" s="75"/>
      <c r="AM609" s="75"/>
      <c r="AN609" s="75"/>
      <c r="AO609" s="75"/>
      <c r="AP609" s="75"/>
      <c r="AQ609" s="75"/>
    </row>
    <row r="610" ht="14.25" customHeight="1">
      <c r="F610" s="176"/>
      <c r="N610" s="176"/>
      <c r="V610" s="176"/>
      <c r="X610" s="132"/>
      <c r="Y610" s="75"/>
      <c r="Z610" s="75"/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5"/>
      <c r="AL610" s="75"/>
      <c r="AM610" s="75"/>
      <c r="AN610" s="75"/>
      <c r="AO610" s="75"/>
      <c r="AP610" s="75"/>
      <c r="AQ610" s="75"/>
    </row>
    <row r="611" ht="14.25" customHeight="1">
      <c r="F611" s="176"/>
      <c r="N611" s="176"/>
      <c r="V611" s="176"/>
      <c r="X611" s="132"/>
      <c r="Y611" s="75"/>
      <c r="Z611" s="75"/>
      <c r="AA611" s="75"/>
      <c r="AB611" s="75"/>
      <c r="AC611" s="75"/>
      <c r="AD611" s="75"/>
      <c r="AE611" s="75"/>
      <c r="AF611" s="75"/>
      <c r="AG611" s="75"/>
      <c r="AH611" s="75"/>
      <c r="AI611" s="75"/>
      <c r="AJ611" s="75"/>
      <c r="AK611" s="75"/>
      <c r="AL611" s="75"/>
      <c r="AM611" s="75"/>
      <c r="AN611" s="75"/>
      <c r="AO611" s="75"/>
      <c r="AP611" s="75"/>
      <c r="AQ611" s="75"/>
    </row>
    <row r="612" ht="14.25" customHeight="1">
      <c r="F612" s="176"/>
      <c r="N612" s="176"/>
      <c r="V612" s="176"/>
      <c r="X612" s="132"/>
      <c r="Y612" s="75"/>
      <c r="Z612" s="75"/>
      <c r="AA612" s="75"/>
      <c r="AB612" s="75"/>
      <c r="AC612" s="75"/>
      <c r="AD612" s="75"/>
      <c r="AE612" s="75"/>
      <c r="AF612" s="75"/>
      <c r="AG612" s="75"/>
      <c r="AH612" s="75"/>
      <c r="AI612" s="75"/>
      <c r="AJ612" s="75"/>
      <c r="AK612" s="75"/>
      <c r="AL612" s="75"/>
      <c r="AM612" s="75"/>
      <c r="AN612" s="75"/>
      <c r="AO612" s="75"/>
      <c r="AP612" s="75"/>
      <c r="AQ612" s="75"/>
    </row>
    <row r="613" ht="14.25" customHeight="1">
      <c r="F613" s="176"/>
      <c r="N613" s="176"/>
      <c r="V613" s="176"/>
      <c r="X613" s="132"/>
      <c r="Y613" s="75"/>
      <c r="Z613" s="75"/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5"/>
      <c r="AL613" s="75"/>
      <c r="AM613" s="75"/>
      <c r="AN613" s="75"/>
      <c r="AO613" s="75"/>
      <c r="AP613" s="75"/>
      <c r="AQ613" s="75"/>
    </row>
    <row r="614" ht="14.25" customHeight="1">
      <c r="F614" s="176"/>
      <c r="N614" s="176"/>
      <c r="V614" s="176"/>
      <c r="X614" s="132"/>
      <c r="Y614" s="75"/>
      <c r="Z614" s="75"/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5"/>
      <c r="AL614" s="75"/>
      <c r="AM614" s="75"/>
      <c r="AN614" s="75"/>
      <c r="AO614" s="75"/>
      <c r="AP614" s="75"/>
      <c r="AQ614" s="75"/>
    </row>
    <row r="615" ht="14.25" customHeight="1">
      <c r="F615" s="176"/>
      <c r="N615" s="176"/>
      <c r="V615" s="176"/>
      <c r="X615" s="132"/>
      <c r="Y615" s="75"/>
      <c r="Z615" s="75"/>
      <c r="AA615" s="75"/>
      <c r="AB615" s="75"/>
      <c r="AC615" s="75"/>
      <c r="AD615" s="75"/>
      <c r="AE615" s="75"/>
      <c r="AF615" s="75"/>
      <c r="AG615" s="75"/>
      <c r="AH615" s="75"/>
      <c r="AI615" s="75"/>
      <c r="AJ615" s="75"/>
      <c r="AK615" s="75"/>
      <c r="AL615" s="75"/>
      <c r="AM615" s="75"/>
      <c r="AN615" s="75"/>
      <c r="AO615" s="75"/>
      <c r="AP615" s="75"/>
      <c r="AQ615" s="75"/>
    </row>
    <row r="616" ht="14.25" customHeight="1">
      <c r="F616" s="176"/>
      <c r="N616" s="176"/>
      <c r="V616" s="176"/>
      <c r="X616" s="132"/>
      <c r="Y616" s="75"/>
      <c r="Z616" s="75"/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5"/>
      <c r="AL616" s="75"/>
      <c r="AM616" s="75"/>
      <c r="AN616" s="75"/>
      <c r="AO616" s="75"/>
      <c r="AP616" s="75"/>
      <c r="AQ616" s="75"/>
    </row>
    <row r="617" ht="14.25" customHeight="1">
      <c r="F617" s="176"/>
      <c r="N617" s="176"/>
      <c r="V617" s="176"/>
      <c r="X617" s="132"/>
      <c r="Y617" s="75"/>
      <c r="Z617" s="75"/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5"/>
      <c r="AL617" s="75"/>
      <c r="AM617" s="75"/>
      <c r="AN617" s="75"/>
      <c r="AO617" s="75"/>
      <c r="AP617" s="75"/>
      <c r="AQ617" s="75"/>
    </row>
    <row r="618" ht="14.25" customHeight="1">
      <c r="F618" s="176"/>
      <c r="N618" s="176"/>
      <c r="V618" s="176"/>
      <c r="X618" s="132"/>
      <c r="Y618" s="75"/>
      <c r="Z618" s="75"/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5"/>
      <c r="AL618" s="75"/>
      <c r="AM618" s="75"/>
      <c r="AN618" s="75"/>
      <c r="AO618" s="75"/>
      <c r="AP618" s="75"/>
      <c r="AQ618" s="75"/>
    </row>
    <row r="619" ht="14.25" customHeight="1">
      <c r="F619" s="176"/>
      <c r="N619" s="176"/>
      <c r="V619" s="176"/>
      <c r="X619" s="132"/>
      <c r="Y619" s="75"/>
      <c r="Z619" s="75"/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5"/>
      <c r="AL619" s="75"/>
      <c r="AM619" s="75"/>
      <c r="AN619" s="75"/>
      <c r="AO619" s="75"/>
      <c r="AP619" s="75"/>
      <c r="AQ619" s="75"/>
    </row>
    <row r="620" ht="14.25" customHeight="1">
      <c r="F620" s="176"/>
      <c r="N620" s="176"/>
      <c r="V620" s="176"/>
      <c r="X620" s="132"/>
      <c r="Y620" s="75"/>
      <c r="Z620" s="75"/>
      <c r="AA620" s="75"/>
      <c r="AB620" s="75"/>
      <c r="AC620" s="75"/>
      <c r="AD620" s="75"/>
      <c r="AE620" s="75"/>
      <c r="AF620" s="75"/>
      <c r="AG620" s="75"/>
      <c r="AH620" s="75"/>
      <c r="AI620" s="75"/>
      <c r="AJ620" s="75"/>
      <c r="AK620" s="75"/>
      <c r="AL620" s="75"/>
      <c r="AM620" s="75"/>
      <c r="AN620" s="75"/>
      <c r="AO620" s="75"/>
      <c r="AP620" s="75"/>
      <c r="AQ620" s="75"/>
    </row>
    <row r="621" ht="14.25" customHeight="1">
      <c r="F621" s="176"/>
      <c r="N621" s="176"/>
      <c r="V621" s="176"/>
      <c r="X621" s="132"/>
      <c r="Y621" s="75"/>
      <c r="Z621" s="75"/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5"/>
      <c r="AL621" s="75"/>
      <c r="AM621" s="75"/>
      <c r="AN621" s="75"/>
      <c r="AO621" s="75"/>
      <c r="AP621" s="75"/>
      <c r="AQ621" s="75"/>
    </row>
    <row r="622" ht="14.25" customHeight="1">
      <c r="F622" s="176"/>
      <c r="N622" s="176"/>
      <c r="V622" s="176"/>
      <c r="X622" s="132"/>
      <c r="Y622" s="75"/>
      <c r="Z622" s="75"/>
      <c r="AA622" s="75"/>
      <c r="AB622" s="75"/>
      <c r="AC622" s="75"/>
      <c r="AD622" s="75"/>
      <c r="AE622" s="75"/>
      <c r="AF622" s="75"/>
      <c r="AG622" s="75"/>
      <c r="AH622" s="75"/>
      <c r="AI622" s="75"/>
      <c r="AJ622" s="75"/>
      <c r="AK622" s="75"/>
      <c r="AL622" s="75"/>
      <c r="AM622" s="75"/>
      <c r="AN622" s="75"/>
      <c r="AO622" s="75"/>
      <c r="AP622" s="75"/>
      <c r="AQ622" s="75"/>
    </row>
    <row r="623" ht="14.25" customHeight="1">
      <c r="F623" s="176"/>
      <c r="N623" s="176"/>
      <c r="V623" s="176"/>
      <c r="X623" s="132"/>
      <c r="Y623" s="75"/>
      <c r="Z623" s="75"/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5"/>
      <c r="AL623" s="75"/>
      <c r="AM623" s="75"/>
      <c r="AN623" s="75"/>
      <c r="AO623" s="75"/>
      <c r="AP623" s="75"/>
      <c r="AQ623" s="75"/>
    </row>
    <row r="624" ht="14.25" customHeight="1">
      <c r="F624" s="176"/>
      <c r="N624" s="176"/>
      <c r="V624" s="176"/>
      <c r="X624" s="132"/>
      <c r="Y624" s="75"/>
      <c r="Z624" s="75"/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5"/>
      <c r="AL624" s="75"/>
      <c r="AM624" s="75"/>
      <c r="AN624" s="75"/>
      <c r="AO624" s="75"/>
      <c r="AP624" s="75"/>
      <c r="AQ624" s="75"/>
    </row>
    <row r="625" ht="14.25" customHeight="1">
      <c r="F625" s="176"/>
      <c r="N625" s="176"/>
      <c r="V625" s="176"/>
      <c r="X625" s="132"/>
      <c r="Y625" s="75"/>
      <c r="Z625" s="75"/>
      <c r="AA625" s="75"/>
      <c r="AB625" s="75"/>
      <c r="AC625" s="75"/>
      <c r="AD625" s="75"/>
      <c r="AE625" s="75"/>
      <c r="AF625" s="75"/>
      <c r="AG625" s="75"/>
      <c r="AH625" s="75"/>
      <c r="AI625" s="75"/>
      <c r="AJ625" s="75"/>
      <c r="AK625" s="75"/>
      <c r="AL625" s="75"/>
      <c r="AM625" s="75"/>
      <c r="AN625" s="75"/>
      <c r="AO625" s="75"/>
      <c r="AP625" s="75"/>
      <c r="AQ625" s="75"/>
    </row>
    <row r="626" ht="14.25" customHeight="1">
      <c r="F626" s="176"/>
      <c r="N626" s="176"/>
      <c r="V626" s="176"/>
      <c r="X626" s="132"/>
      <c r="Y626" s="75"/>
      <c r="Z626" s="75"/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5"/>
      <c r="AL626" s="75"/>
      <c r="AM626" s="75"/>
      <c r="AN626" s="75"/>
      <c r="AO626" s="75"/>
      <c r="AP626" s="75"/>
      <c r="AQ626" s="75"/>
    </row>
    <row r="627" ht="14.25" customHeight="1">
      <c r="F627" s="176"/>
      <c r="N627" s="176"/>
      <c r="V627" s="176"/>
      <c r="X627" s="132"/>
      <c r="Y627" s="75"/>
      <c r="Z627" s="75"/>
      <c r="AA627" s="75"/>
      <c r="AB627" s="75"/>
      <c r="AC627" s="75"/>
      <c r="AD627" s="75"/>
      <c r="AE627" s="75"/>
      <c r="AF627" s="75"/>
      <c r="AG627" s="75"/>
      <c r="AH627" s="75"/>
      <c r="AI627" s="75"/>
      <c r="AJ627" s="75"/>
      <c r="AK627" s="75"/>
      <c r="AL627" s="75"/>
      <c r="AM627" s="75"/>
      <c r="AN627" s="75"/>
      <c r="AO627" s="75"/>
      <c r="AP627" s="75"/>
      <c r="AQ627" s="75"/>
    </row>
    <row r="628" ht="14.25" customHeight="1">
      <c r="F628" s="176"/>
      <c r="N628" s="176"/>
      <c r="V628" s="176"/>
      <c r="X628" s="132"/>
      <c r="Y628" s="75"/>
      <c r="Z628" s="75"/>
      <c r="AA628" s="75"/>
      <c r="AB628" s="75"/>
      <c r="AC628" s="75"/>
      <c r="AD628" s="75"/>
      <c r="AE628" s="75"/>
      <c r="AF628" s="75"/>
      <c r="AG628" s="75"/>
      <c r="AH628" s="75"/>
      <c r="AI628" s="75"/>
      <c r="AJ628" s="75"/>
      <c r="AK628" s="75"/>
      <c r="AL628" s="75"/>
      <c r="AM628" s="75"/>
      <c r="AN628" s="75"/>
      <c r="AO628" s="75"/>
      <c r="AP628" s="75"/>
      <c r="AQ628" s="75"/>
    </row>
    <row r="629" ht="14.25" customHeight="1">
      <c r="F629" s="176"/>
      <c r="N629" s="176"/>
      <c r="V629" s="176"/>
      <c r="X629" s="132"/>
      <c r="Y629" s="75"/>
      <c r="Z629" s="75"/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5"/>
      <c r="AL629" s="75"/>
      <c r="AM629" s="75"/>
      <c r="AN629" s="75"/>
      <c r="AO629" s="75"/>
      <c r="AP629" s="75"/>
      <c r="AQ629" s="75"/>
    </row>
    <row r="630" ht="14.25" customHeight="1">
      <c r="F630" s="176"/>
      <c r="N630" s="176"/>
      <c r="V630" s="176"/>
      <c r="X630" s="132"/>
      <c r="Y630" s="75"/>
      <c r="Z630" s="75"/>
      <c r="AA630" s="75"/>
      <c r="AB630" s="75"/>
      <c r="AC630" s="75"/>
      <c r="AD630" s="75"/>
      <c r="AE630" s="75"/>
      <c r="AF630" s="75"/>
      <c r="AG630" s="75"/>
      <c r="AH630" s="75"/>
      <c r="AI630" s="75"/>
      <c r="AJ630" s="75"/>
      <c r="AK630" s="75"/>
      <c r="AL630" s="75"/>
      <c r="AM630" s="75"/>
      <c r="AN630" s="75"/>
      <c r="AO630" s="75"/>
      <c r="AP630" s="75"/>
      <c r="AQ630" s="75"/>
    </row>
    <row r="631" ht="14.25" customHeight="1">
      <c r="F631" s="176"/>
      <c r="N631" s="176"/>
      <c r="V631" s="176"/>
      <c r="X631" s="132"/>
      <c r="Y631" s="75"/>
      <c r="Z631" s="75"/>
      <c r="AA631" s="75"/>
      <c r="AB631" s="75"/>
      <c r="AC631" s="75"/>
      <c r="AD631" s="75"/>
      <c r="AE631" s="75"/>
      <c r="AF631" s="75"/>
      <c r="AG631" s="75"/>
      <c r="AH631" s="75"/>
      <c r="AI631" s="75"/>
      <c r="AJ631" s="75"/>
      <c r="AK631" s="75"/>
      <c r="AL631" s="75"/>
      <c r="AM631" s="75"/>
      <c r="AN631" s="75"/>
      <c r="AO631" s="75"/>
      <c r="AP631" s="75"/>
      <c r="AQ631" s="75"/>
    </row>
    <row r="632" ht="14.25" customHeight="1">
      <c r="F632" s="176"/>
      <c r="N632" s="176"/>
      <c r="V632" s="176"/>
      <c r="X632" s="132"/>
      <c r="Y632" s="75"/>
      <c r="Z632" s="75"/>
      <c r="AA632" s="75"/>
      <c r="AB632" s="75"/>
      <c r="AC632" s="75"/>
      <c r="AD632" s="75"/>
      <c r="AE632" s="75"/>
      <c r="AF632" s="75"/>
      <c r="AG632" s="75"/>
      <c r="AH632" s="75"/>
      <c r="AI632" s="75"/>
      <c r="AJ632" s="75"/>
      <c r="AK632" s="75"/>
      <c r="AL632" s="75"/>
      <c r="AM632" s="75"/>
      <c r="AN632" s="75"/>
      <c r="AO632" s="75"/>
      <c r="AP632" s="75"/>
      <c r="AQ632" s="75"/>
    </row>
    <row r="633" ht="14.25" customHeight="1">
      <c r="F633" s="176"/>
      <c r="N633" s="176"/>
      <c r="V633" s="176"/>
      <c r="X633" s="132"/>
      <c r="Y633" s="75"/>
      <c r="Z633" s="75"/>
      <c r="AA633" s="75"/>
      <c r="AB633" s="75"/>
      <c r="AC633" s="75"/>
      <c r="AD633" s="75"/>
      <c r="AE633" s="75"/>
      <c r="AF633" s="75"/>
      <c r="AG633" s="75"/>
      <c r="AH633" s="75"/>
      <c r="AI633" s="75"/>
      <c r="AJ633" s="75"/>
      <c r="AK633" s="75"/>
      <c r="AL633" s="75"/>
      <c r="AM633" s="75"/>
      <c r="AN633" s="75"/>
      <c r="AO633" s="75"/>
      <c r="AP633" s="75"/>
      <c r="AQ633" s="75"/>
    </row>
    <row r="634" ht="14.25" customHeight="1">
      <c r="F634" s="176"/>
      <c r="N634" s="176"/>
      <c r="V634" s="176"/>
      <c r="X634" s="132"/>
      <c r="Y634" s="75"/>
      <c r="Z634" s="75"/>
      <c r="AA634" s="75"/>
      <c r="AB634" s="75"/>
      <c r="AC634" s="75"/>
      <c r="AD634" s="75"/>
      <c r="AE634" s="75"/>
      <c r="AF634" s="75"/>
      <c r="AG634" s="75"/>
      <c r="AH634" s="75"/>
      <c r="AI634" s="75"/>
      <c r="AJ634" s="75"/>
      <c r="AK634" s="75"/>
      <c r="AL634" s="75"/>
      <c r="AM634" s="75"/>
      <c r="AN634" s="75"/>
      <c r="AO634" s="75"/>
      <c r="AP634" s="75"/>
      <c r="AQ634" s="75"/>
    </row>
    <row r="635" ht="14.25" customHeight="1">
      <c r="F635" s="176"/>
      <c r="N635" s="176"/>
      <c r="V635" s="176"/>
      <c r="X635" s="132"/>
      <c r="Y635" s="75"/>
      <c r="Z635" s="75"/>
      <c r="AA635" s="75"/>
      <c r="AB635" s="75"/>
      <c r="AC635" s="75"/>
      <c r="AD635" s="75"/>
      <c r="AE635" s="75"/>
      <c r="AF635" s="75"/>
      <c r="AG635" s="75"/>
      <c r="AH635" s="75"/>
      <c r="AI635" s="75"/>
      <c r="AJ635" s="75"/>
      <c r="AK635" s="75"/>
      <c r="AL635" s="75"/>
      <c r="AM635" s="75"/>
      <c r="AN635" s="75"/>
      <c r="AO635" s="75"/>
      <c r="AP635" s="75"/>
      <c r="AQ635" s="75"/>
    </row>
    <row r="636" ht="14.25" customHeight="1">
      <c r="F636" s="176"/>
      <c r="N636" s="176"/>
      <c r="V636" s="176"/>
      <c r="X636" s="132"/>
      <c r="Y636" s="75"/>
      <c r="Z636" s="75"/>
      <c r="AA636" s="75"/>
      <c r="AB636" s="75"/>
      <c r="AC636" s="75"/>
      <c r="AD636" s="75"/>
      <c r="AE636" s="75"/>
      <c r="AF636" s="75"/>
      <c r="AG636" s="75"/>
      <c r="AH636" s="75"/>
      <c r="AI636" s="75"/>
      <c r="AJ636" s="75"/>
      <c r="AK636" s="75"/>
      <c r="AL636" s="75"/>
      <c r="AM636" s="75"/>
      <c r="AN636" s="75"/>
      <c r="AO636" s="75"/>
      <c r="AP636" s="75"/>
      <c r="AQ636" s="75"/>
    </row>
    <row r="637" ht="14.25" customHeight="1">
      <c r="F637" s="176"/>
      <c r="N637" s="176"/>
      <c r="V637" s="176"/>
      <c r="X637" s="132"/>
      <c r="Y637" s="75"/>
      <c r="Z637" s="75"/>
      <c r="AA637" s="75"/>
      <c r="AB637" s="75"/>
      <c r="AC637" s="75"/>
      <c r="AD637" s="75"/>
      <c r="AE637" s="75"/>
      <c r="AF637" s="75"/>
      <c r="AG637" s="75"/>
      <c r="AH637" s="75"/>
      <c r="AI637" s="75"/>
      <c r="AJ637" s="75"/>
      <c r="AK637" s="75"/>
      <c r="AL637" s="75"/>
      <c r="AM637" s="75"/>
      <c r="AN637" s="75"/>
      <c r="AO637" s="75"/>
      <c r="AP637" s="75"/>
      <c r="AQ637" s="75"/>
    </row>
    <row r="638" ht="14.25" customHeight="1">
      <c r="F638" s="176"/>
      <c r="N638" s="176"/>
      <c r="V638" s="176"/>
      <c r="X638" s="132"/>
      <c r="Y638" s="75"/>
      <c r="Z638" s="75"/>
      <c r="AA638" s="75"/>
      <c r="AB638" s="75"/>
      <c r="AC638" s="75"/>
      <c r="AD638" s="75"/>
      <c r="AE638" s="75"/>
      <c r="AF638" s="75"/>
      <c r="AG638" s="75"/>
      <c r="AH638" s="75"/>
      <c r="AI638" s="75"/>
      <c r="AJ638" s="75"/>
      <c r="AK638" s="75"/>
      <c r="AL638" s="75"/>
      <c r="AM638" s="75"/>
      <c r="AN638" s="75"/>
      <c r="AO638" s="75"/>
      <c r="AP638" s="75"/>
      <c r="AQ638" s="75"/>
    </row>
    <row r="639" ht="14.25" customHeight="1">
      <c r="F639" s="176"/>
      <c r="N639" s="176"/>
      <c r="V639" s="176"/>
      <c r="X639" s="132"/>
      <c r="Y639" s="75"/>
      <c r="Z639" s="75"/>
      <c r="AA639" s="75"/>
      <c r="AB639" s="75"/>
      <c r="AC639" s="75"/>
      <c r="AD639" s="75"/>
      <c r="AE639" s="75"/>
      <c r="AF639" s="75"/>
      <c r="AG639" s="75"/>
      <c r="AH639" s="75"/>
      <c r="AI639" s="75"/>
      <c r="AJ639" s="75"/>
      <c r="AK639" s="75"/>
      <c r="AL639" s="75"/>
      <c r="AM639" s="75"/>
      <c r="AN639" s="75"/>
      <c r="AO639" s="75"/>
      <c r="AP639" s="75"/>
      <c r="AQ639" s="75"/>
    </row>
    <row r="640" ht="14.25" customHeight="1">
      <c r="F640" s="176"/>
      <c r="N640" s="176"/>
      <c r="V640" s="176"/>
      <c r="X640" s="132"/>
      <c r="Y640" s="75"/>
      <c r="Z640" s="75"/>
      <c r="AA640" s="75"/>
      <c r="AB640" s="75"/>
      <c r="AC640" s="75"/>
      <c r="AD640" s="75"/>
      <c r="AE640" s="75"/>
      <c r="AF640" s="75"/>
      <c r="AG640" s="75"/>
      <c r="AH640" s="75"/>
      <c r="AI640" s="75"/>
      <c r="AJ640" s="75"/>
      <c r="AK640" s="75"/>
      <c r="AL640" s="75"/>
      <c r="AM640" s="75"/>
      <c r="AN640" s="75"/>
      <c r="AO640" s="75"/>
      <c r="AP640" s="75"/>
      <c r="AQ640" s="75"/>
    </row>
    <row r="641" ht="14.25" customHeight="1">
      <c r="F641" s="176"/>
      <c r="N641" s="176"/>
      <c r="V641" s="176"/>
      <c r="X641" s="132"/>
      <c r="Y641" s="75"/>
      <c r="Z641" s="75"/>
      <c r="AA641" s="75"/>
      <c r="AB641" s="75"/>
      <c r="AC641" s="75"/>
      <c r="AD641" s="75"/>
      <c r="AE641" s="75"/>
      <c r="AF641" s="75"/>
      <c r="AG641" s="75"/>
      <c r="AH641" s="75"/>
      <c r="AI641" s="75"/>
      <c r="AJ641" s="75"/>
      <c r="AK641" s="75"/>
      <c r="AL641" s="75"/>
      <c r="AM641" s="75"/>
      <c r="AN641" s="75"/>
      <c r="AO641" s="75"/>
      <c r="AP641" s="75"/>
      <c r="AQ641" s="75"/>
    </row>
    <row r="642" ht="14.25" customHeight="1">
      <c r="F642" s="176"/>
      <c r="N642" s="176"/>
      <c r="V642" s="176"/>
      <c r="X642" s="132"/>
      <c r="Y642" s="75"/>
      <c r="Z642" s="75"/>
      <c r="AA642" s="75"/>
      <c r="AB642" s="75"/>
      <c r="AC642" s="75"/>
      <c r="AD642" s="75"/>
      <c r="AE642" s="75"/>
      <c r="AF642" s="75"/>
      <c r="AG642" s="75"/>
      <c r="AH642" s="75"/>
      <c r="AI642" s="75"/>
      <c r="AJ642" s="75"/>
      <c r="AK642" s="75"/>
      <c r="AL642" s="75"/>
      <c r="AM642" s="75"/>
      <c r="AN642" s="75"/>
      <c r="AO642" s="75"/>
      <c r="AP642" s="75"/>
      <c r="AQ642" s="75"/>
    </row>
    <row r="643" ht="14.25" customHeight="1">
      <c r="F643" s="176"/>
      <c r="N643" s="176"/>
      <c r="V643" s="176"/>
      <c r="X643" s="132"/>
      <c r="Y643" s="75"/>
      <c r="Z643" s="75"/>
      <c r="AA643" s="75"/>
      <c r="AB643" s="75"/>
      <c r="AC643" s="75"/>
      <c r="AD643" s="75"/>
      <c r="AE643" s="75"/>
      <c r="AF643" s="75"/>
      <c r="AG643" s="75"/>
      <c r="AH643" s="75"/>
      <c r="AI643" s="75"/>
      <c r="AJ643" s="75"/>
      <c r="AK643" s="75"/>
      <c r="AL643" s="75"/>
      <c r="AM643" s="75"/>
      <c r="AN643" s="75"/>
      <c r="AO643" s="75"/>
      <c r="AP643" s="75"/>
      <c r="AQ643" s="75"/>
    </row>
    <row r="644" ht="14.25" customHeight="1">
      <c r="F644" s="176"/>
      <c r="N644" s="176"/>
      <c r="V644" s="176"/>
      <c r="X644" s="132"/>
      <c r="Y644" s="75"/>
      <c r="Z644" s="75"/>
      <c r="AA644" s="75"/>
      <c r="AB644" s="75"/>
      <c r="AC644" s="75"/>
      <c r="AD644" s="75"/>
      <c r="AE644" s="75"/>
      <c r="AF644" s="75"/>
      <c r="AG644" s="75"/>
      <c r="AH644" s="75"/>
      <c r="AI644" s="75"/>
      <c r="AJ644" s="75"/>
      <c r="AK644" s="75"/>
      <c r="AL644" s="75"/>
      <c r="AM644" s="75"/>
      <c r="AN644" s="75"/>
      <c r="AO644" s="75"/>
      <c r="AP644" s="75"/>
      <c r="AQ644" s="75"/>
    </row>
    <row r="645" ht="14.25" customHeight="1">
      <c r="F645" s="176"/>
      <c r="N645" s="176"/>
      <c r="V645" s="176"/>
      <c r="X645" s="132"/>
      <c r="Y645" s="75"/>
      <c r="Z645" s="75"/>
      <c r="AA645" s="75"/>
      <c r="AB645" s="75"/>
      <c r="AC645" s="75"/>
      <c r="AD645" s="75"/>
      <c r="AE645" s="75"/>
      <c r="AF645" s="75"/>
      <c r="AG645" s="75"/>
      <c r="AH645" s="75"/>
      <c r="AI645" s="75"/>
      <c r="AJ645" s="75"/>
      <c r="AK645" s="75"/>
      <c r="AL645" s="75"/>
      <c r="AM645" s="75"/>
      <c r="AN645" s="75"/>
      <c r="AO645" s="75"/>
      <c r="AP645" s="75"/>
      <c r="AQ645" s="75"/>
    </row>
    <row r="646" ht="14.25" customHeight="1">
      <c r="F646" s="176"/>
      <c r="N646" s="176"/>
      <c r="V646" s="176"/>
      <c r="X646" s="132"/>
      <c r="Y646" s="75"/>
      <c r="Z646" s="75"/>
      <c r="AA646" s="75"/>
      <c r="AB646" s="75"/>
      <c r="AC646" s="75"/>
      <c r="AD646" s="75"/>
      <c r="AE646" s="75"/>
      <c r="AF646" s="75"/>
      <c r="AG646" s="75"/>
      <c r="AH646" s="75"/>
      <c r="AI646" s="75"/>
      <c r="AJ646" s="75"/>
      <c r="AK646" s="75"/>
      <c r="AL646" s="75"/>
      <c r="AM646" s="75"/>
      <c r="AN646" s="75"/>
      <c r="AO646" s="75"/>
      <c r="AP646" s="75"/>
      <c r="AQ646" s="75"/>
    </row>
    <row r="647" ht="14.25" customHeight="1">
      <c r="F647" s="176"/>
      <c r="N647" s="176"/>
      <c r="V647" s="176"/>
      <c r="X647" s="132"/>
      <c r="Y647" s="75"/>
      <c r="Z647" s="75"/>
      <c r="AA647" s="75"/>
      <c r="AB647" s="75"/>
      <c r="AC647" s="75"/>
      <c r="AD647" s="75"/>
      <c r="AE647" s="75"/>
      <c r="AF647" s="75"/>
      <c r="AG647" s="75"/>
      <c r="AH647" s="75"/>
      <c r="AI647" s="75"/>
      <c r="AJ647" s="75"/>
      <c r="AK647" s="75"/>
      <c r="AL647" s="75"/>
      <c r="AM647" s="75"/>
      <c r="AN647" s="75"/>
      <c r="AO647" s="75"/>
      <c r="AP647" s="75"/>
      <c r="AQ647" s="75"/>
    </row>
    <row r="648" ht="14.25" customHeight="1">
      <c r="F648" s="176"/>
      <c r="N648" s="176"/>
      <c r="V648" s="176"/>
      <c r="X648" s="132"/>
      <c r="Y648" s="75"/>
      <c r="Z648" s="75"/>
      <c r="AA648" s="75"/>
      <c r="AB648" s="75"/>
      <c r="AC648" s="75"/>
      <c r="AD648" s="75"/>
      <c r="AE648" s="75"/>
      <c r="AF648" s="75"/>
      <c r="AG648" s="75"/>
      <c r="AH648" s="75"/>
      <c r="AI648" s="75"/>
      <c r="AJ648" s="75"/>
      <c r="AK648" s="75"/>
      <c r="AL648" s="75"/>
      <c r="AM648" s="75"/>
      <c r="AN648" s="75"/>
      <c r="AO648" s="75"/>
      <c r="AP648" s="75"/>
      <c r="AQ648" s="75"/>
    </row>
    <row r="649" ht="14.25" customHeight="1">
      <c r="F649" s="176"/>
      <c r="N649" s="176"/>
      <c r="V649" s="176"/>
      <c r="X649" s="132"/>
      <c r="Y649" s="75"/>
      <c r="Z649" s="75"/>
      <c r="AA649" s="75"/>
      <c r="AB649" s="75"/>
      <c r="AC649" s="75"/>
      <c r="AD649" s="75"/>
      <c r="AE649" s="75"/>
      <c r="AF649" s="75"/>
      <c r="AG649" s="75"/>
      <c r="AH649" s="75"/>
      <c r="AI649" s="75"/>
      <c r="AJ649" s="75"/>
      <c r="AK649" s="75"/>
      <c r="AL649" s="75"/>
      <c r="AM649" s="75"/>
      <c r="AN649" s="75"/>
      <c r="AO649" s="75"/>
      <c r="AP649" s="75"/>
      <c r="AQ649" s="75"/>
    </row>
    <row r="650" ht="14.25" customHeight="1">
      <c r="F650" s="176"/>
      <c r="N650" s="176"/>
      <c r="V650" s="176"/>
      <c r="X650" s="132"/>
      <c r="Y650" s="75"/>
      <c r="Z650" s="75"/>
      <c r="AA650" s="75"/>
      <c r="AB650" s="75"/>
      <c r="AC650" s="75"/>
      <c r="AD650" s="75"/>
      <c r="AE650" s="75"/>
      <c r="AF650" s="75"/>
      <c r="AG650" s="75"/>
      <c r="AH650" s="75"/>
      <c r="AI650" s="75"/>
      <c r="AJ650" s="75"/>
      <c r="AK650" s="75"/>
      <c r="AL650" s="75"/>
      <c r="AM650" s="75"/>
      <c r="AN650" s="75"/>
      <c r="AO650" s="75"/>
      <c r="AP650" s="75"/>
      <c r="AQ650" s="75"/>
    </row>
    <row r="651" ht="14.25" customHeight="1">
      <c r="F651" s="176"/>
      <c r="N651" s="176"/>
      <c r="V651" s="176"/>
      <c r="X651" s="132"/>
      <c r="Y651" s="75"/>
      <c r="Z651" s="75"/>
      <c r="AA651" s="75"/>
      <c r="AB651" s="75"/>
      <c r="AC651" s="75"/>
      <c r="AD651" s="75"/>
      <c r="AE651" s="75"/>
      <c r="AF651" s="75"/>
      <c r="AG651" s="75"/>
      <c r="AH651" s="75"/>
      <c r="AI651" s="75"/>
      <c r="AJ651" s="75"/>
      <c r="AK651" s="75"/>
      <c r="AL651" s="75"/>
      <c r="AM651" s="75"/>
      <c r="AN651" s="75"/>
      <c r="AO651" s="75"/>
      <c r="AP651" s="75"/>
      <c r="AQ651" s="75"/>
    </row>
    <row r="652" ht="14.25" customHeight="1">
      <c r="F652" s="176"/>
      <c r="N652" s="176"/>
      <c r="V652" s="176"/>
      <c r="X652" s="132"/>
      <c r="Y652" s="75"/>
      <c r="Z652" s="75"/>
      <c r="AA652" s="75"/>
      <c r="AB652" s="75"/>
      <c r="AC652" s="75"/>
      <c r="AD652" s="75"/>
      <c r="AE652" s="75"/>
      <c r="AF652" s="75"/>
      <c r="AG652" s="75"/>
      <c r="AH652" s="75"/>
      <c r="AI652" s="75"/>
      <c r="AJ652" s="75"/>
      <c r="AK652" s="75"/>
      <c r="AL652" s="75"/>
      <c r="AM652" s="75"/>
      <c r="AN652" s="75"/>
      <c r="AO652" s="75"/>
      <c r="AP652" s="75"/>
      <c r="AQ652" s="75"/>
    </row>
    <row r="653" ht="14.25" customHeight="1">
      <c r="F653" s="176"/>
      <c r="N653" s="176"/>
      <c r="V653" s="176"/>
      <c r="X653" s="132"/>
      <c r="Y653" s="75"/>
      <c r="Z653" s="75"/>
      <c r="AA653" s="75"/>
      <c r="AB653" s="75"/>
      <c r="AC653" s="75"/>
      <c r="AD653" s="75"/>
      <c r="AE653" s="75"/>
      <c r="AF653" s="75"/>
      <c r="AG653" s="75"/>
      <c r="AH653" s="75"/>
      <c r="AI653" s="75"/>
      <c r="AJ653" s="75"/>
      <c r="AK653" s="75"/>
      <c r="AL653" s="75"/>
      <c r="AM653" s="75"/>
      <c r="AN653" s="75"/>
      <c r="AO653" s="75"/>
      <c r="AP653" s="75"/>
      <c r="AQ653" s="75"/>
    </row>
    <row r="654" ht="14.25" customHeight="1">
      <c r="F654" s="176"/>
      <c r="N654" s="176"/>
      <c r="V654" s="176"/>
      <c r="X654" s="132"/>
      <c r="Y654" s="75"/>
      <c r="Z654" s="75"/>
      <c r="AA654" s="75"/>
      <c r="AB654" s="75"/>
      <c r="AC654" s="75"/>
      <c r="AD654" s="75"/>
      <c r="AE654" s="75"/>
      <c r="AF654" s="75"/>
      <c r="AG654" s="75"/>
      <c r="AH654" s="75"/>
      <c r="AI654" s="75"/>
      <c r="AJ654" s="75"/>
      <c r="AK654" s="75"/>
      <c r="AL654" s="75"/>
      <c r="AM654" s="75"/>
      <c r="AN654" s="75"/>
      <c r="AO654" s="75"/>
      <c r="AP654" s="75"/>
      <c r="AQ654" s="75"/>
    </row>
    <row r="655" ht="14.25" customHeight="1">
      <c r="F655" s="176"/>
      <c r="N655" s="176"/>
      <c r="V655" s="176"/>
      <c r="X655" s="132"/>
      <c r="Y655" s="75"/>
      <c r="Z655" s="75"/>
      <c r="AA655" s="75"/>
      <c r="AB655" s="75"/>
      <c r="AC655" s="75"/>
      <c r="AD655" s="75"/>
      <c r="AE655" s="75"/>
      <c r="AF655" s="75"/>
      <c r="AG655" s="75"/>
      <c r="AH655" s="75"/>
      <c r="AI655" s="75"/>
      <c r="AJ655" s="75"/>
      <c r="AK655" s="75"/>
      <c r="AL655" s="75"/>
      <c r="AM655" s="75"/>
      <c r="AN655" s="75"/>
      <c r="AO655" s="75"/>
      <c r="AP655" s="75"/>
      <c r="AQ655" s="75"/>
    </row>
    <row r="656" ht="14.25" customHeight="1">
      <c r="F656" s="176"/>
      <c r="N656" s="176"/>
      <c r="V656" s="176"/>
      <c r="X656" s="132"/>
      <c r="Y656" s="75"/>
      <c r="Z656" s="75"/>
      <c r="AA656" s="75"/>
      <c r="AB656" s="75"/>
      <c r="AC656" s="75"/>
      <c r="AD656" s="75"/>
      <c r="AE656" s="75"/>
      <c r="AF656" s="75"/>
      <c r="AG656" s="75"/>
      <c r="AH656" s="75"/>
      <c r="AI656" s="75"/>
      <c r="AJ656" s="75"/>
      <c r="AK656" s="75"/>
      <c r="AL656" s="75"/>
      <c r="AM656" s="75"/>
      <c r="AN656" s="75"/>
      <c r="AO656" s="75"/>
      <c r="AP656" s="75"/>
      <c r="AQ656" s="75"/>
    </row>
    <row r="657" ht="14.25" customHeight="1">
      <c r="F657" s="176"/>
      <c r="N657" s="176"/>
      <c r="V657" s="176"/>
      <c r="X657" s="132"/>
      <c r="Y657" s="75"/>
      <c r="Z657" s="75"/>
      <c r="AA657" s="75"/>
      <c r="AB657" s="75"/>
      <c r="AC657" s="75"/>
      <c r="AD657" s="75"/>
      <c r="AE657" s="75"/>
      <c r="AF657" s="75"/>
      <c r="AG657" s="75"/>
      <c r="AH657" s="75"/>
      <c r="AI657" s="75"/>
      <c r="AJ657" s="75"/>
      <c r="AK657" s="75"/>
      <c r="AL657" s="75"/>
      <c r="AM657" s="75"/>
      <c r="AN657" s="75"/>
      <c r="AO657" s="75"/>
      <c r="AP657" s="75"/>
      <c r="AQ657" s="75"/>
    </row>
    <row r="658" ht="14.25" customHeight="1">
      <c r="F658" s="176"/>
      <c r="N658" s="176"/>
      <c r="V658" s="176"/>
      <c r="X658" s="132"/>
      <c r="Y658" s="75"/>
      <c r="Z658" s="75"/>
      <c r="AA658" s="75"/>
      <c r="AB658" s="75"/>
      <c r="AC658" s="75"/>
      <c r="AD658" s="75"/>
      <c r="AE658" s="75"/>
      <c r="AF658" s="75"/>
      <c r="AG658" s="75"/>
      <c r="AH658" s="75"/>
      <c r="AI658" s="75"/>
      <c r="AJ658" s="75"/>
      <c r="AK658" s="75"/>
      <c r="AL658" s="75"/>
      <c r="AM658" s="75"/>
      <c r="AN658" s="75"/>
      <c r="AO658" s="75"/>
      <c r="AP658" s="75"/>
      <c r="AQ658" s="75"/>
    </row>
    <row r="659" ht="14.25" customHeight="1">
      <c r="F659" s="176"/>
      <c r="N659" s="176"/>
      <c r="V659" s="176"/>
      <c r="X659" s="132"/>
      <c r="Y659" s="75"/>
      <c r="Z659" s="75"/>
      <c r="AA659" s="75"/>
      <c r="AB659" s="75"/>
      <c r="AC659" s="75"/>
      <c r="AD659" s="75"/>
      <c r="AE659" s="75"/>
      <c r="AF659" s="75"/>
      <c r="AG659" s="75"/>
      <c r="AH659" s="75"/>
      <c r="AI659" s="75"/>
      <c r="AJ659" s="75"/>
      <c r="AK659" s="75"/>
      <c r="AL659" s="75"/>
      <c r="AM659" s="75"/>
      <c r="AN659" s="75"/>
      <c r="AO659" s="75"/>
      <c r="AP659" s="75"/>
      <c r="AQ659" s="75"/>
    </row>
    <row r="660" ht="14.25" customHeight="1">
      <c r="F660" s="176"/>
      <c r="N660" s="176"/>
      <c r="V660" s="176"/>
      <c r="X660" s="132"/>
      <c r="Y660" s="75"/>
      <c r="Z660" s="75"/>
      <c r="AA660" s="75"/>
      <c r="AB660" s="75"/>
      <c r="AC660" s="75"/>
      <c r="AD660" s="75"/>
      <c r="AE660" s="75"/>
      <c r="AF660" s="75"/>
      <c r="AG660" s="75"/>
      <c r="AH660" s="75"/>
      <c r="AI660" s="75"/>
      <c r="AJ660" s="75"/>
      <c r="AK660" s="75"/>
      <c r="AL660" s="75"/>
      <c r="AM660" s="75"/>
      <c r="AN660" s="75"/>
      <c r="AO660" s="75"/>
      <c r="AP660" s="75"/>
      <c r="AQ660" s="75"/>
    </row>
    <row r="661" ht="14.25" customHeight="1">
      <c r="F661" s="176"/>
      <c r="N661" s="176"/>
      <c r="V661" s="176"/>
      <c r="X661" s="132"/>
      <c r="Y661" s="75"/>
      <c r="Z661" s="75"/>
      <c r="AA661" s="75"/>
      <c r="AB661" s="75"/>
      <c r="AC661" s="75"/>
      <c r="AD661" s="75"/>
      <c r="AE661" s="75"/>
      <c r="AF661" s="75"/>
      <c r="AG661" s="75"/>
      <c r="AH661" s="75"/>
      <c r="AI661" s="75"/>
      <c r="AJ661" s="75"/>
      <c r="AK661" s="75"/>
      <c r="AL661" s="75"/>
      <c r="AM661" s="75"/>
      <c r="AN661" s="75"/>
      <c r="AO661" s="75"/>
      <c r="AP661" s="75"/>
      <c r="AQ661" s="75"/>
    </row>
    <row r="662" ht="14.25" customHeight="1">
      <c r="F662" s="176"/>
      <c r="N662" s="176"/>
      <c r="V662" s="176"/>
      <c r="X662" s="132"/>
      <c r="Y662" s="75"/>
      <c r="Z662" s="75"/>
      <c r="AA662" s="75"/>
      <c r="AB662" s="75"/>
      <c r="AC662" s="75"/>
      <c r="AD662" s="75"/>
      <c r="AE662" s="75"/>
      <c r="AF662" s="75"/>
      <c r="AG662" s="75"/>
      <c r="AH662" s="75"/>
      <c r="AI662" s="75"/>
      <c r="AJ662" s="75"/>
      <c r="AK662" s="75"/>
      <c r="AL662" s="75"/>
      <c r="AM662" s="75"/>
      <c r="AN662" s="75"/>
      <c r="AO662" s="75"/>
      <c r="AP662" s="75"/>
      <c r="AQ662" s="75"/>
    </row>
    <row r="663" ht="14.25" customHeight="1">
      <c r="F663" s="176"/>
      <c r="N663" s="176"/>
      <c r="V663" s="176"/>
      <c r="X663" s="132"/>
      <c r="Y663" s="75"/>
      <c r="Z663" s="75"/>
      <c r="AA663" s="75"/>
      <c r="AB663" s="75"/>
      <c r="AC663" s="75"/>
      <c r="AD663" s="75"/>
      <c r="AE663" s="75"/>
      <c r="AF663" s="75"/>
      <c r="AG663" s="75"/>
      <c r="AH663" s="75"/>
      <c r="AI663" s="75"/>
      <c r="AJ663" s="75"/>
      <c r="AK663" s="75"/>
      <c r="AL663" s="75"/>
      <c r="AM663" s="75"/>
      <c r="AN663" s="75"/>
      <c r="AO663" s="75"/>
      <c r="AP663" s="75"/>
      <c r="AQ663" s="75"/>
    </row>
    <row r="664" ht="14.25" customHeight="1">
      <c r="F664" s="176"/>
      <c r="N664" s="176"/>
      <c r="V664" s="176"/>
      <c r="X664" s="132"/>
      <c r="Y664" s="75"/>
      <c r="Z664" s="75"/>
      <c r="AA664" s="75"/>
      <c r="AB664" s="75"/>
      <c r="AC664" s="75"/>
      <c r="AD664" s="75"/>
      <c r="AE664" s="75"/>
      <c r="AF664" s="75"/>
      <c r="AG664" s="75"/>
      <c r="AH664" s="75"/>
      <c r="AI664" s="75"/>
      <c r="AJ664" s="75"/>
      <c r="AK664" s="75"/>
      <c r="AL664" s="75"/>
      <c r="AM664" s="75"/>
      <c r="AN664" s="75"/>
      <c r="AO664" s="75"/>
      <c r="AP664" s="75"/>
      <c r="AQ664" s="75"/>
    </row>
    <row r="665" ht="14.25" customHeight="1">
      <c r="F665" s="176"/>
      <c r="N665" s="176"/>
      <c r="V665" s="176"/>
      <c r="X665" s="132"/>
      <c r="Y665" s="75"/>
      <c r="Z665" s="75"/>
      <c r="AA665" s="75"/>
      <c r="AB665" s="75"/>
      <c r="AC665" s="75"/>
      <c r="AD665" s="75"/>
      <c r="AE665" s="75"/>
      <c r="AF665" s="75"/>
      <c r="AG665" s="75"/>
      <c r="AH665" s="75"/>
      <c r="AI665" s="75"/>
      <c r="AJ665" s="75"/>
      <c r="AK665" s="75"/>
      <c r="AL665" s="75"/>
      <c r="AM665" s="75"/>
      <c r="AN665" s="75"/>
      <c r="AO665" s="75"/>
      <c r="AP665" s="75"/>
      <c r="AQ665" s="75"/>
    </row>
    <row r="666" ht="14.25" customHeight="1">
      <c r="F666" s="176"/>
      <c r="N666" s="176"/>
      <c r="V666" s="176"/>
      <c r="X666" s="132"/>
      <c r="Y666" s="75"/>
      <c r="Z666" s="75"/>
      <c r="AA666" s="75"/>
      <c r="AB666" s="75"/>
      <c r="AC666" s="75"/>
      <c r="AD666" s="75"/>
      <c r="AE666" s="75"/>
      <c r="AF666" s="75"/>
      <c r="AG666" s="75"/>
      <c r="AH666" s="75"/>
      <c r="AI666" s="75"/>
      <c r="AJ666" s="75"/>
      <c r="AK666" s="75"/>
      <c r="AL666" s="75"/>
      <c r="AM666" s="75"/>
      <c r="AN666" s="75"/>
      <c r="AO666" s="75"/>
      <c r="AP666" s="75"/>
      <c r="AQ666" s="75"/>
    </row>
    <row r="667" ht="14.25" customHeight="1">
      <c r="F667" s="176"/>
      <c r="N667" s="176"/>
      <c r="V667" s="176"/>
      <c r="X667" s="132"/>
      <c r="Y667" s="75"/>
      <c r="Z667" s="75"/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  <c r="AO667" s="75"/>
      <c r="AP667" s="75"/>
      <c r="AQ667" s="75"/>
    </row>
    <row r="668" ht="14.25" customHeight="1">
      <c r="F668" s="176"/>
      <c r="N668" s="176"/>
      <c r="V668" s="176"/>
      <c r="X668" s="132"/>
      <c r="Y668" s="75"/>
      <c r="Z668" s="75"/>
      <c r="AA668" s="75"/>
      <c r="AB668" s="75"/>
      <c r="AC668" s="75"/>
      <c r="AD668" s="75"/>
      <c r="AE668" s="75"/>
      <c r="AF668" s="75"/>
      <c r="AG668" s="75"/>
      <c r="AH668" s="75"/>
      <c r="AI668" s="75"/>
      <c r="AJ668" s="75"/>
      <c r="AK668" s="75"/>
      <c r="AL668" s="75"/>
      <c r="AM668" s="75"/>
      <c r="AN668" s="75"/>
      <c r="AO668" s="75"/>
      <c r="AP668" s="75"/>
      <c r="AQ668" s="75"/>
    </row>
    <row r="669" ht="14.25" customHeight="1">
      <c r="F669" s="176"/>
      <c r="N669" s="176"/>
      <c r="V669" s="176"/>
      <c r="X669" s="132"/>
      <c r="Y669" s="75"/>
      <c r="Z669" s="75"/>
      <c r="AA669" s="75"/>
      <c r="AB669" s="75"/>
      <c r="AC669" s="75"/>
      <c r="AD669" s="75"/>
      <c r="AE669" s="75"/>
      <c r="AF669" s="75"/>
      <c r="AG669" s="75"/>
      <c r="AH669" s="75"/>
      <c r="AI669" s="75"/>
      <c r="AJ669" s="75"/>
      <c r="AK669" s="75"/>
      <c r="AL669" s="75"/>
      <c r="AM669" s="75"/>
      <c r="AN669" s="75"/>
      <c r="AO669" s="75"/>
      <c r="AP669" s="75"/>
      <c r="AQ669" s="75"/>
    </row>
    <row r="670" ht="14.25" customHeight="1">
      <c r="F670" s="176"/>
      <c r="N670" s="176"/>
      <c r="V670" s="176"/>
      <c r="X670" s="132"/>
      <c r="Y670" s="75"/>
      <c r="Z670" s="75"/>
      <c r="AA670" s="75"/>
      <c r="AB670" s="75"/>
      <c r="AC670" s="75"/>
      <c r="AD670" s="75"/>
      <c r="AE670" s="75"/>
      <c r="AF670" s="75"/>
      <c r="AG670" s="75"/>
      <c r="AH670" s="75"/>
      <c r="AI670" s="75"/>
      <c r="AJ670" s="75"/>
      <c r="AK670" s="75"/>
      <c r="AL670" s="75"/>
      <c r="AM670" s="75"/>
      <c r="AN670" s="75"/>
      <c r="AO670" s="75"/>
      <c r="AP670" s="75"/>
      <c r="AQ670" s="75"/>
    </row>
    <row r="671" ht="14.25" customHeight="1">
      <c r="F671" s="176"/>
      <c r="N671" s="176"/>
      <c r="V671" s="176"/>
      <c r="X671" s="132"/>
      <c r="Y671" s="75"/>
      <c r="Z671" s="75"/>
      <c r="AA671" s="75"/>
      <c r="AB671" s="75"/>
      <c r="AC671" s="75"/>
      <c r="AD671" s="75"/>
      <c r="AE671" s="75"/>
      <c r="AF671" s="75"/>
      <c r="AG671" s="75"/>
      <c r="AH671" s="75"/>
      <c r="AI671" s="75"/>
      <c r="AJ671" s="75"/>
      <c r="AK671" s="75"/>
      <c r="AL671" s="75"/>
      <c r="AM671" s="75"/>
      <c r="AN671" s="75"/>
      <c r="AO671" s="75"/>
      <c r="AP671" s="75"/>
      <c r="AQ671" s="75"/>
    </row>
    <row r="672" ht="14.25" customHeight="1">
      <c r="F672" s="176"/>
      <c r="N672" s="176"/>
      <c r="V672" s="176"/>
      <c r="X672" s="132"/>
      <c r="Y672" s="75"/>
      <c r="Z672" s="75"/>
      <c r="AA672" s="75"/>
      <c r="AB672" s="75"/>
      <c r="AC672" s="75"/>
      <c r="AD672" s="75"/>
      <c r="AE672" s="75"/>
      <c r="AF672" s="75"/>
      <c r="AG672" s="75"/>
      <c r="AH672" s="75"/>
      <c r="AI672" s="75"/>
      <c r="AJ672" s="75"/>
      <c r="AK672" s="75"/>
      <c r="AL672" s="75"/>
      <c r="AM672" s="75"/>
      <c r="AN672" s="75"/>
      <c r="AO672" s="75"/>
      <c r="AP672" s="75"/>
      <c r="AQ672" s="75"/>
    </row>
    <row r="673" ht="14.25" customHeight="1">
      <c r="F673" s="176"/>
      <c r="N673" s="176"/>
      <c r="V673" s="176"/>
      <c r="X673" s="132"/>
      <c r="Y673" s="75"/>
      <c r="Z673" s="75"/>
      <c r="AA673" s="75"/>
      <c r="AB673" s="75"/>
      <c r="AC673" s="75"/>
      <c r="AD673" s="75"/>
      <c r="AE673" s="75"/>
      <c r="AF673" s="75"/>
      <c r="AG673" s="75"/>
      <c r="AH673" s="75"/>
      <c r="AI673" s="75"/>
      <c r="AJ673" s="75"/>
      <c r="AK673" s="75"/>
      <c r="AL673" s="75"/>
      <c r="AM673" s="75"/>
      <c r="AN673" s="75"/>
      <c r="AO673" s="75"/>
      <c r="AP673" s="75"/>
      <c r="AQ673" s="75"/>
    </row>
    <row r="674" ht="14.25" customHeight="1">
      <c r="F674" s="176"/>
      <c r="N674" s="176"/>
      <c r="V674" s="176"/>
      <c r="X674" s="132"/>
      <c r="Y674" s="75"/>
      <c r="Z674" s="75"/>
      <c r="AA674" s="75"/>
      <c r="AB674" s="75"/>
      <c r="AC674" s="75"/>
      <c r="AD674" s="75"/>
      <c r="AE674" s="75"/>
      <c r="AF674" s="75"/>
      <c r="AG674" s="75"/>
      <c r="AH674" s="75"/>
      <c r="AI674" s="75"/>
      <c r="AJ674" s="75"/>
      <c r="AK674" s="75"/>
      <c r="AL674" s="75"/>
      <c r="AM674" s="75"/>
      <c r="AN674" s="75"/>
      <c r="AO674" s="75"/>
      <c r="AP674" s="75"/>
      <c r="AQ674" s="75"/>
    </row>
    <row r="675" ht="14.25" customHeight="1">
      <c r="F675" s="176"/>
      <c r="N675" s="176"/>
      <c r="V675" s="176"/>
      <c r="X675" s="132"/>
      <c r="Y675" s="75"/>
      <c r="Z675" s="75"/>
      <c r="AA675" s="75"/>
      <c r="AB675" s="75"/>
      <c r="AC675" s="75"/>
      <c r="AD675" s="75"/>
      <c r="AE675" s="75"/>
      <c r="AF675" s="75"/>
      <c r="AG675" s="75"/>
      <c r="AH675" s="75"/>
      <c r="AI675" s="75"/>
      <c r="AJ675" s="75"/>
      <c r="AK675" s="75"/>
      <c r="AL675" s="75"/>
      <c r="AM675" s="75"/>
      <c r="AN675" s="75"/>
      <c r="AO675" s="75"/>
      <c r="AP675" s="75"/>
      <c r="AQ675" s="75"/>
    </row>
    <row r="676" ht="14.25" customHeight="1">
      <c r="F676" s="176"/>
      <c r="N676" s="176"/>
      <c r="V676" s="176"/>
      <c r="X676" s="132"/>
      <c r="Y676" s="75"/>
      <c r="Z676" s="75"/>
      <c r="AA676" s="75"/>
      <c r="AB676" s="75"/>
      <c r="AC676" s="75"/>
      <c r="AD676" s="75"/>
      <c r="AE676" s="75"/>
      <c r="AF676" s="75"/>
      <c r="AG676" s="75"/>
      <c r="AH676" s="75"/>
      <c r="AI676" s="75"/>
      <c r="AJ676" s="75"/>
      <c r="AK676" s="75"/>
      <c r="AL676" s="75"/>
      <c r="AM676" s="75"/>
      <c r="AN676" s="75"/>
      <c r="AO676" s="75"/>
      <c r="AP676" s="75"/>
      <c r="AQ676" s="75"/>
    </row>
    <row r="677" ht="14.25" customHeight="1">
      <c r="F677" s="176"/>
      <c r="N677" s="176"/>
      <c r="V677" s="176"/>
      <c r="X677" s="132"/>
      <c r="Y677" s="75"/>
      <c r="Z677" s="75"/>
      <c r="AA677" s="75"/>
      <c r="AB677" s="75"/>
      <c r="AC677" s="75"/>
      <c r="AD677" s="75"/>
      <c r="AE677" s="75"/>
      <c r="AF677" s="75"/>
      <c r="AG677" s="75"/>
      <c r="AH677" s="75"/>
      <c r="AI677" s="75"/>
      <c r="AJ677" s="75"/>
      <c r="AK677" s="75"/>
      <c r="AL677" s="75"/>
      <c r="AM677" s="75"/>
      <c r="AN677" s="75"/>
      <c r="AO677" s="75"/>
      <c r="AP677" s="75"/>
      <c r="AQ677" s="75"/>
    </row>
    <row r="678" ht="14.25" customHeight="1">
      <c r="F678" s="176"/>
      <c r="N678" s="176"/>
      <c r="V678" s="176"/>
      <c r="X678" s="132"/>
      <c r="Y678" s="75"/>
      <c r="Z678" s="75"/>
      <c r="AA678" s="75"/>
      <c r="AB678" s="75"/>
      <c r="AC678" s="75"/>
      <c r="AD678" s="75"/>
      <c r="AE678" s="75"/>
      <c r="AF678" s="75"/>
      <c r="AG678" s="75"/>
      <c r="AH678" s="75"/>
      <c r="AI678" s="75"/>
      <c r="AJ678" s="75"/>
      <c r="AK678" s="75"/>
      <c r="AL678" s="75"/>
      <c r="AM678" s="75"/>
      <c r="AN678" s="75"/>
      <c r="AO678" s="75"/>
      <c r="AP678" s="75"/>
      <c r="AQ678" s="75"/>
    </row>
    <row r="679" ht="14.25" customHeight="1">
      <c r="F679" s="176"/>
      <c r="N679" s="176"/>
      <c r="V679" s="176"/>
      <c r="X679" s="132"/>
      <c r="Y679" s="75"/>
      <c r="Z679" s="75"/>
      <c r="AA679" s="75"/>
      <c r="AB679" s="75"/>
      <c r="AC679" s="75"/>
      <c r="AD679" s="75"/>
      <c r="AE679" s="75"/>
      <c r="AF679" s="75"/>
      <c r="AG679" s="75"/>
      <c r="AH679" s="75"/>
      <c r="AI679" s="75"/>
      <c r="AJ679" s="75"/>
      <c r="AK679" s="75"/>
      <c r="AL679" s="75"/>
      <c r="AM679" s="75"/>
      <c r="AN679" s="75"/>
      <c r="AO679" s="75"/>
      <c r="AP679" s="75"/>
      <c r="AQ679" s="75"/>
    </row>
    <row r="680" ht="14.25" customHeight="1">
      <c r="F680" s="176"/>
      <c r="N680" s="176"/>
      <c r="V680" s="176"/>
      <c r="X680" s="132"/>
      <c r="Y680" s="75"/>
      <c r="Z680" s="75"/>
      <c r="AA680" s="75"/>
      <c r="AB680" s="75"/>
      <c r="AC680" s="75"/>
      <c r="AD680" s="75"/>
      <c r="AE680" s="75"/>
      <c r="AF680" s="75"/>
      <c r="AG680" s="75"/>
      <c r="AH680" s="75"/>
      <c r="AI680" s="75"/>
      <c r="AJ680" s="75"/>
      <c r="AK680" s="75"/>
      <c r="AL680" s="75"/>
      <c r="AM680" s="75"/>
      <c r="AN680" s="75"/>
      <c r="AO680" s="75"/>
      <c r="AP680" s="75"/>
      <c r="AQ680" s="75"/>
    </row>
    <row r="681" ht="14.25" customHeight="1">
      <c r="F681" s="176"/>
      <c r="N681" s="176"/>
      <c r="V681" s="176"/>
      <c r="X681" s="132"/>
      <c r="Y681" s="75"/>
      <c r="Z681" s="75"/>
      <c r="AA681" s="75"/>
      <c r="AB681" s="75"/>
      <c r="AC681" s="75"/>
      <c r="AD681" s="75"/>
      <c r="AE681" s="75"/>
      <c r="AF681" s="75"/>
      <c r="AG681" s="75"/>
      <c r="AH681" s="75"/>
      <c r="AI681" s="75"/>
      <c r="AJ681" s="75"/>
      <c r="AK681" s="75"/>
      <c r="AL681" s="75"/>
      <c r="AM681" s="75"/>
      <c r="AN681" s="75"/>
      <c r="AO681" s="75"/>
      <c r="AP681" s="75"/>
      <c r="AQ681" s="75"/>
    </row>
    <row r="682" ht="14.25" customHeight="1">
      <c r="F682" s="176"/>
      <c r="N682" s="176"/>
      <c r="V682" s="176"/>
      <c r="X682" s="132"/>
      <c r="Y682" s="75"/>
      <c r="Z682" s="75"/>
      <c r="AA682" s="75"/>
      <c r="AB682" s="75"/>
      <c r="AC682" s="75"/>
      <c r="AD682" s="75"/>
      <c r="AE682" s="75"/>
      <c r="AF682" s="75"/>
      <c r="AG682" s="75"/>
      <c r="AH682" s="75"/>
      <c r="AI682" s="75"/>
      <c r="AJ682" s="75"/>
      <c r="AK682" s="75"/>
      <c r="AL682" s="75"/>
      <c r="AM682" s="75"/>
      <c r="AN682" s="75"/>
      <c r="AO682" s="75"/>
      <c r="AP682" s="75"/>
      <c r="AQ682" s="75"/>
    </row>
    <row r="683" ht="14.25" customHeight="1">
      <c r="F683" s="176"/>
      <c r="N683" s="176"/>
      <c r="V683" s="176"/>
      <c r="X683" s="132"/>
      <c r="Y683" s="75"/>
      <c r="Z683" s="75"/>
      <c r="AA683" s="75"/>
      <c r="AB683" s="75"/>
      <c r="AC683" s="75"/>
      <c r="AD683" s="75"/>
      <c r="AE683" s="75"/>
      <c r="AF683" s="75"/>
      <c r="AG683" s="75"/>
      <c r="AH683" s="75"/>
      <c r="AI683" s="75"/>
      <c r="AJ683" s="75"/>
      <c r="AK683" s="75"/>
      <c r="AL683" s="75"/>
      <c r="AM683" s="75"/>
      <c r="AN683" s="75"/>
      <c r="AO683" s="75"/>
      <c r="AP683" s="75"/>
      <c r="AQ683" s="75"/>
    </row>
    <row r="684" ht="14.25" customHeight="1">
      <c r="F684" s="176"/>
      <c r="N684" s="176"/>
      <c r="V684" s="176"/>
      <c r="X684" s="132"/>
      <c r="Y684" s="75"/>
      <c r="Z684" s="75"/>
      <c r="AA684" s="75"/>
      <c r="AB684" s="75"/>
      <c r="AC684" s="75"/>
      <c r="AD684" s="75"/>
      <c r="AE684" s="75"/>
      <c r="AF684" s="75"/>
      <c r="AG684" s="75"/>
      <c r="AH684" s="75"/>
      <c r="AI684" s="75"/>
      <c r="AJ684" s="75"/>
      <c r="AK684" s="75"/>
      <c r="AL684" s="75"/>
      <c r="AM684" s="75"/>
      <c r="AN684" s="75"/>
      <c r="AO684" s="75"/>
      <c r="AP684" s="75"/>
      <c r="AQ684" s="75"/>
    </row>
    <row r="685" ht="14.25" customHeight="1">
      <c r="F685" s="176"/>
      <c r="N685" s="176"/>
      <c r="V685" s="176"/>
      <c r="X685" s="132"/>
      <c r="Y685" s="75"/>
      <c r="Z685" s="75"/>
      <c r="AA685" s="75"/>
      <c r="AB685" s="75"/>
      <c r="AC685" s="75"/>
      <c r="AD685" s="75"/>
      <c r="AE685" s="75"/>
      <c r="AF685" s="75"/>
      <c r="AG685" s="75"/>
      <c r="AH685" s="75"/>
      <c r="AI685" s="75"/>
      <c r="AJ685" s="75"/>
      <c r="AK685" s="75"/>
      <c r="AL685" s="75"/>
      <c r="AM685" s="75"/>
      <c r="AN685" s="75"/>
      <c r="AO685" s="75"/>
      <c r="AP685" s="75"/>
      <c r="AQ685" s="75"/>
    </row>
    <row r="686" ht="14.25" customHeight="1">
      <c r="F686" s="176"/>
      <c r="N686" s="176"/>
      <c r="V686" s="176"/>
      <c r="X686" s="132"/>
      <c r="Y686" s="75"/>
      <c r="Z686" s="75"/>
      <c r="AA686" s="75"/>
      <c r="AB686" s="75"/>
      <c r="AC686" s="75"/>
      <c r="AD686" s="75"/>
      <c r="AE686" s="75"/>
      <c r="AF686" s="75"/>
      <c r="AG686" s="75"/>
      <c r="AH686" s="75"/>
      <c r="AI686" s="75"/>
      <c r="AJ686" s="75"/>
      <c r="AK686" s="75"/>
      <c r="AL686" s="75"/>
      <c r="AM686" s="75"/>
      <c r="AN686" s="75"/>
      <c r="AO686" s="75"/>
      <c r="AP686" s="75"/>
      <c r="AQ686" s="75"/>
    </row>
    <row r="687" ht="14.25" customHeight="1">
      <c r="F687" s="176"/>
      <c r="N687" s="176"/>
      <c r="V687" s="176"/>
      <c r="X687" s="132"/>
      <c r="Y687" s="75"/>
      <c r="Z687" s="75"/>
      <c r="AA687" s="75"/>
      <c r="AB687" s="75"/>
      <c r="AC687" s="75"/>
      <c r="AD687" s="75"/>
      <c r="AE687" s="75"/>
      <c r="AF687" s="75"/>
      <c r="AG687" s="75"/>
      <c r="AH687" s="75"/>
      <c r="AI687" s="75"/>
      <c r="AJ687" s="75"/>
      <c r="AK687" s="75"/>
      <c r="AL687" s="75"/>
      <c r="AM687" s="75"/>
      <c r="AN687" s="75"/>
      <c r="AO687" s="75"/>
      <c r="AP687" s="75"/>
      <c r="AQ687" s="75"/>
    </row>
    <row r="688" ht="14.25" customHeight="1">
      <c r="F688" s="176"/>
      <c r="N688" s="176"/>
      <c r="V688" s="176"/>
      <c r="X688" s="132"/>
      <c r="Y688" s="75"/>
      <c r="Z688" s="75"/>
      <c r="AA688" s="75"/>
      <c r="AB688" s="75"/>
      <c r="AC688" s="75"/>
      <c r="AD688" s="75"/>
      <c r="AE688" s="75"/>
      <c r="AF688" s="75"/>
      <c r="AG688" s="75"/>
      <c r="AH688" s="75"/>
      <c r="AI688" s="75"/>
      <c r="AJ688" s="75"/>
      <c r="AK688" s="75"/>
      <c r="AL688" s="75"/>
      <c r="AM688" s="75"/>
      <c r="AN688" s="75"/>
      <c r="AO688" s="75"/>
      <c r="AP688" s="75"/>
      <c r="AQ688" s="75"/>
    </row>
    <row r="689" ht="14.25" customHeight="1">
      <c r="F689" s="176"/>
      <c r="N689" s="176"/>
      <c r="V689" s="176"/>
      <c r="X689" s="132"/>
      <c r="Y689" s="75"/>
      <c r="Z689" s="75"/>
      <c r="AA689" s="75"/>
      <c r="AB689" s="75"/>
      <c r="AC689" s="75"/>
      <c r="AD689" s="75"/>
      <c r="AE689" s="75"/>
      <c r="AF689" s="75"/>
      <c r="AG689" s="75"/>
      <c r="AH689" s="75"/>
      <c r="AI689" s="75"/>
      <c r="AJ689" s="75"/>
      <c r="AK689" s="75"/>
      <c r="AL689" s="75"/>
      <c r="AM689" s="75"/>
      <c r="AN689" s="75"/>
      <c r="AO689" s="75"/>
      <c r="AP689" s="75"/>
      <c r="AQ689" s="75"/>
    </row>
    <row r="690" ht="14.25" customHeight="1">
      <c r="F690" s="176"/>
      <c r="N690" s="176"/>
      <c r="V690" s="176"/>
      <c r="X690" s="132"/>
      <c r="Y690" s="75"/>
      <c r="Z690" s="75"/>
      <c r="AA690" s="75"/>
      <c r="AB690" s="75"/>
      <c r="AC690" s="75"/>
      <c r="AD690" s="75"/>
      <c r="AE690" s="75"/>
      <c r="AF690" s="75"/>
      <c r="AG690" s="75"/>
      <c r="AH690" s="75"/>
      <c r="AI690" s="75"/>
      <c r="AJ690" s="75"/>
      <c r="AK690" s="75"/>
      <c r="AL690" s="75"/>
      <c r="AM690" s="75"/>
      <c r="AN690" s="75"/>
      <c r="AO690" s="75"/>
      <c r="AP690" s="75"/>
      <c r="AQ690" s="75"/>
    </row>
    <row r="691" ht="14.25" customHeight="1">
      <c r="F691" s="176"/>
      <c r="N691" s="176"/>
      <c r="V691" s="176"/>
      <c r="X691" s="132"/>
      <c r="Y691" s="75"/>
      <c r="Z691" s="75"/>
      <c r="AA691" s="75"/>
      <c r="AB691" s="75"/>
      <c r="AC691" s="75"/>
      <c r="AD691" s="75"/>
      <c r="AE691" s="75"/>
      <c r="AF691" s="75"/>
      <c r="AG691" s="75"/>
      <c r="AH691" s="75"/>
      <c r="AI691" s="75"/>
      <c r="AJ691" s="75"/>
      <c r="AK691" s="75"/>
      <c r="AL691" s="75"/>
      <c r="AM691" s="75"/>
      <c r="AN691" s="75"/>
      <c r="AO691" s="75"/>
      <c r="AP691" s="75"/>
      <c r="AQ691" s="75"/>
    </row>
    <row r="692" ht="14.25" customHeight="1">
      <c r="F692" s="176"/>
      <c r="N692" s="176"/>
      <c r="V692" s="176"/>
      <c r="X692" s="132"/>
      <c r="Y692" s="75"/>
      <c r="Z692" s="75"/>
      <c r="AA692" s="75"/>
      <c r="AB692" s="75"/>
      <c r="AC692" s="75"/>
      <c r="AD692" s="75"/>
      <c r="AE692" s="75"/>
      <c r="AF692" s="75"/>
      <c r="AG692" s="75"/>
      <c r="AH692" s="75"/>
      <c r="AI692" s="75"/>
      <c r="AJ692" s="75"/>
      <c r="AK692" s="75"/>
      <c r="AL692" s="75"/>
      <c r="AM692" s="75"/>
      <c r="AN692" s="75"/>
      <c r="AO692" s="75"/>
      <c r="AP692" s="75"/>
      <c r="AQ692" s="75"/>
    </row>
    <row r="693" ht="14.25" customHeight="1">
      <c r="F693" s="176"/>
      <c r="N693" s="176"/>
      <c r="V693" s="176"/>
      <c r="X693" s="132"/>
      <c r="Y693" s="75"/>
      <c r="Z693" s="75"/>
      <c r="AA693" s="75"/>
      <c r="AB693" s="75"/>
      <c r="AC693" s="75"/>
      <c r="AD693" s="75"/>
      <c r="AE693" s="75"/>
      <c r="AF693" s="75"/>
      <c r="AG693" s="75"/>
      <c r="AH693" s="75"/>
      <c r="AI693" s="75"/>
      <c r="AJ693" s="75"/>
      <c r="AK693" s="75"/>
      <c r="AL693" s="75"/>
      <c r="AM693" s="75"/>
      <c r="AN693" s="75"/>
      <c r="AO693" s="75"/>
      <c r="AP693" s="75"/>
      <c r="AQ693" s="75"/>
    </row>
    <row r="694" ht="14.25" customHeight="1">
      <c r="F694" s="176"/>
      <c r="N694" s="176"/>
      <c r="V694" s="176"/>
      <c r="X694" s="132"/>
      <c r="Y694" s="75"/>
      <c r="Z694" s="75"/>
      <c r="AA694" s="75"/>
      <c r="AB694" s="75"/>
      <c r="AC694" s="75"/>
      <c r="AD694" s="75"/>
      <c r="AE694" s="75"/>
      <c r="AF694" s="75"/>
      <c r="AG694" s="75"/>
      <c r="AH694" s="75"/>
      <c r="AI694" s="75"/>
      <c r="AJ694" s="75"/>
      <c r="AK694" s="75"/>
      <c r="AL694" s="75"/>
      <c r="AM694" s="75"/>
      <c r="AN694" s="75"/>
      <c r="AO694" s="75"/>
      <c r="AP694" s="75"/>
      <c r="AQ694" s="75"/>
    </row>
    <row r="695" ht="14.25" customHeight="1">
      <c r="F695" s="176"/>
      <c r="N695" s="176"/>
      <c r="V695" s="176"/>
      <c r="X695" s="132"/>
      <c r="Y695" s="75"/>
      <c r="Z695" s="75"/>
      <c r="AA695" s="75"/>
      <c r="AB695" s="75"/>
      <c r="AC695" s="75"/>
      <c r="AD695" s="75"/>
      <c r="AE695" s="75"/>
      <c r="AF695" s="75"/>
      <c r="AG695" s="75"/>
      <c r="AH695" s="75"/>
      <c r="AI695" s="75"/>
      <c r="AJ695" s="75"/>
      <c r="AK695" s="75"/>
      <c r="AL695" s="75"/>
      <c r="AM695" s="75"/>
      <c r="AN695" s="75"/>
      <c r="AO695" s="75"/>
      <c r="AP695" s="75"/>
      <c r="AQ695" s="75"/>
    </row>
    <row r="696" ht="14.25" customHeight="1">
      <c r="F696" s="176"/>
      <c r="N696" s="176"/>
      <c r="V696" s="176"/>
      <c r="X696" s="132"/>
      <c r="Y696" s="75"/>
      <c r="Z696" s="75"/>
      <c r="AA696" s="75"/>
      <c r="AB696" s="75"/>
      <c r="AC696" s="75"/>
      <c r="AD696" s="75"/>
      <c r="AE696" s="75"/>
      <c r="AF696" s="75"/>
      <c r="AG696" s="75"/>
      <c r="AH696" s="75"/>
      <c r="AI696" s="75"/>
      <c r="AJ696" s="75"/>
      <c r="AK696" s="75"/>
      <c r="AL696" s="75"/>
      <c r="AM696" s="75"/>
      <c r="AN696" s="75"/>
      <c r="AO696" s="75"/>
      <c r="AP696" s="75"/>
      <c r="AQ696" s="75"/>
    </row>
    <row r="697" ht="14.25" customHeight="1">
      <c r="F697" s="176"/>
      <c r="N697" s="176"/>
      <c r="V697" s="176"/>
      <c r="X697" s="132"/>
      <c r="Y697" s="75"/>
      <c r="Z697" s="75"/>
      <c r="AA697" s="75"/>
      <c r="AB697" s="75"/>
      <c r="AC697" s="75"/>
      <c r="AD697" s="75"/>
      <c r="AE697" s="75"/>
      <c r="AF697" s="75"/>
      <c r="AG697" s="75"/>
      <c r="AH697" s="75"/>
      <c r="AI697" s="75"/>
      <c r="AJ697" s="75"/>
      <c r="AK697" s="75"/>
      <c r="AL697" s="75"/>
      <c r="AM697" s="75"/>
      <c r="AN697" s="75"/>
      <c r="AO697" s="75"/>
      <c r="AP697" s="75"/>
      <c r="AQ697" s="75"/>
    </row>
    <row r="698" ht="14.25" customHeight="1">
      <c r="F698" s="176"/>
      <c r="N698" s="176"/>
      <c r="V698" s="176"/>
      <c r="X698" s="132"/>
      <c r="Y698" s="75"/>
      <c r="Z698" s="75"/>
      <c r="AA698" s="75"/>
      <c r="AB698" s="75"/>
      <c r="AC698" s="75"/>
      <c r="AD698" s="75"/>
      <c r="AE698" s="75"/>
      <c r="AF698" s="75"/>
      <c r="AG698" s="75"/>
      <c r="AH698" s="75"/>
      <c r="AI698" s="75"/>
      <c r="AJ698" s="75"/>
      <c r="AK698" s="75"/>
      <c r="AL698" s="75"/>
      <c r="AM698" s="75"/>
      <c r="AN698" s="75"/>
      <c r="AO698" s="75"/>
      <c r="AP698" s="75"/>
      <c r="AQ698" s="75"/>
    </row>
    <row r="699" ht="14.25" customHeight="1">
      <c r="F699" s="176"/>
      <c r="N699" s="176"/>
      <c r="V699" s="176"/>
      <c r="X699" s="132"/>
      <c r="Y699" s="75"/>
      <c r="Z699" s="75"/>
      <c r="AA699" s="75"/>
      <c r="AB699" s="75"/>
      <c r="AC699" s="75"/>
      <c r="AD699" s="75"/>
      <c r="AE699" s="75"/>
      <c r="AF699" s="75"/>
      <c r="AG699" s="75"/>
      <c r="AH699" s="75"/>
      <c r="AI699" s="75"/>
      <c r="AJ699" s="75"/>
      <c r="AK699" s="75"/>
      <c r="AL699" s="75"/>
      <c r="AM699" s="75"/>
      <c r="AN699" s="75"/>
      <c r="AO699" s="75"/>
      <c r="AP699" s="75"/>
      <c r="AQ699" s="75"/>
    </row>
    <row r="700" ht="14.25" customHeight="1">
      <c r="F700" s="176"/>
      <c r="N700" s="176"/>
      <c r="V700" s="176"/>
      <c r="X700" s="132"/>
      <c r="Y700" s="75"/>
      <c r="Z700" s="75"/>
      <c r="AA700" s="75"/>
      <c r="AB700" s="75"/>
      <c r="AC700" s="75"/>
      <c r="AD700" s="75"/>
      <c r="AE700" s="75"/>
      <c r="AF700" s="75"/>
      <c r="AG700" s="75"/>
      <c r="AH700" s="75"/>
      <c r="AI700" s="75"/>
      <c r="AJ700" s="75"/>
      <c r="AK700" s="75"/>
      <c r="AL700" s="75"/>
      <c r="AM700" s="75"/>
      <c r="AN700" s="75"/>
      <c r="AO700" s="75"/>
      <c r="AP700" s="75"/>
      <c r="AQ700" s="75"/>
    </row>
    <row r="701" ht="14.25" customHeight="1">
      <c r="F701" s="176"/>
      <c r="N701" s="176"/>
      <c r="V701" s="176"/>
      <c r="X701" s="132"/>
      <c r="Y701" s="75"/>
      <c r="Z701" s="75"/>
      <c r="AA701" s="75"/>
      <c r="AB701" s="75"/>
      <c r="AC701" s="75"/>
      <c r="AD701" s="75"/>
      <c r="AE701" s="75"/>
      <c r="AF701" s="75"/>
      <c r="AG701" s="75"/>
      <c r="AH701" s="75"/>
      <c r="AI701" s="75"/>
      <c r="AJ701" s="75"/>
      <c r="AK701" s="75"/>
      <c r="AL701" s="75"/>
      <c r="AM701" s="75"/>
      <c r="AN701" s="75"/>
      <c r="AO701" s="75"/>
      <c r="AP701" s="75"/>
      <c r="AQ701" s="75"/>
    </row>
    <row r="702" ht="14.25" customHeight="1">
      <c r="F702" s="176"/>
      <c r="N702" s="176"/>
      <c r="V702" s="176"/>
      <c r="X702" s="132"/>
      <c r="Y702" s="75"/>
      <c r="Z702" s="75"/>
      <c r="AA702" s="75"/>
      <c r="AB702" s="75"/>
      <c r="AC702" s="75"/>
      <c r="AD702" s="75"/>
      <c r="AE702" s="75"/>
      <c r="AF702" s="75"/>
      <c r="AG702" s="75"/>
      <c r="AH702" s="75"/>
      <c r="AI702" s="75"/>
      <c r="AJ702" s="75"/>
      <c r="AK702" s="75"/>
      <c r="AL702" s="75"/>
      <c r="AM702" s="75"/>
      <c r="AN702" s="75"/>
      <c r="AO702" s="75"/>
      <c r="AP702" s="75"/>
      <c r="AQ702" s="75"/>
    </row>
    <row r="703" ht="14.25" customHeight="1">
      <c r="F703" s="176"/>
      <c r="N703" s="176"/>
      <c r="V703" s="176"/>
      <c r="X703" s="132"/>
      <c r="Y703" s="75"/>
      <c r="Z703" s="75"/>
      <c r="AA703" s="75"/>
      <c r="AB703" s="75"/>
      <c r="AC703" s="75"/>
      <c r="AD703" s="75"/>
      <c r="AE703" s="75"/>
      <c r="AF703" s="75"/>
      <c r="AG703" s="75"/>
      <c r="AH703" s="75"/>
      <c r="AI703" s="75"/>
      <c r="AJ703" s="75"/>
      <c r="AK703" s="75"/>
      <c r="AL703" s="75"/>
      <c r="AM703" s="75"/>
      <c r="AN703" s="75"/>
      <c r="AO703" s="75"/>
      <c r="AP703" s="75"/>
      <c r="AQ703" s="75"/>
    </row>
    <row r="704" ht="14.25" customHeight="1">
      <c r="F704" s="176"/>
      <c r="N704" s="176"/>
      <c r="V704" s="176"/>
      <c r="X704" s="132"/>
      <c r="Y704" s="75"/>
      <c r="Z704" s="75"/>
      <c r="AA704" s="75"/>
      <c r="AB704" s="75"/>
      <c r="AC704" s="75"/>
      <c r="AD704" s="75"/>
      <c r="AE704" s="75"/>
      <c r="AF704" s="75"/>
      <c r="AG704" s="75"/>
      <c r="AH704" s="75"/>
      <c r="AI704" s="75"/>
      <c r="AJ704" s="75"/>
      <c r="AK704" s="75"/>
      <c r="AL704" s="75"/>
      <c r="AM704" s="75"/>
      <c r="AN704" s="75"/>
      <c r="AO704" s="75"/>
      <c r="AP704" s="75"/>
      <c r="AQ704" s="75"/>
    </row>
    <row r="705" ht="14.25" customHeight="1">
      <c r="F705" s="176"/>
      <c r="N705" s="176"/>
      <c r="V705" s="176"/>
      <c r="X705" s="132"/>
      <c r="Y705" s="75"/>
      <c r="Z705" s="75"/>
      <c r="AA705" s="75"/>
      <c r="AB705" s="75"/>
      <c r="AC705" s="75"/>
      <c r="AD705" s="75"/>
      <c r="AE705" s="75"/>
      <c r="AF705" s="75"/>
      <c r="AG705" s="75"/>
      <c r="AH705" s="75"/>
      <c r="AI705" s="75"/>
      <c r="AJ705" s="75"/>
      <c r="AK705" s="75"/>
      <c r="AL705" s="75"/>
      <c r="AM705" s="75"/>
      <c r="AN705" s="75"/>
      <c r="AO705" s="75"/>
      <c r="AP705" s="75"/>
      <c r="AQ705" s="75"/>
    </row>
    <row r="706" ht="14.25" customHeight="1">
      <c r="F706" s="176"/>
      <c r="N706" s="176"/>
      <c r="V706" s="176"/>
      <c r="X706" s="132"/>
      <c r="Y706" s="75"/>
      <c r="Z706" s="75"/>
      <c r="AA706" s="75"/>
      <c r="AB706" s="75"/>
      <c r="AC706" s="75"/>
      <c r="AD706" s="75"/>
      <c r="AE706" s="75"/>
      <c r="AF706" s="75"/>
      <c r="AG706" s="75"/>
      <c r="AH706" s="75"/>
      <c r="AI706" s="75"/>
      <c r="AJ706" s="75"/>
      <c r="AK706" s="75"/>
      <c r="AL706" s="75"/>
      <c r="AM706" s="75"/>
      <c r="AN706" s="75"/>
      <c r="AO706" s="75"/>
      <c r="AP706" s="75"/>
      <c r="AQ706" s="75"/>
    </row>
    <row r="707" ht="14.25" customHeight="1">
      <c r="F707" s="176"/>
      <c r="N707" s="176"/>
      <c r="V707" s="176"/>
      <c r="X707" s="132"/>
      <c r="Y707" s="75"/>
      <c r="Z707" s="75"/>
      <c r="AA707" s="75"/>
      <c r="AB707" s="75"/>
      <c r="AC707" s="75"/>
      <c r="AD707" s="75"/>
      <c r="AE707" s="75"/>
      <c r="AF707" s="75"/>
      <c r="AG707" s="75"/>
      <c r="AH707" s="75"/>
      <c r="AI707" s="75"/>
      <c r="AJ707" s="75"/>
      <c r="AK707" s="75"/>
      <c r="AL707" s="75"/>
      <c r="AM707" s="75"/>
      <c r="AN707" s="75"/>
      <c r="AO707" s="75"/>
      <c r="AP707" s="75"/>
      <c r="AQ707" s="75"/>
    </row>
    <row r="708" ht="14.25" customHeight="1">
      <c r="F708" s="176"/>
      <c r="N708" s="176"/>
      <c r="V708" s="176"/>
      <c r="X708" s="132"/>
      <c r="Y708" s="75"/>
      <c r="Z708" s="75"/>
      <c r="AA708" s="75"/>
      <c r="AB708" s="75"/>
      <c r="AC708" s="75"/>
      <c r="AD708" s="75"/>
      <c r="AE708" s="75"/>
      <c r="AF708" s="75"/>
      <c r="AG708" s="75"/>
      <c r="AH708" s="75"/>
      <c r="AI708" s="75"/>
      <c r="AJ708" s="75"/>
      <c r="AK708" s="75"/>
      <c r="AL708" s="75"/>
      <c r="AM708" s="75"/>
      <c r="AN708" s="75"/>
      <c r="AO708" s="75"/>
      <c r="AP708" s="75"/>
      <c r="AQ708" s="75"/>
    </row>
    <row r="709" ht="14.25" customHeight="1">
      <c r="F709" s="176"/>
      <c r="N709" s="176"/>
      <c r="V709" s="176"/>
      <c r="X709" s="132"/>
      <c r="Y709" s="75"/>
      <c r="Z709" s="75"/>
      <c r="AA709" s="75"/>
      <c r="AB709" s="75"/>
      <c r="AC709" s="75"/>
      <c r="AD709" s="75"/>
      <c r="AE709" s="75"/>
      <c r="AF709" s="75"/>
      <c r="AG709" s="75"/>
      <c r="AH709" s="75"/>
      <c r="AI709" s="75"/>
      <c r="AJ709" s="75"/>
      <c r="AK709" s="75"/>
      <c r="AL709" s="75"/>
      <c r="AM709" s="75"/>
      <c r="AN709" s="75"/>
      <c r="AO709" s="75"/>
      <c r="AP709" s="75"/>
      <c r="AQ709" s="75"/>
    </row>
    <row r="710" ht="14.25" customHeight="1">
      <c r="F710" s="176"/>
      <c r="N710" s="176"/>
      <c r="V710" s="176"/>
      <c r="X710" s="132"/>
      <c r="Y710" s="75"/>
      <c r="Z710" s="75"/>
      <c r="AA710" s="75"/>
      <c r="AB710" s="75"/>
      <c r="AC710" s="75"/>
      <c r="AD710" s="75"/>
      <c r="AE710" s="75"/>
      <c r="AF710" s="75"/>
      <c r="AG710" s="75"/>
      <c r="AH710" s="75"/>
      <c r="AI710" s="75"/>
      <c r="AJ710" s="75"/>
      <c r="AK710" s="75"/>
      <c r="AL710" s="75"/>
      <c r="AM710" s="75"/>
      <c r="AN710" s="75"/>
      <c r="AO710" s="75"/>
      <c r="AP710" s="75"/>
      <c r="AQ710" s="75"/>
    </row>
    <row r="711" ht="14.25" customHeight="1">
      <c r="F711" s="176"/>
      <c r="N711" s="176"/>
      <c r="V711" s="176"/>
      <c r="X711" s="132"/>
      <c r="Y711" s="75"/>
      <c r="Z711" s="75"/>
      <c r="AA711" s="75"/>
      <c r="AB711" s="75"/>
      <c r="AC711" s="75"/>
      <c r="AD711" s="75"/>
      <c r="AE711" s="75"/>
      <c r="AF711" s="75"/>
      <c r="AG711" s="75"/>
      <c r="AH711" s="75"/>
      <c r="AI711" s="75"/>
      <c r="AJ711" s="75"/>
      <c r="AK711" s="75"/>
      <c r="AL711" s="75"/>
      <c r="AM711" s="75"/>
      <c r="AN711" s="75"/>
      <c r="AO711" s="75"/>
      <c r="AP711" s="75"/>
      <c r="AQ711" s="75"/>
    </row>
    <row r="712" ht="14.25" customHeight="1">
      <c r="F712" s="176"/>
      <c r="N712" s="176"/>
      <c r="V712" s="176"/>
      <c r="X712" s="132"/>
      <c r="Y712" s="75"/>
      <c r="Z712" s="75"/>
      <c r="AA712" s="75"/>
      <c r="AB712" s="75"/>
      <c r="AC712" s="75"/>
      <c r="AD712" s="75"/>
      <c r="AE712" s="75"/>
      <c r="AF712" s="75"/>
      <c r="AG712" s="75"/>
      <c r="AH712" s="75"/>
      <c r="AI712" s="75"/>
      <c r="AJ712" s="75"/>
      <c r="AK712" s="75"/>
      <c r="AL712" s="75"/>
      <c r="AM712" s="75"/>
      <c r="AN712" s="75"/>
      <c r="AO712" s="75"/>
      <c r="AP712" s="75"/>
      <c r="AQ712" s="75"/>
    </row>
    <row r="713" ht="14.25" customHeight="1">
      <c r="F713" s="176"/>
      <c r="N713" s="176"/>
      <c r="V713" s="176"/>
      <c r="X713" s="132"/>
      <c r="Y713" s="75"/>
      <c r="Z713" s="75"/>
      <c r="AA713" s="75"/>
      <c r="AB713" s="75"/>
      <c r="AC713" s="75"/>
      <c r="AD713" s="75"/>
      <c r="AE713" s="75"/>
      <c r="AF713" s="75"/>
      <c r="AG713" s="75"/>
      <c r="AH713" s="75"/>
      <c r="AI713" s="75"/>
      <c r="AJ713" s="75"/>
      <c r="AK713" s="75"/>
      <c r="AL713" s="75"/>
      <c r="AM713" s="75"/>
      <c r="AN713" s="75"/>
      <c r="AO713" s="75"/>
      <c r="AP713" s="75"/>
      <c r="AQ713" s="75"/>
    </row>
    <row r="714" ht="14.25" customHeight="1">
      <c r="F714" s="176"/>
      <c r="N714" s="176"/>
      <c r="V714" s="176"/>
      <c r="X714" s="132"/>
      <c r="Y714" s="75"/>
      <c r="Z714" s="75"/>
      <c r="AA714" s="75"/>
      <c r="AB714" s="75"/>
      <c r="AC714" s="75"/>
      <c r="AD714" s="75"/>
      <c r="AE714" s="75"/>
      <c r="AF714" s="75"/>
      <c r="AG714" s="75"/>
      <c r="AH714" s="75"/>
      <c r="AI714" s="75"/>
      <c r="AJ714" s="75"/>
      <c r="AK714" s="75"/>
      <c r="AL714" s="75"/>
      <c r="AM714" s="75"/>
      <c r="AN714" s="75"/>
      <c r="AO714" s="75"/>
      <c r="AP714" s="75"/>
      <c r="AQ714" s="75"/>
    </row>
    <row r="715" ht="14.25" customHeight="1">
      <c r="F715" s="176"/>
      <c r="N715" s="176"/>
      <c r="V715" s="176"/>
      <c r="X715" s="132"/>
      <c r="Y715" s="75"/>
      <c r="Z715" s="75"/>
      <c r="AA715" s="75"/>
      <c r="AB715" s="75"/>
      <c r="AC715" s="75"/>
      <c r="AD715" s="75"/>
      <c r="AE715" s="75"/>
      <c r="AF715" s="75"/>
      <c r="AG715" s="75"/>
      <c r="AH715" s="75"/>
      <c r="AI715" s="75"/>
      <c r="AJ715" s="75"/>
      <c r="AK715" s="75"/>
      <c r="AL715" s="75"/>
      <c r="AM715" s="75"/>
      <c r="AN715" s="75"/>
      <c r="AO715" s="75"/>
      <c r="AP715" s="75"/>
      <c r="AQ715" s="75"/>
    </row>
    <row r="716" ht="14.25" customHeight="1">
      <c r="F716" s="176"/>
      <c r="N716" s="176"/>
      <c r="V716" s="176"/>
      <c r="X716" s="132"/>
      <c r="Y716" s="75"/>
      <c r="Z716" s="75"/>
      <c r="AA716" s="75"/>
      <c r="AB716" s="75"/>
      <c r="AC716" s="75"/>
      <c r="AD716" s="75"/>
      <c r="AE716" s="75"/>
      <c r="AF716" s="75"/>
      <c r="AG716" s="75"/>
      <c r="AH716" s="75"/>
      <c r="AI716" s="75"/>
      <c r="AJ716" s="75"/>
      <c r="AK716" s="75"/>
      <c r="AL716" s="75"/>
      <c r="AM716" s="75"/>
      <c r="AN716" s="75"/>
      <c r="AO716" s="75"/>
      <c r="AP716" s="75"/>
      <c r="AQ716" s="75"/>
    </row>
    <row r="717" ht="14.25" customHeight="1">
      <c r="F717" s="176"/>
      <c r="N717" s="176"/>
      <c r="V717" s="176"/>
      <c r="X717" s="132"/>
      <c r="Y717" s="75"/>
      <c r="Z717" s="75"/>
      <c r="AA717" s="75"/>
      <c r="AB717" s="75"/>
      <c r="AC717" s="75"/>
      <c r="AD717" s="75"/>
      <c r="AE717" s="75"/>
      <c r="AF717" s="75"/>
      <c r="AG717" s="75"/>
      <c r="AH717" s="75"/>
      <c r="AI717" s="75"/>
      <c r="AJ717" s="75"/>
      <c r="AK717" s="75"/>
      <c r="AL717" s="75"/>
      <c r="AM717" s="75"/>
      <c r="AN717" s="75"/>
      <c r="AO717" s="75"/>
      <c r="AP717" s="75"/>
      <c r="AQ717" s="75"/>
    </row>
    <row r="718" ht="14.25" customHeight="1">
      <c r="F718" s="176"/>
      <c r="N718" s="176"/>
      <c r="V718" s="176"/>
      <c r="X718" s="132"/>
      <c r="Y718" s="75"/>
      <c r="Z718" s="75"/>
      <c r="AA718" s="75"/>
      <c r="AB718" s="75"/>
      <c r="AC718" s="75"/>
      <c r="AD718" s="75"/>
      <c r="AE718" s="75"/>
      <c r="AF718" s="75"/>
      <c r="AG718" s="75"/>
      <c r="AH718" s="75"/>
      <c r="AI718" s="75"/>
      <c r="AJ718" s="75"/>
      <c r="AK718" s="75"/>
      <c r="AL718" s="75"/>
      <c r="AM718" s="75"/>
      <c r="AN718" s="75"/>
      <c r="AO718" s="75"/>
      <c r="AP718" s="75"/>
      <c r="AQ718" s="75"/>
    </row>
    <row r="719" ht="14.25" customHeight="1">
      <c r="F719" s="176"/>
      <c r="N719" s="176"/>
      <c r="V719" s="176"/>
      <c r="X719" s="132"/>
      <c r="Y719" s="75"/>
      <c r="Z719" s="75"/>
      <c r="AA719" s="75"/>
      <c r="AB719" s="75"/>
      <c r="AC719" s="75"/>
      <c r="AD719" s="75"/>
      <c r="AE719" s="75"/>
      <c r="AF719" s="75"/>
      <c r="AG719" s="75"/>
      <c r="AH719" s="75"/>
      <c r="AI719" s="75"/>
      <c r="AJ719" s="75"/>
      <c r="AK719" s="75"/>
      <c r="AL719" s="75"/>
      <c r="AM719" s="75"/>
      <c r="AN719" s="75"/>
      <c r="AO719" s="75"/>
      <c r="AP719" s="75"/>
      <c r="AQ719" s="75"/>
    </row>
    <row r="720" ht="14.25" customHeight="1">
      <c r="F720" s="176"/>
      <c r="N720" s="176"/>
      <c r="V720" s="176"/>
      <c r="X720" s="132"/>
      <c r="Y720" s="75"/>
      <c r="Z720" s="75"/>
      <c r="AA720" s="75"/>
      <c r="AB720" s="75"/>
      <c r="AC720" s="75"/>
      <c r="AD720" s="75"/>
      <c r="AE720" s="75"/>
      <c r="AF720" s="75"/>
      <c r="AG720" s="75"/>
      <c r="AH720" s="75"/>
      <c r="AI720" s="75"/>
      <c r="AJ720" s="75"/>
      <c r="AK720" s="75"/>
      <c r="AL720" s="75"/>
      <c r="AM720" s="75"/>
      <c r="AN720" s="75"/>
      <c r="AO720" s="75"/>
      <c r="AP720" s="75"/>
      <c r="AQ720" s="75"/>
    </row>
    <row r="721" ht="14.25" customHeight="1">
      <c r="F721" s="176"/>
      <c r="N721" s="176"/>
      <c r="V721" s="176"/>
      <c r="X721" s="132"/>
      <c r="Y721" s="75"/>
      <c r="Z721" s="75"/>
      <c r="AA721" s="75"/>
      <c r="AB721" s="75"/>
      <c r="AC721" s="75"/>
      <c r="AD721" s="75"/>
      <c r="AE721" s="75"/>
      <c r="AF721" s="75"/>
      <c r="AG721" s="75"/>
      <c r="AH721" s="75"/>
      <c r="AI721" s="75"/>
      <c r="AJ721" s="75"/>
      <c r="AK721" s="75"/>
      <c r="AL721" s="75"/>
      <c r="AM721" s="75"/>
      <c r="AN721" s="75"/>
      <c r="AO721" s="75"/>
      <c r="AP721" s="75"/>
      <c r="AQ721" s="75"/>
    </row>
    <row r="722" ht="14.25" customHeight="1">
      <c r="F722" s="176"/>
      <c r="N722" s="176"/>
      <c r="V722" s="176"/>
      <c r="X722" s="132"/>
      <c r="Y722" s="75"/>
      <c r="Z722" s="75"/>
      <c r="AA722" s="75"/>
      <c r="AB722" s="75"/>
      <c r="AC722" s="75"/>
      <c r="AD722" s="75"/>
      <c r="AE722" s="75"/>
      <c r="AF722" s="75"/>
      <c r="AG722" s="75"/>
      <c r="AH722" s="75"/>
      <c r="AI722" s="75"/>
      <c r="AJ722" s="75"/>
      <c r="AK722" s="75"/>
      <c r="AL722" s="75"/>
      <c r="AM722" s="75"/>
      <c r="AN722" s="75"/>
      <c r="AO722" s="75"/>
      <c r="AP722" s="75"/>
      <c r="AQ722" s="75"/>
    </row>
    <row r="723" ht="14.25" customHeight="1">
      <c r="F723" s="176"/>
      <c r="N723" s="176"/>
      <c r="V723" s="176"/>
      <c r="X723" s="132"/>
      <c r="Y723" s="75"/>
      <c r="Z723" s="75"/>
      <c r="AA723" s="75"/>
      <c r="AB723" s="75"/>
      <c r="AC723" s="75"/>
      <c r="AD723" s="75"/>
      <c r="AE723" s="75"/>
      <c r="AF723" s="75"/>
      <c r="AG723" s="75"/>
      <c r="AH723" s="75"/>
      <c r="AI723" s="75"/>
      <c r="AJ723" s="75"/>
      <c r="AK723" s="75"/>
      <c r="AL723" s="75"/>
      <c r="AM723" s="75"/>
      <c r="AN723" s="75"/>
      <c r="AO723" s="75"/>
      <c r="AP723" s="75"/>
      <c r="AQ723" s="75"/>
    </row>
    <row r="724" ht="14.25" customHeight="1">
      <c r="F724" s="176"/>
      <c r="N724" s="176"/>
      <c r="V724" s="176"/>
      <c r="X724" s="132"/>
      <c r="Y724" s="75"/>
      <c r="Z724" s="75"/>
      <c r="AA724" s="75"/>
      <c r="AB724" s="75"/>
      <c r="AC724" s="75"/>
      <c r="AD724" s="75"/>
      <c r="AE724" s="75"/>
      <c r="AF724" s="75"/>
      <c r="AG724" s="75"/>
      <c r="AH724" s="75"/>
      <c r="AI724" s="75"/>
      <c r="AJ724" s="75"/>
      <c r="AK724" s="75"/>
      <c r="AL724" s="75"/>
      <c r="AM724" s="75"/>
      <c r="AN724" s="75"/>
      <c r="AO724" s="75"/>
      <c r="AP724" s="75"/>
      <c r="AQ724" s="75"/>
    </row>
    <row r="725" ht="14.25" customHeight="1">
      <c r="F725" s="176"/>
      <c r="N725" s="176"/>
      <c r="V725" s="176"/>
      <c r="X725" s="132"/>
      <c r="Y725" s="75"/>
      <c r="Z725" s="75"/>
      <c r="AA725" s="75"/>
      <c r="AB725" s="75"/>
      <c r="AC725" s="75"/>
      <c r="AD725" s="75"/>
      <c r="AE725" s="75"/>
      <c r="AF725" s="75"/>
      <c r="AG725" s="75"/>
      <c r="AH725" s="75"/>
      <c r="AI725" s="75"/>
      <c r="AJ725" s="75"/>
      <c r="AK725" s="75"/>
      <c r="AL725" s="75"/>
      <c r="AM725" s="75"/>
      <c r="AN725" s="75"/>
      <c r="AO725" s="75"/>
      <c r="AP725" s="75"/>
      <c r="AQ725" s="75"/>
    </row>
    <row r="726" ht="14.25" customHeight="1">
      <c r="F726" s="176"/>
      <c r="N726" s="176"/>
      <c r="V726" s="176"/>
      <c r="X726" s="132"/>
      <c r="Y726" s="75"/>
      <c r="Z726" s="75"/>
      <c r="AA726" s="75"/>
      <c r="AB726" s="75"/>
      <c r="AC726" s="75"/>
      <c r="AD726" s="75"/>
      <c r="AE726" s="75"/>
      <c r="AF726" s="75"/>
      <c r="AG726" s="75"/>
      <c r="AH726" s="75"/>
      <c r="AI726" s="75"/>
      <c r="AJ726" s="75"/>
      <c r="AK726" s="75"/>
      <c r="AL726" s="75"/>
      <c r="AM726" s="75"/>
      <c r="AN726" s="75"/>
      <c r="AO726" s="75"/>
      <c r="AP726" s="75"/>
      <c r="AQ726" s="75"/>
    </row>
    <row r="727" ht="14.25" customHeight="1">
      <c r="F727" s="176"/>
      <c r="N727" s="176"/>
      <c r="V727" s="176"/>
      <c r="X727" s="132"/>
      <c r="Y727" s="75"/>
      <c r="Z727" s="75"/>
      <c r="AA727" s="75"/>
      <c r="AB727" s="75"/>
      <c r="AC727" s="75"/>
      <c r="AD727" s="75"/>
      <c r="AE727" s="75"/>
      <c r="AF727" s="75"/>
      <c r="AG727" s="75"/>
      <c r="AH727" s="75"/>
      <c r="AI727" s="75"/>
      <c r="AJ727" s="75"/>
      <c r="AK727" s="75"/>
      <c r="AL727" s="75"/>
      <c r="AM727" s="75"/>
      <c r="AN727" s="75"/>
      <c r="AO727" s="75"/>
      <c r="AP727" s="75"/>
      <c r="AQ727" s="75"/>
    </row>
    <row r="728" ht="14.25" customHeight="1">
      <c r="F728" s="176"/>
      <c r="N728" s="176"/>
      <c r="V728" s="176"/>
      <c r="X728" s="132"/>
      <c r="Y728" s="75"/>
      <c r="Z728" s="75"/>
      <c r="AA728" s="75"/>
      <c r="AB728" s="75"/>
      <c r="AC728" s="75"/>
      <c r="AD728" s="75"/>
      <c r="AE728" s="75"/>
      <c r="AF728" s="75"/>
      <c r="AG728" s="75"/>
      <c r="AH728" s="75"/>
      <c r="AI728" s="75"/>
      <c r="AJ728" s="75"/>
      <c r="AK728" s="75"/>
      <c r="AL728" s="75"/>
      <c r="AM728" s="75"/>
      <c r="AN728" s="75"/>
      <c r="AO728" s="75"/>
      <c r="AP728" s="75"/>
      <c r="AQ728" s="75"/>
    </row>
    <row r="729" ht="14.25" customHeight="1">
      <c r="F729" s="176"/>
      <c r="N729" s="176"/>
      <c r="V729" s="176"/>
      <c r="X729" s="132"/>
      <c r="Y729" s="75"/>
      <c r="Z729" s="75"/>
      <c r="AA729" s="75"/>
      <c r="AB729" s="75"/>
      <c r="AC729" s="75"/>
      <c r="AD729" s="75"/>
      <c r="AE729" s="75"/>
      <c r="AF729" s="75"/>
      <c r="AG729" s="75"/>
      <c r="AH729" s="75"/>
      <c r="AI729" s="75"/>
      <c r="AJ729" s="75"/>
      <c r="AK729" s="75"/>
      <c r="AL729" s="75"/>
      <c r="AM729" s="75"/>
      <c r="AN729" s="75"/>
      <c r="AO729" s="75"/>
      <c r="AP729" s="75"/>
      <c r="AQ729" s="75"/>
    </row>
    <row r="730" ht="14.25" customHeight="1">
      <c r="F730" s="176"/>
      <c r="N730" s="176"/>
      <c r="V730" s="176"/>
      <c r="X730" s="132"/>
      <c r="Y730" s="75"/>
      <c r="Z730" s="75"/>
      <c r="AA730" s="75"/>
      <c r="AB730" s="75"/>
      <c r="AC730" s="75"/>
      <c r="AD730" s="75"/>
      <c r="AE730" s="75"/>
      <c r="AF730" s="75"/>
      <c r="AG730" s="75"/>
      <c r="AH730" s="75"/>
      <c r="AI730" s="75"/>
      <c r="AJ730" s="75"/>
      <c r="AK730" s="75"/>
      <c r="AL730" s="75"/>
      <c r="AM730" s="75"/>
      <c r="AN730" s="75"/>
      <c r="AO730" s="75"/>
      <c r="AP730" s="75"/>
      <c r="AQ730" s="75"/>
    </row>
    <row r="731" ht="14.25" customHeight="1">
      <c r="F731" s="176"/>
      <c r="N731" s="176"/>
      <c r="V731" s="176"/>
      <c r="X731" s="132"/>
      <c r="Y731" s="75"/>
      <c r="Z731" s="75"/>
      <c r="AA731" s="75"/>
      <c r="AB731" s="75"/>
      <c r="AC731" s="75"/>
      <c r="AD731" s="75"/>
      <c r="AE731" s="75"/>
      <c r="AF731" s="75"/>
      <c r="AG731" s="75"/>
      <c r="AH731" s="75"/>
      <c r="AI731" s="75"/>
      <c r="AJ731" s="75"/>
      <c r="AK731" s="75"/>
      <c r="AL731" s="75"/>
      <c r="AM731" s="75"/>
      <c r="AN731" s="75"/>
      <c r="AO731" s="75"/>
      <c r="AP731" s="75"/>
      <c r="AQ731" s="75"/>
    </row>
    <row r="732" ht="14.25" customHeight="1">
      <c r="F732" s="176"/>
      <c r="N732" s="176"/>
      <c r="V732" s="176"/>
      <c r="X732" s="132"/>
      <c r="Y732" s="75"/>
      <c r="Z732" s="75"/>
      <c r="AA732" s="75"/>
      <c r="AB732" s="75"/>
      <c r="AC732" s="75"/>
      <c r="AD732" s="75"/>
      <c r="AE732" s="75"/>
      <c r="AF732" s="75"/>
      <c r="AG732" s="75"/>
      <c r="AH732" s="75"/>
      <c r="AI732" s="75"/>
      <c r="AJ732" s="75"/>
      <c r="AK732" s="75"/>
      <c r="AL732" s="75"/>
      <c r="AM732" s="75"/>
      <c r="AN732" s="75"/>
      <c r="AO732" s="75"/>
      <c r="AP732" s="75"/>
      <c r="AQ732" s="75"/>
    </row>
    <row r="733" ht="14.25" customHeight="1">
      <c r="F733" s="176"/>
      <c r="N733" s="176"/>
      <c r="V733" s="176"/>
      <c r="X733" s="132"/>
      <c r="Y733" s="75"/>
      <c r="Z733" s="75"/>
      <c r="AA733" s="75"/>
      <c r="AB733" s="75"/>
      <c r="AC733" s="75"/>
      <c r="AD733" s="75"/>
      <c r="AE733" s="75"/>
      <c r="AF733" s="75"/>
      <c r="AG733" s="75"/>
      <c r="AH733" s="75"/>
      <c r="AI733" s="75"/>
      <c r="AJ733" s="75"/>
      <c r="AK733" s="75"/>
      <c r="AL733" s="75"/>
      <c r="AM733" s="75"/>
      <c r="AN733" s="75"/>
      <c r="AO733" s="75"/>
      <c r="AP733" s="75"/>
      <c r="AQ733" s="75"/>
    </row>
    <row r="734" ht="14.25" customHeight="1">
      <c r="F734" s="176"/>
      <c r="N734" s="176"/>
      <c r="V734" s="176"/>
      <c r="X734" s="132"/>
      <c r="Y734" s="75"/>
      <c r="Z734" s="75"/>
      <c r="AA734" s="75"/>
      <c r="AB734" s="75"/>
      <c r="AC734" s="75"/>
      <c r="AD734" s="75"/>
      <c r="AE734" s="75"/>
      <c r="AF734" s="75"/>
      <c r="AG734" s="75"/>
      <c r="AH734" s="75"/>
      <c r="AI734" s="75"/>
      <c r="AJ734" s="75"/>
      <c r="AK734" s="75"/>
      <c r="AL734" s="75"/>
      <c r="AM734" s="75"/>
      <c r="AN734" s="75"/>
      <c r="AO734" s="75"/>
      <c r="AP734" s="75"/>
      <c r="AQ734" s="75"/>
    </row>
    <row r="735" ht="14.25" customHeight="1">
      <c r="F735" s="176"/>
      <c r="N735" s="176"/>
      <c r="V735" s="176"/>
      <c r="X735" s="132"/>
      <c r="Y735" s="75"/>
      <c r="Z735" s="75"/>
      <c r="AA735" s="75"/>
      <c r="AB735" s="75"/>
      <c r="AC735" s="75"/>
      <c r="AD735" s="75"/>
      <c r="AE735" s="75"/>
      <c r="AF735" s="75"/>
      <c r="AG735" s="75"/>
      <c r="AH735" s="75"/>
      <c r="AI735" s="75"/>
      <c r="AJ735" s="75"/>
      <c r="AK735" s="75"/>
      <c r="AL735" s="75"/>
      <c r="AM735" s="75"/>
      <c r="AN735" s="75"/>
      <c r="AO735" s="75"/>
      <c r="AP735" s="75"/>
      <c r="AQ735" s="75"/>
    </row>
    <row r="736" ht="14.25" customHeight="1">
      <c r="F736" s="176"/>
      <c r="N736" s="176"/>
      <c r="V736" s="176"/>
      <c r="X736" s="132"/>
      <c r="Y736" s="75"/>
      <c r="Z736" s="75"/>
      <c r="AA736" s="75"/>
      <c r="AB736" s="75"/>
      <c r="AC736" s="75"/>
      <c r="AD736" s="75"/>
      <c r="AE736" s="75"/>
      <c r="AF736" s="75"/>
      <c r="AG736" s="75"/>
      <c r="AH736" s="75"/>
      <c r="AI736" s="75"/>
      <c r="AJ736" s="75"/>
      <c r="AK736" s="75"/>
      <c r="AL736" s="75"/>
      <c r="AM736" s="75"/>
      <c r="AN736" s="75"/>
      <c r="AO736" s="75"/>
      <c r="AP736" s="75"/>
      <c r="AQ736" s="75"/>
    </row>
    <row r="737" ht="14.25" customHeight="1">
      <c r="F737" s="176"/>
      <c r="N737" s="176"/>
      <c r="V737" s="176"/>
      <c r="X737" s="132"/>
      <c r="Y737" s="75"/>
      <c r="Z737" s="75"/>
      <c r="AA737" s="75"/>
      <c r="AB737" s="75"/>
      <c r="AC737" s="75"/>
      <c r="AD737" s="75"/>
      <c r="AE737" s="75"/>
      <c r="AF737" s="75"/>
      <c r="AG737" s="75"/>
      <c r="AH737" s="75"/>
      <c r="AI737" s="75"/>
      <c r="AJ737" s="75"/>
      <c r="AK737" s="75"/>
      <c r="AL737" s="75"/>
      <c r="AM737" s="75"/>
      <c r="AN737" s="75"/>
      <c r="AO737" s="75"/>
      <c r="AP737" s="75"/>
      <c r="AQ737" s="75"/>
    </row>
    <row r="738" ht="14.25" customHeight="1">
      <c r="F738" s="176"/>
      <c r="N738" s="176"/>
      <c r="V738" s="176"/>
      <c r="X738" s="132"/>
      <c r="Y738" s="75"/>
      <c r="Z738" s="75"/>
      <c r="AA738" s="75"/>
      <c r="AB738" s="75"/>
      <c r="AC738" s="75"/>
      <c r="AD738" s="75"/>
      <c r="AE738" s="75"/>
      <c r="AF738" s="75"/>
      <c r="AG738" s="75"/>
      <c r="AH738" s="75"/>
      <c r="AI738" s="75"/>
      <c r="AJ738" s="75"/>
      <c r="AK738" s="75"/>
      <c r="AL738" s="75"/>
      <c r="AM738" s="75"/>
      <c r="AN738" s="75"/>
      <c r="AO738" s="75"/>
      <c r="AP738" s="75"/>
      <c r="AQ738" s="75"/>
    </row>
    <row r="739" ht="14.25" customHeight="1">
      <c r="F739" s="176"/>
      <c r="N739" s="176"/>
      <c r="V739" s="176"/>
      <c r="X739" s="132"/>
      <c r="Y739" s="75"/>
      <c r="Z739" s="75"/>
      <c r="AA739" s="75"/>
      <c r="AB739" s="75"/>
      <c r="AC739" s="75"/>
      <c r="AD739" s="75"/>
      <c r="AE739" s="75"/>
      <c r="AF739" s="75"/>
      <c r="AG739" s="75"/>
      <c r="AH739" s="75"/>
      <c r="AI739" s="75"/>
      <c r="AJ739" s="75"/>
      <c r="AK739" s="75"/>
      <c r="AL739" s="75"/>
      <c r="AM739" s="75"/>
      <c r="AN739" s="75"/>
      <c r="AO739" s="75"/>
      <c r="AP739" s="75"/>
      <c r="AQ739" s="75"/>
    </row>
    <row r="740" ht="14.25" customHeight="1">
      <c r="F740" s="176"/>
      <c r="N740" s="176"/>
      <c r="V740" s="176"/>
      <c r="X740" s="132"/>
      <c r="Y740" s="75"/>
      <c r="Z740" s="75"/>
      <c r="AA740" s="75"/>
      <c r="AB740" s="75"/>
      <c r="AC740" s="75"/>
      <c r="AD740" s="75"/>
      <c r="AE740" s="75"/>
      <c r="AF740" s="75"/>
      <c r="AG740" s="75"/>
      <c r="AH740" s="75"/>
      <c r="AI740" s="75"/>
      <c r="AJ740" s="75"/>
      <c r="AK740" s="75"/>
      <c r="AL740" s="75"/>
      <c r="AM740" s="75"/>
      <c r="AN740" s="75"/>
      <c r="AO740" s="75"/>
      <c r="AP740" s="75"/>
      <c r="AQ740" s="75"/>
    </row>
    <row r="741" ht="14.25" customHeight="1">
      <c r="F741" s="176"/>
      <c r="N741" s="176"/>
      <c r="V741" s="176"/>
      <c r="X741" s="132"/>
      <c r="Y741" s="75"/>
      <c r="Z741" s="75"/>
      <c r="AA741" s="75"/>
      <c r="AB741" s="75"/>
      <c r="AC741" s="75"/>
      <c r="AD741" s="75"/>
      <c r="AE741" s="75"/>
      <c r="AF741" s="75"/>
      <c r="AG741" s="75"/>
      <c r="AH741" s="75"/>
      <c r="AI741" s="75"/>
      <c r="AJ741" s="75"/>
      <c r="AK741" s="75"/>
      <c r="AL741" s="75"/>
      <c r="AM741" s="75"/>
      <c r="AN741" s="75"/>
      <c r="AO741" s="75"/>
      <c r="AP741" s="75"/>
      <c r="AQ741" s="75"/>
    </row>
    <row r="742" ht="14.25" customHeight="1">
      <c r="F742" s="176"/>
      <c r="N742" s="176"/>
      <c r="V742" s="176"/>
      <c r="X742" s="132"/>
      <c r="Y742" s="75"/>
      <c r="Z742" s="75"/>
      <c r="AA742" s="75"/>
      <c r="AB742" s="75"/>
      <c r="AC742" s="75"/>
      <c r="AD742" s="75"/>
      <c r="AE742" s="75"/>
      <c r="AF742" s="75"/>
      <c r="AG742" s="75"/>
      <c r="AH742" s="75"/>
      <c r="AI742" s="75"/>
      <c r="AJ742" s="75"/>
      <c r="AK742" s="75"/>
      <c r="AL742" s="75"/>
      <c r="AM742" s="75"/>
      <c r="AN742" s="75"/>
      <c r="AO742" s="75"/>
      <c r="AP742" s="75"/>
      <c r="AQ742" s="75"/>
    </row>
    <row r="743" ht="14.25" customHeight="1">
      <c r="F743" s="176"/>
      <c r="N743" s="176"/>
      <c r="V743" s="176"/>
      <c r="X743" s="132"/>
      <c r="Y743" s="75"/>
      <c r="Z743" s="75"/>
      <c r="AA743" s="75"/>
      <c r="AB743" s="75"/>
      <c r="AC743" s="75"/>
      <c r="AD743" s="75"/>
      <c r="AE743" s="75"/>
      <c r="AF743" s="75"/>
      <c r="AG743" s="75"/>
      <c r="AH743" s="75"/>
      <c r="AI743" s="75"/>
      <c r="AJ743" s="75"/>
      <c r="AK743" s="75"/>
      <c r="AL743" s="75"/>
      <c r="AM743" s="75"/>
      <c r="AN743" s="75"/>
      <c r="AO743" s="75"/>
      <c r="AP743" s="75"/>
      <c r="AQ743" s="75"/>
    </row>
    <row r="744" ht="14.25" customHeight="1">
      <c r="F744" s="176"/>
      <c r="N744" s="176"/>
      <c r="V744" s="176"/>
      <c r="X744" s="132"/>
      <c r="Y744" s="75"/>
      <c r="Z744" s="75"/>
      <c r="AA744" s="75"/>
      <c r="AB744" s="75"/>
      <c r="AC744" s="75"/>
      <c r="AD744" s="75"/>
      <c r="AE744" s="75"/>
      <c r="AF744" s="75"/>
      <c r="AG744" s="75"/>
      <c r="AH744" s="75"/>
      <c r="AI744" s="75"/>
      <c r="AJ744" s="75"/>
      <c r="AK744" s="75"/>
      <c r="AL744" s="75"/>
      <c r="AM744" s="75"/>
      <c r="AN744" s="75"/>
      <c r="AO744" s="75"/>
      <c r="AP744" s="75"/>
      <c r="AQ744" s="75"/>
    </row>
    <row r="745" ht="14.25" customHeight="1">
      <c r="F745" s="176"/>
      <c r="N745" s="176"/>
      <c r="V745" s="176"/>
      <c r="X745" s="132"/>
      <c r="Y745" s="75"/>
      <c r="Z745" s="75"/>
      <c r="AA745" s="75"/>
      <c r="AB745" s="75"/>
      <c r="AC745" s="75"/>
      <c r="AD745" s="75"/>
      <c r="AE745" s="75"/>
      <c r="AF745" s="75"/>
      <c r="AG745" s="75"/>
      <c r="AH745" s="75"/>
      <c r="AI745" s="75"/>
      <c r="AJ745" s="75"/>
      <c r="AK745" s="75"/>
      <c r="AL745" s="75"/>
      <c r="AM745" s="75"/>
      <c r="AN745" s="75"/>
      <c r="AO745" s="75"/>
      <c r="AP745" s="75"/>
      <c r="AQ745" s="75"/>
    </row>
    <row r="746" ht="14.25" customHeight="1">
      <c r="F746" s="176"/>
      <c r="N746" s="176"/>
      <c r="V746" s="176"/>
      <c r="X746" s="132"/>
      <c r="Y746" s="75"/>
      <c r="Z746" s="75"/>
      <c r="AA746" s="75"/>
      <c r="AB746" s="75"/>
      <c r="AC746" s="75"/>
      <c r="AD746" s="75"/>
      <c r="AE746" s="75"/>
      <c r="AF746" s="75"/>
      <c r="AG746" s="75"/>
      <c r="AH746" s="75"/>
      <c r="AI746" s="75"/>
      <c r="AJ746" s="75"/>
      <c r="AK746" s="75"/>
      <c r="AL746" s="75"/>
      <c r="AM746" s="75"/>
      <c r="AN746" s="75"/>
      <c r="AO746" s="75"/>
      <c r="AP746" s="75"/>
      <c r="AQ746" s="75"/>
    </row>
    <row r="747" ht="14.25" customHeight="1">
      <c r="F747" s="176"/>
      <c r="N747" s="176"/>
      <c r="V747" s="176"/>
      <c r="X747" s="132"/>
      <c r="Y747" s="75"/>
      <c r="Z747" s="75"/>
      <c r="AA747" s="75"/>
      <c r="AB747" s="75"/>
      <c r="AC747" s="75"/>
      <c r="AD747" s="75"/>
      <c r="AE747" s="75"/>
      <c r="AF747" s="75"/>
      <c r="AG747" s="75"/>
      <c r="AH747" s="75"/>
      <c r="AI747" s="75"/>
      <c r="AJ747" s="75"/>
      <c r="AK747" s="75"/>
      <c r="AL747" s="75"/>
      <c r="AM747" s="75"/>
      <c r="AN747" s="75"/>
      <c r="AO747" s="75"/>
      <c r="AP747" s="75"/>
      <c r="AQ747" s="75"/>
    </row>
    <row r="748" ht="14.25" customHeight="1">
      <c r="F748" s="176"/>
      <c r="N748" s="176"/>
      <c r="V748" s="176"/>
      <c r="X748" s="132"/>
      <c r="Y748" s="75"/>
      <c r="Z748" s="75"/>
      <c r="AA748" s="75"/>
      <c r="AB748" s="75"/>
      <c r="AC748" s="75"/>
      <c r="AD748" s="75"/>
      <c r="AE748" s="75"/>
      <c r="AF748" s="75"/>
      <c r="AG748" s="75"/>
      <c r="AH748" s="75"/>
      <c r="AI748" s="75"/>
      <c r="AJ748" s="75"/>
      <c r="AK748" s="75"/>
      <c r="AL748" s="75"/>
      <c r="AM748" s="75"/>
      <c r="AN748" s="75"/>
      <c r="AO748" s="75"/>
      <c r="AP748" s="75"/>
      <c r="AQ748" s="75"/>
    </row>
    <row r="749" ht="14.25" customHeight="1">
      <c r="F749" s="176"/>
      <c r="N749" s="176"/>
      <c r="V749" s="176"/>
      <c r="X749" s="132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  <c r="AO749" s="75"/>
      <c r="AP749" s="75"/>
      <c r="AQ749" s="75"/>
    </row>
    <row r="750" ht="14.25" customHeight="1">
      <c r="F750" s="176"/>
      <c r="N750" s="176"/>
      <c r="V750" s="176"/>
      <c r="X750" s="132"/>
      <c r="Y750" s="75"/>
      <c r="Z750" s="75"/>
      <c r="AA750" s="75"/>
      <c r="AB750" s="75"/>
      <c r="AC750" s="75"/>
      <c r="AD750" s="75"/>
      <c r="AE750" s="75"/>
      <c r="AF750" s="75"/>
      <c r="AG750" s="75"/>
      <c r="AH750" s="75"/>
      <c r="AI750" s="75"/>
      <c r="AJ750" s="75"/>
      <c r="AK750" s="75"/>
      <c r="AL750" s="75"/>
      <c r="AM750" s="75"/>
      <c r="AN750" s="75"/>
      <c r="AO750" s="75"/>
      <c r="AP750" s="75"/>
      <c r="AQ750" s="75"/>
    </row>
    <row r="751" ht="14.25" customHeight="1">
      <c r="F751" s="176"/>
      <c r="N751" s="176"/>
      <c r="V751" s="176"/>
      <c r="X751" s="132"/>
      <c r="Y751" s="75"/>
      <c r="Z751" s="75"/>
      <c r="AA751" s="75"/>
      <c r="AB751" s="75"/>
      <c r="AC751" s="75"/>
      <c r="AD751" s="75"/>
      <c r="AE751" s="75"/>
      <c r="AF751" s="75"/>
      <c r="AG751" s="75"/>
      <c r="AH751" s="75"/>
      <c r="AI751" s="75"/>
      <c r="AJ751" s="75"/>
      <c r="AK751" s="75"/>
      <c r="AL751" s="75"/>
      <c r="AM751" s="75"/>
      <c r="AN751" s="75"/>
      <c r="AO751" s="75"/>
      <c r="AP751" s="75"/>
      <c r="AQ751" s="75"/>
    </row>
    <row r="752" ht="14.25" customHeight="1">
      <c r="F752" s="176"/>
      <c r="N752" s="176"/>
      <c r="V752" s="176"/>
      <c r="X752" s="132"/>
      <c r="Y752" s="75"/>
      <c r="Z752" s="75"/>
      <c r="AA752" s="75"/>
      <c r="AB752" s="75"/>
      <c r="AC752" s="75"/>
      <c r="AD752" s="75"/>
      <c r="AE752" s="75"/>
      <c r="AF752" s="75"/>
      <c r="AG752" s="75"/>
      <c r="AH752" s="75"/>
      <c r="AI752" s="75"/>
      <c r="AJ752" s="75"/>
      <c r="AK752" s="75"/>
      <c r="AL752" s="75"/>
      <c r="AM752" s="75"/>
      <c r="AN752" s="75"/>
      <c r="AO752" s="75"/>
      <c r="AP752" s="75"/>
      <c r="AQ752" s="75"/>
    </row>
    <row r="753" ht="14.25" customHeight="1">
      <c r="F753" s="176"/>
      <c r="N753" s="176"/>
      <c r="V753" s="176"/>
      <c r="X753" s="132"/>
      <c r="Y753" s="75"/>
      <c r="Z753" s="75"/>
      <c r="AA753" s="75"/>
      <c r="AB753" s="75"/>
      <c r="AC753" s="75"/>
      <c r="AD753" s="75"/>
      <c r="AE753" s="75"/>
      <c r="AF753" s="75"/>
      <c r="AG753" s="75"/>
      <c r="AH753" s="75"/>
      <c r="AI753" s="75"/>
      <c r="AJ753" s="75"/>
      <c r="AK753" s="75"/>
      <c r="AL753" s="75"/>
      <c r="AM753" s="75"/>
      <c r="AN753" s="75"/>
      <c r="AO753" s="75"/>
      <c r="AP753" s="75"/>
      <c r="AQ753" s="75"/>
    </row>
    <row r="754" ht="14.25" customHeight="1">
      <c r="F754" s="176"/>
      <c r="N754" s="176"/>
      <c r="V754" s="176"/>
      <c r="X754" s="132"/>
      <c r="Y754" s="75"/>
      <c r="Z754" s="75"/>
      <c r="AA754" s="75"/>
      <c r="AB754" s="75"/>
      <c r="AC754" s="75"/>
      <c r="AD754" s="75"/>
      <c r="AE754" s="75"/>
      <c r="AF754" s="75"/>
      <c r="AG754" s="75"/>
      <c r="AH754" s="75"/>
      <c r="AI754" s="75"/>
      <c r="AJ754" s="75"/>
      <c r="AK754" s="75"/>
      <c r="AL754" s="75"/>
      <c r="AM754" s="75"/>
      <c r="AN754" s="75"/>
      <c r="AO754" s="75"/>
      <c r="AP754" s="75"/>
      <c r="AQ754" s="75"/>
    </row>
    <row r="755" ht="14.25" customHeight="1">
      <c r="F755" s="176"/>
      <c r="N755" s="176"/>
      <c r="V755" s="176"/>
      <c r="X755" s="132"/>
      <c r="Y755" s="75"/>
      <c r="Z755" s="75"/>
      <c r="AA755" s="75"/>
      <c r="AB755" s="75"/>
      <c r="AC755" s="75"/>
      <c r="AD755" s="75"/>
      <c r="AE755" s="75"/>
      <c r="AF755" s="75"/>
      <c r="AG755" s="75"/>
      <c r="AH755" s="75"/>
      <c r="AI755" s="75"/>
      <c r="AJ755" s="75"/>
      <c r="AK755" s="75"/>
      <c r="AL755" s="75"/>
      <c r="AM755" s="75"/>
      <c r="AN755" s="75"/>
      <c r="AO755" s="75"/>
      <c r="AP755" s="75"/>
      <c r="AQ755" s="75"/>
    </row>
    <row r="756" ht="14.25" customHeight="1">
      <c r="F756" s="176"/>
      <c r="N756" s="176"/>
      <c r="V756" s="176"/>
      <c r="X756" s="132"/>
      <c r="Y756" s="75"/>
      <c r="Z756" s="75"/>
      <c r="AA756" s="75"/>
      <c r="AB756" s="75"/>
      <c r="AC756" s="75"/>
      <c r="AD756" s="75"/>
      <c r="AE756" s="75"/>
      <c r="AF756" s="75"/>
      <c r="AG756" s="75"/>
      <c r="AH756" s="75"/>
      <c r="AI756" s="75"/>
      <c r="AJ756" s="75"/>
      <c r="AK756" s="75"/>
      <c r="AL756" s="75"/>
      <c r="AM756" s="75"/>
      <c r="AN756" s="75"/>
      <c r="AO756" s="75"/>
      <c r="AP756" s="75"/>
      <c r="AQ756" s="75"/>
    </row>
    <row r="757" ht="14.25" customHeight="1">
      <c r="F757" s="176"/>
      <c r="N757" s="176"/>
      <c r="V757" s="176"/>
      <c r="X757" s="132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  <c r="AO757" s="75"/>
      <c r="AP757" s="75"/>
      <c r="AQ757" s="75"/>
    </row>
    <row r="758" ht="14.25" customHeight="1">
      <c r="F758" s="176"/>
      <c r="N758" s="176"/>
      <c r="V758" s="176"/>
      <c r="X758" s="132"/>
      <c r="Y758" s="75"/>
      <c r="Z758" s="75"/>
      <c r="AA758" s="75"/>
      <c r="AB758" s="75"/>
      <c r="AC758" s="75"/>
      <c r="AD758" s="75"/>
      <c r="AE758" s="75"/>
      <c r="AF758" s="75"/>
      <c r="AG758" s="75"/>
      <c r="AH758" s="75"/>
      <c r="AI758" s="75"/>
      <c r="AJ758" s="75"/>
      <c r="AK758" s="75"/>
      <c r="AL758" s="75"/>
      <c r="AM758" s="75"/>
      <c r="AN758" s="75"/>
      <c r="AO758" s="75"/>
      <c r="AP758" s="75"/>
      <c r="AQ758" s="75"/>
    </row>
    <row r="759" ht="14.25" customHeight="1">
      <c r="F759" s="176"/>
      <c r="N759" s="176"/>
      <c r="V759" s="176"/>
      <c r="X759" s="132"/>
      <c r="Y759" s="75"/>
      <c r="Z759" s="75"/>
      <c r="AA759" s="75"/>
      <c r="AB759" s="75"/>
      <c r="AC759" s="75"/>
      <c r="AD759" s="75"/>
      <c r="AE759" s="75"/>
      <c r="AF759" s="75"/>
      <c r="AG759" s="75"/>
      <c r="AH759" s="75"/>
      <c r="AI759" s="75"/>
      <c r="AJ759" s="75"/>
      <c r="AK759" s="75"/>
      <c r="AL759" s="75"/>
      <c r="AM759" s="75"/>
      <c r="AN759" s="75"/>
      <c r="AO759" s="75"/>
      <c r="AP759" s="75"/>
      <c r="AQ759" s="75"/>
    </row>
    <row r="760" ht="14.25" customHeight="1">
      <c r="F760" s="176"/>
      <c r="N760" s="176"/>
      <c r="V760" s="176"/>
      <c r="X760" s="132"/>
      <c r="Y760" s="75"/>
      <c r="Z760" s="75"/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  <c r="AO760" s="75"/>
      <c r="AP760" s="75"/>
      <c r="AQ760" s="75"/>
    </row>
    <row r="761" ht="14.25" customHeight="1">
      <c r="F761" s="176"/>
      <c r="N761" s="176"/>
      <c r="V761" s="176"/>
      <c r="X761" s="132"/>
      <c r="Y761" s="75"/>
      <c r="Z761" s="75"/>
      <c r="AA761" s="75"/>
      <c r="AB761" s="75"/>
      <c r="AC761" s="75"/>
      <c r="AD761" s="75"/>
      <c r="AE761" s="75"/>
      <c r="AF761" s="75"/>
      <c r="AG761" s="75"/>
      <c r="AH761" s="75"/>
      <c r="AI761" s="75"/>
      <c r="AJ761" s="75"/>
      <c r="AK761" s="75"/>
      <c r="AL761" s="75"/>
      <c r="AM761" s="75"/>
      <c r="AN761" s="75"/>
      <c r="AO761" s="75"/>
      <c r="AP761" s="75"/>
      <c r="AQ761" s="75"/>
    </row>
    <row r="762" ht="14.25" customHeight="1">
      <c r="F762" s="176"/>
      <c r="N762" s="176"/>
      <c r="V762" s="176"/>
      <c r="X762" s="132"/>
      <c r="Y762" s="75"/>
      <c r="Z762" s="75"/>
      <c r="AA762" s="75"/>
      <c r="AB762" s="75"/>
      <c r="AC762" s="75"/>
      <c r="AD762" s="75"/>
      <c r="AE762" s="75"/>
      <c r="AF762" s="75"/>
      <c r="AG762" s="75"/>
      <c r="AH762" s="75"/>
      <c r="AI762" s="75"/>
      <c r="AJ762" s="75"/>
      <c r="AK762" s="75"/>
      <c r="AL762" s="75"/>
      <c r="AM762" s="75"/>
      <c r="AN762" s="75"/>
      <c r="AO762" s="75"/>
      <c r="AP762" s="75"/>
      <c r="AQ762" s="75"/>
    </row>
    <row r="763" ht="14.25" customHeight="1">
      <c r="F763" s="176"/>
      <c r="N763" s="176"/>
      <c r="V763" s="176"/>
      <c r="X763" s="132"/>
      <c r="Y763" s="75"/>
      <c r="Z763" s="75"/>
      <c r="AA763" s="75"/>
      <c r="AB763" s="75"/>
      <c r="AC763" s="75"/>
      <c r="AD763" s="75"/>
      <c r="AE763" s="75"/>
      <c r="AF763" s="75"/>
      <c r="AG763" s="75"/>
      <c r="AH763" s="75"/>
      <c r="AI763" s="75"/>
      <c r="AJ763" s="75"/>
      <c r="AK763" s="75"/>
      <c r="AL763" s="75"/>
      <c r="AM763" s="75"/>
      <c r="AN763" s="75"/>
      <c r="AO763" s="75"/>
      <c r="AP763" s="75"/>
      <c r="AQ763" s="75"/>
    </row>
    <row r="764" ht="14.25" customHeight="1">
      <c r="F764" s="176"/>
      <c r="N764" s="176"/>
      <c r="V764" s="176"/>
      <c r="X764" s="132"/>
      <c r="Y764" s="75"/>
      <c r="Z764" s="75"/>
      <c r="AA764" s="75"/>
      <c r="AB764" s="75"/>
      <c r="AC764" s="75"/>
      <c r="AD764" s="75"/>
      <c r="AE764" s="75"/>
      <c r="AF764" s="75"/>
      <c r="AG764" s="75"/>
      <c r="AH764" s="75"/>
      <c r="AI764" s="75"/>
      <c r="AJ764" s="75"/>
      <c r="AK764" s="75"/>
      <c r="AL764" s="75"/>
      <c r="AM764" s="75"/>
      <c r="AN764" s="75"/>
      <c r="AO764" s="75"/>
      <c r="AP764" s="75"/>
      <c r="AQ764" s="75"/>
    </row>
    <row r="765" ht="14.25" customHeight="1">
      <c r="F765" s="176"/>
      <c r="N765" s="176"/>
      <c r="V765" s="176"/>
      <c r="X765" s="132"/>
      <c r="Y765" s="75"/>
      <c r="Z765" s="75"/>
      <c r="AA765" s="75"/>
      <c r="AB765" s="75"/>
      <c r="AC765" s="75"/>
      <c r="AD765" s="75"/>
      <c r="AE765" s="75"/>
      <c r="AF765" s="75"/>
      <c r="AG765" s="75"/>
      <c r="AH765" s="75"/>
      <c r="AI765" s="75"/>
      <c r="AJ765" s="75"/>
      <c r="AK765" s="75"/>
      <c r="AL765" s="75"/>
      <c r="AM765" s="75"/>
      <c r="AN765" s="75"/>
      <c r="AO765" s="75"/>
      <c r="AP765" s="75"/>
      <c r="AQ765" s="75"/>
    </row>
    <row r="766" ht="14.25" customHeight="1">
      <c r="F766" s="176"/>
      <c r="N766" s="176"/>
      <c r="V766" s="176"/>
      <c r="X766" s="132"/>
      <c r="Y766" s="75"/>
      <c r="Z766" s="75"/>
      <c r="AA766" s="75"/>
      <c r="AB766" s="75"/>
      <c r="AC766" s="75"/>
      <c r="AD766" s="75"/>
      <c r="AE766" s="75"/>
      <c r="AF766" s="75"/>
      <c r="AG766" s="75"/>
      <c r="AH766" s="75"/>
      <c r="AI766" s="75"/>
      <c r="AJ766" s="75"/>
      <c r="AK766" s="75"/>
      <c r="AL766" s="75"/>
      <c r="AM766" s="75"/>
      <c r="AN766" s="75"/>
      <c r="AO766" s="75"/>
      <c r="AP766" s="75"/>
      <c r="AQ766" s="75"/>
    </row>
    <row r="767" ht="14.25" customHeight="1">
      <c r="F767" s="176"/>
      <c r="N767" s="176"/>
      <c r="V767" s="176"/>
      <c r="X767" s="132"/>
      <c r="Y767" s="75"/>
      <c r="Z767" s="75"/>
      <c r="AA767" s="75"/>
      <c r="AB767" s="75"/>
      <c r="AC767" s="75"/>
      <c r="AD767" s="75"/>
      <c r="AE767" s="75"/>
      <c r="AF767" s="75"/>
      <c r="AG767" s="75"/>
      <c r="AH767" s="75"/>
      <c r="AI767" s="75"/>
      <c r="AJ767" s="75"/>
      <c r="AK767" s="75"/>
      <c r="AL767" s="75"/>
      <c r="AM767" s="75"/>
      <c r="AN767" s="75"/>
      <c r="AO767" s="75"/>
      <c r="AP767" s="75"/>
      <c r="AQ767" s="75"/>
    </row>
    <row r="768" ht="14.25" customHeight="1">
      <c r="F768" s="176"/>
      <c r="N768" s="176"/>
      <c r="V768" s="176"/>
      <c r="X768" s="132"/>
      <c r="Y768" s="75"/>
      <c r="Z768" s="75"/>
      <c r="AA768" s="75"/>
      <c r="AB768" s="75"/>
      <c r="AC768" s="75"/>
      <c r="AD768" s="75"/>
      <c r="AE768" s="75"/>
      <c r="AF768" s="75"/>
      <c r="AG768" s="75"/>
      <c r="AH768" s="75"/>
      <c r="AI768" s="75"/>
      <c r="AJ768" s="75"/>
      <c r="AK768" s="75"/>
      <c r="AL768" s="75"/>
      <c r="AM768" s="75"/>
      <c r="AN768" s="75"/>
      <c r="AO768" s="75"/>
      <c r="AP768" s="75"/>
      <c r="AQ768" s="75"/>
    </row>
    <row r="769" ht="14.25" customHeight="1">
      <c r="F769" s="176"/>
      <c r="N769" s="176"/>
      <c r="V769" s="176"/>
      <c r="X769" s="132"/>
      <c r="Y769" s="75"/>
      <c r="Z769" s="75"/>
      <c r="AA769" s="75"/>
      <c r="AB769" s="75"/>
      <c r="AC769" s="75"/>
      <c r="AD769" s="75"/>
      <c r="AE769" s="75"/>
      <c r="AF769" s="75"/>
      <c r="AG769" s="75"/>
      <c r="AH769" s="75"/>
      <c r="AI769" s="75"/>
      <c r="AJ769" s="75"/>
      <c r="AK769" s="75"/>
      <c r="AL769" s="75"/>
      <c r="AM769" s="75"/>
      <c r="AN769" s="75"/>
      <c r="AO769" s="75"/>
      <c r="AP769" s="75"/>
      <c r="AQ769" s="75"/>
    </row>
    <row r="770" ht="14.25" customHeight="1">
      <c r="F770" s="176"/>
      <c r="N770" s="176"/>
      <c r="V770" s="176"/>
      <c r="X770" s="132"/>
      <c r="Y770" s="75"/>
      <c r="Z770" s="75"/>
      <c r="AA770" s="75"/>
      <c r="AB770" s="75"/>
      <c r="AC770" s="75"/>
      <c r="AD770" s="75"/>
      <c r="AE770" s="75"/>
      <c r="AF770" s="75"/>
      <c r="AG770" s="75"/>
      <c r="AH770" s="75"/>
      <c r="AI770" s="75"/>
      <c r="AJ770" s="75"/>
      <c r="AK770" s="75"/>
      <c r="AL770" s="75"/>
      <c r="AM770" s="75"/>
      <c r="AN770" s="75"/>
      <c r="AO770" s="75"/>
      <c r="AP770" s="75"/>
      <c r="AQ770" s="75"/>
    </row>
    <row r="771" ht="14.25" customHeight="1">
      <c r="F771" s="176"/>
      <c r="N771" s="176"/>
      <c r="V771" s="176"/>
      <c r="X771" s="132"/>
      <c r="Y771" s="75"/>
      <c r="Z771" s="75"/>
      <c r="AA771" s="75"/>
      <c r="AB771" s="75"/>
      <c r="AC771" s="75"/>
      <c r="AD771" s="75"/>
      <c r="AE771" s="75"/>
      <c r="AF771" s="75"/>
      <c r="AG771" s="75"/>
      <c r="AH771" s="75"/>
      <c r="AI771" s="75"/>
      <c r="AJ771" s="75"/>
      <c r="AK771" s="75"/>
      <c r="AL771" s="75"/>
      <c r="AM771" s="75"/>
      <c r="AN771" s="75"/>
      <c r="AO771" s="75"/>
      <c r="AP771" s="75"/>
      <c r="AQ771" s="75"/>
    </row>
    <row r="772" ht="14.25" customHeight="1">
      <c r="F772" s="176"/>
      <c r="N772" s="176"/>
      <c r="V772" s="176"/>
      <c r="X772" s="132"/>
      <c r="Y772" s="75"/>
      <c r="Z772" s="75"/>
      <c r="AA772" s="75"/>
      <c r="AB772" s="75"/>
      <c r="AC772" s="75"/>
      <c r="AD772" s="75"/>
      <c r="AE772" s="75"/>
      <c r="AF772" s="75"/>
      <c r="AG772" s="75"/>
      <c r="AH772" s="75"/>
      <c r="AI772" s="75"/>
      <c r="AJ772" s="75"/>
      <c r="AK772" s="75"/>
      <c r="AL772" s="75"/>
      <c r="AM772" s="75"/>
      <c r="AN772" s="75"/>
      <c r="AO772" s="75"/>
      <c r="AP772" s="75"/>
      <c r="AQ772" s="75"/>
    </row>
    <row r="773" ht="14.25" customHeight="1">
      <c r="F773" s="176"/>
      <c r="N773" s="176"/>
      <c r="V773" s="176"/>
      <c r="X773" s="132"/>
      <c r="Y773" s="75"/>
      <c r="Z773" s="75"/>
      <c r="AA773" s="75"/>
      <c r="AB773" s="75"/>
      <c r="AC773" s="75"/>
      <c r="AD773" s="75"/>
      <c r="AE773" s="75"/>
      <c r="AF773" s="75"/>
      <c r="AG773" s="75"/>
      <c r="AH773" s="75"/>
      <c r="AI773" s="75"/>
      <c r="AJ773" s="75"/>
      <c r="AK773" s="75"/>
      <c r="AL773" s="75"/>
      <c r="AM773" s="75"/>
      <c r="AN773" s="75"/>
      <c r="AO773" s="75"/>
      <c r="AP773" s="75"/>
      <c r="AQ773" s="75"/>
    </row>
    <row r="774" ht="14.25" customHeight="1">
      <c r="F774" s="176"/>
      <c r="N774" s="176"/>
      <c r="V774" s="176"/>
      <c r="X774" s="132"/>
      <c r="Y774" s="75"/>
      <c r="Z774" s="75"/>
      <c r="AA774" s="75"/>
      <c r="AB774" s="75"/>
      <c r="AC774" s="75"/>
      <c r="AD774" s="75"/>
      <c r="AE774" s="75"/>
      <c r="AF774" s="75"/>
      <c r="AG774" s="75"/>
      <c r="AH774" s="75"/>
      <c r="AI774" s="75"/>
      <c r="AJ774" s="75"/>
      <c r="AK774" s="75"/>
      <c r="AL774" s="75"/>
      <c r="AM774" s="75"/>
      <c r="AN774" s="75"/>
      <c r="AO774" s="75"/>
      <c r="AP774" s="75"/>
      <c r="AQ774" s="75"/>
    </row>
    <row r="775" ht="14.25" customHeight="1">
      <c r="F775" s="176"/>
      <c r="N775" s="176"/>
      <c r="V775" s="176"/>
      <c r="X775" s="132"/>
      <c r="Y775" s="75"/>
      <c r="Z775" s="75"/>
      <c r="AA775" s="75"/>
      <c r="AB775" s="75"/>
      <c r="AC775" s="75"/>
      <c r="AD775" s="75"/>
      <c r="AE775" s="75"/>
      <c r="AF775" s="75"/>
      <c r="AG775" s="75"/>
      <c r="AH775" s="75"/>
      <c r="AI775" s="75"/>
      <c r="AJ775" s="75"/>
      <c r="AK775" s="75"/>
      <c r="AL775" s="75"/>
      <c r="AM775" s="75"/>
      <c r="AN775" s="75"/>
      <c r="AO775" s="75"/>
      <c r="AP775" s="75"/>
      <c r="AQ775" s="75"/>
    </row>
    <row r="776" ht="14.25" customHeight="1">
      <c r="F776" s="176"/>
      <c r="N776" s="176"/>
      <c r="V776" s="176"/>
      <c r="X776" s="132"/>
      <c r="Y776" s="75"/>
      <c r="Z776" s="75"/>
      <c r="AA776" s="75"/>
      <c r="AB776" s="75"/>
      <c r="AC776" s="75"/>
      <c r="AD776" s="75"/>
      <c r="AE776" s="75"/>
      <c r="AF776" s="75"/>
      <c r="AG776" s="75"/>
      <c r="AH776" s="75"/>
      <c r="AI776" s="75"/>
      <c r="AJ776" s="75"/>
      <c r="AK776" s="75"/>
      <c r="AL776" s="75"/>
      <c r="AM776" s="75"/>
      <c r="AN776" s="75"/>
      <c r="AO776" s="75"/>
      <c r="AP776" s="75"/>
      <c r="AQ776" s="75"/>
    </row>
    <row r="777" ht="14.25" customHeight="1">
      <c r="F777" s="176"/>
      <c r="N777" s="176"/>
      <c r="V777" s="176"/>
      <c r="X777" s="132"/>
      <c r="Y777" s="75"/>
      <c r="Z777" s="75"/>
      <c r="AA777" s="75"/>
      <c r="AB777" s="75"/>
      <c r="AC777" s="75"/>
      <c r="AD777" s="75"/>
      <c r="AE777" s="75"/>
      <c r="AF777" s="75"/>
      <c r="AG777" s="75"/>
      <c r="AH777" s="75"/>
      <c r="AI777" s="75"/>
      <c r="AJ777" s="75"/>
      <c r="AK777" s="75"/>
      <c r="AL777" s="75"/>
      <c r="AM777" s="75"/>
      <c r="AN777" s="75"/>
      <c r="AO777" s="75"/>
      <c r="AP777" s="75"/>
      <c r="AQ777" s="75"/>
    </row>
    <row r="778" ht="14.25" customHeight="1">
      <c r="F778" s="176"/>
      <c r="N778" s="176"/>
      <c r="V778" s="176"/>
      <c r="X778" s="132"/>
      <c r="Y778" s="75"/>
      <c r="Z778" s="75"/>
      <c r="AA778" s="75"/>
      <c r="AB778" s="75"/>
      <c r="AC778" s="75"/>
      <c r="AD778" s="75"/>
      <c r="AE778" s="75"/>
      <c r="AF778" s="75"/>
      <c r="AG778" s="75"/>
      <c r="AH778" s="75"/>
      <c r="AI778" s="75"/>
      <c r="AJ778" s="75"/>
      <c r="AK778" s="75"/>
      <c r="AL778" s="75"/>
      <c r="AM778" s="75"/>
      <c r="AN778" s="75"/>
      <c r="AO778" s="75"/>
      <c r="AP778" s="75"/>
      <c r="AQ778" s="75"/>
    </row>
    <row r="779" ht="14.25" customHeight="1">
      <c r="F779" s="176"/>
      <c r="N779" s="176"/>
      <c r="V779" s="176"/>
      <c r="X779" s="132"/>
      <c r="Y779" s="75"/>
      <c r="Z779" s="75"/>
      <c r="AA779" s="75"/>
      <c r="AB779" s="75"/>
      <c r="AC779" s="75"/>
      <c r="AD779" s="75"/>
      <c r="AE779" s="75"/>
      <c r="AF779" s="75"/>
      <c r="AG779" s="75"/>
      <c r="AH779" s="75"/>
      <c r="AI779" s="75"/>
      <c r="AJ779" s="75"/>
      <c r="AK779" s="75"/>
      <c r="AL779" s="75"/>
      <c r="AM779" s="75"/>
      <c r="AN779" s="75"/>
      <c r="AO779" s="75"/>
      <c r="AP779" s="75"/>
      <c r="AQ779" s="75"/>
    </row>
    <row r="780" ht="14.25" customHeight="1">
      <c r="F780" s="176"/>
      <c r="N780" s="176"/>
      <c r="V780" s="176"/>
      <c r="X780" s="132"/>
      <c r="Y780" s="75"/>
      <c r="Z780" s="75"/>
      <c r="AA780" s="75"/>
      <c r="AB780" s="75"/>
      <c r="AC780" s="75"/>
      <c r="AD780" s="75"/>
      <c r="AE780" s="75"/>
      <c r="AF780" s="75"/>
      <c r="AG780" s="75"/>
      <c r="AH780" s="75"/>
      <c r="AI780" s="75"/>
      <c r="AJ780" s="75"/>
      <c r="AK780" s="75"/>
      <c r="AL780" s="75"/>
      <c r="AM780" s="75"/>
      <c r="AN780" s="75"/>
      <c r="AO780" s="75"/>
      <c r="AP780" s="75"/>
      <c r="AQ780" s="75"/>
    </row>
    <row r="781" ht="14.25" customHeight="1">
      <c r="F781" s="176"/>
      <c r="N781" s="176"/>
      <c r="V781" s="176"/>
      <c r="X781" s="132"/>
      <c r="Y781" s="75"/>
      <c r="Z781" s="75"/>
      <c r="AA781" s="75"/>
      <c r="AB781" s="75"/>
      <c r="AC781" s="75"/>
      <c r="AD781" s="75"/>
      <c r="AE781" s="75"/>
      <c r="AF781" s="75"/>
      <c r="AG781" s="75"/>
      <c r="AH781" s="75"/>
      <c r="AI781" s="75"/>
      <c r="AJ781" s="75"/>
      <c r="AK781" s="75"/>
      <c r="AL781" s="75"/>
      <c r="AM781" s="75"/>
      <c r="AN781" s="75"/>
      <c r="AO781" s="75"/>
      <c r="AP781" s="75"/>
      <c r="AQ781" s="75"/>
    </row>
    <row r="782" ht="14.25" customHeight="1">
      <c r="F782" s="176"/>
      <c r="N782" s="176"/>
      <c r="V782" s="176"/>
      <c r="X782" s="132"/>
      <c r="Y782" s="75"/>
      <c r="Z782" s="75"/>
      <c r="AA782" s="75"/>
      <c r="AB782" s="75"/>
      <c r="AC782" s="75"/>
      <c r="AD782" s="75"/>
      <c r="AE782" s="75"/>
      <c r="AF782" s="75"/>
      <c r="AG782" s="75"/>
      <c r="AH782" s="75"/>
      <c r="AI782" s="75"/>
      <c r="AJ782" s="75"/>
      <c r="AK782" s="75"/>
      <c r="AL782" s="75"/>
      <c r="AM782" s="75"/>
      <c r="AN782" s="75"/>
      <c r="AO782" s="75"/>
      <c r="AP782" s="75"/>
      <c r="AQ782" s="75"/>
    </row>
    <row r="783" ht="14.25" customHeight="1">
      <c r="F783" s="176"/>
      <c r="N783" s="176"/>
      <c r="V783" s="176"/>
      <c r="X783" s="132"/>
      <c r="Y783" s="75"/>
      <c r="Z783" s="75"/>
      <c r="AA783" s="75"/>
      <c r="AB783" s="75"/>
      <c r="AC783" s="75"/>
      <c r="AD783" s="75"/>
      <c r="AE783" s="75"/>
      <c r="AF783" s="75"/>
      <c r="AG783" s="75"/>
      <c r="AH783" s="75"/>
      <c r="AI783" s="75"/>
      <c r="AJ783" s="75"/>
      <c r="AK783" s="75"/>
      <c r="AL783" s="75"/>
      <c r="AM783" s="75"/>
      <c r="AN783" s="75"/>
      <c r="AO783" s="75"/>
      <c r="AP783" s="75"/>
      <c r="AQ783" s="75"/>
    </row>
    <row r="784" ht="14.25" customHeight="1">
      <c r="F784" s="176"/>
      <c r="N784" s="176"/>
      <c r="V784" s="176"/>
      <c r="X784" s="132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</row>
    <row r="785" ht="14.25" customHeight="1">
      <c r="F785" s="176"/>
      <c r="N785" s="176"/>
      <c r="V785" s="176"/>
      <c r="X785" s="132"/>
      <c r="Y785" s="75"/>
      <c r="Z785" s="75"/>
      <c r="AA785" s="75"/>
      <c r="AB785" s="75"/>
      <c r="AC785" s="75"/>
      <c r="AD785" s="75"/>
      <c r="AE785" s="75"/>
      <c r="AF785" s="75"/>
      <c r="AG785" s="75"/>
      <c r="AH785" s="75"/>
      <c r="AI785" s="75"/>
      <c r="AJ785" s="75"/>
      <c r="AK785" s="75"/>
      <c r="AL785" s="75"/>
      <c r="AM785" s="75"/>
      <c r="AN785" s="75"/>
      <c r="AO785" s="75"/>
      <c r="AP785" s="75"/>
      <c r="AQ785" s="75"/>
    </row>
    <row r="786" ht="14.25" customHeight="1">
      <c r="F786" s="176"/>
      <c r="N786" s="176"/>
      <c r="V786" s="176"/>
      <c r="X786" s="132"/>
      <c r="Y786" s="75"/>
      <c r="Z786" s="75"/>
      <c r="AA786" s="75"/>
      <c r="AB786" s="75"/>
      <c r="AC786" s="75"/>
      <c r="AD786" s="75"/>
      <c r="AE786" s="75"/>
      <c r="AF786" s="75"/>
      <c r="AG786" s="75"/>
      <c r="AH786" s="75"/>
      <c r="AI786" s="75"/>
      <c r="AJ786" s="75"/>
      <c r="AK786" s="75"/>
      <c r="AL786" s="75"/>
      <c r="AM786" s="75"/>
      <c r="AN786" s="75"/>
      <c r="AO786" s="75"/>
      <c r="AP786" s="75"/>
      <c r="AQ786" s="75"/>
    </row>
    <row r="787" ht="14.25" customHeight="1">
      <c r="F787" s="176"/>
      <c r="N787" s="176"/>
      <c r="V787" s="176"/>
      <c r="X787" s="132"/>
      <c r="Y787" s="75"/>
      <c r="Z787" s="75"/>
      <c r="AA787" s="75"/>
      <c r="AB787" s="75"/>
      <c r="AC787" s="75"/>
      <c r="AD787" s="75"/>
      <c r="AE787" s="75"/>
      <c r="AF787" s="75"/>
      <c r="AG787" s="75"/>
      <c r="AH787" s="75"/>
      <c r="AI787" s="75"/>
      <c r="AJ787" s="75"/>
      <c r="AK787" s="75"/>
      <c r="AL787" s="75"/>
      <c r="AM787" s="75"/>
      <c r="AN787" s="75"/>
      <c r="AO787" s="75"/>
      <c r="AP787" s="75"/>
      <c r="AQ787" s="75"/>
    </row>
    <row r="788" ht="14.25" customHeight="1">
      <c r="F788" s="176"/>
      <c r="N788" s="176"/>
      <c r="V788" s="176"/>
      <c r="X788" s="132"/>
      <c r="Y788" s="75"/>
      <c r="Z788" s="75"/>
      <c r="AA788" s="75"/>
      <c r="AB788" s="75"/>
      <c r="AC788" s="75"/>
      <c r="AD788" s="75"/>
      <c r="AE788" s="75"/>
      <c r="AF788" s="75"/>
      <c r="AG788" s="75"/>
      <c r="AH788" s="75"/>
      <c r="AI788" s="75"/>
      <c r="AJ788" s="75"/>
      <c r="AK788" s="75"/>
      <c r="AL788" s="75"/>
      <c r="AM788" s="75"/>
      <c r="AN788" s="75"/>
      <c r="AO788" s="75"/>
      <c r="AP788" s="75"/>
      <c r="AQ788" s="75"/>
    </row>
    <row r="789" ht="14.25" customHeight="1">
      <c r="F789" s="176"/>
      <c r="N789" s="176"/>
      <c r="V789" s="176"/>
      <c r="X789" s="132"/>
      <c r="Y789" s="75"/>
      <c r="Z789" s="75"/>
      <c r="AA789" s="75"/>
      <c r="AB789" s="75"/>
      <c r="AC789" s="75"/>
      <c r="AD789" s="75"/>
      <c r="AE789" s="75"/>
      <c r="AF789" s="75"/>
      <c r="AG789" s="75"/>
      <c r="AH789" s="75"/>
      <c r="AI789" s="75"/>
      <c r="AJ789" s="75"/>
      <c r="AK789" s="75"/>
      <c r="AL789" s="75"/>
      <c r="AM789" s="75"/>
      <c r="AN789" s="75"/>
      <c r="AO789" s="75"/>
      <c r="AP789" s="75"/>
      <c r="AQ789" s="75"/>
    </row>
    <row r="790" ht="14.25" customHeight="1">
      <c r="F790" s="176"/>
      <c r="N790" s="176"/>
      <c r="V790" s="176"/>
      <c r="X790" s="132"/>
      <c r="Y790" s="75"/>
      <c r="Z790" s="75"/>
      <c r="AA790" s="75"/>
      <c r="AB790" s="75"/>
      <c r="AC790" s="75"/>
      <c r="AD790" s="75"/>
      <c r="AE790" s="75"/>
      <c r="AF790" s="75"/>
      <c r="AG790" s="75"/>
      <c r="AH790" s="75"/>
      <c r="AI790" s="75"/>
      <c r="AJ790" s="75"/>
      <c r="AK790" s="75"/>
      <c r="AL790" s="75"/>
      <c r="AM790" s="75"/>
      <c r="AN790" s="75"/>
      <c r="AO790" s="75"/>
      <c r="AP790" s="75"/>
      <c r="AQ790" s="75"/>
    </row>
    <row r="791" ht="14.25" customHeight="1">
      <c r="F791" s="176"/>
      <c r="N791" s="176"/>
      <c r="V791" s="176"/>
      <c r="X791" s="132"/>
      <c r="Y791" s="75"/>
      <c r="Z791" s="75"/>
      <c r="AA791" s="75"/>
      <c r="AB791" s="75"/>
      <c r="AC791" s="75"/>
      <c r="AD791" s="75"/>
      <c r="AE791" s="75"/>
      <c r="AF791" s="75"/>
      <c r="AG791" s="75"/>
      <c r="AH791" s="75"/>
      <c r="AI791" s="75"/>
      <c r="AJ791" s="75"/>
      <c r="AK791" s="75"/>
      <c r="AL791" s="75"/>
      <c r="AM791" s="75"/>
      <c r="AN791" s="75"/>
      <c r="AO791" s="75"/>
      <c r="AP791" s="75"/>
      <c r="AQ791" s="75"/>
    </row>
    <row r="792" ht="14.25" customHeight="1">
      <c r="F792" s="176"/>
      <c r="N792" s="176"/>
      <c r="V792" s="176"/>
      <c r="X792" s="132"/>
      <c r="Y792" s="75"/>
      <c r="Z792" s="75"/>
      <c r="AA792" s="75"/>
      <c r="AB792" s="75"/>
      <c r="AC792" s="75"/>
      <c r="AD792" s="75"/>
      <c r="AE792" s="75"/>
      <c r="AF792" s="75"/>
      <c r="AG792" s="75"/>
      <c r="AH792" s="75"/>
      <c r="AI792" s="75"/>
      <c r="AJ792" s="75"/>
      <c r="AK792" s="75"/>
      <c r="AL792" s="75"/>
      <c r="AM792" s="75"/>
      <c r="AN792" s="75"/>
      <c r="AO792" s="75"/>
      <c r="AP792" s="75"/>
      <c r="AQ792" s="75"/>
    </row>
    <row r="793" ht="14.25" customHeight="1">
      <c r="F793" s="176"/>
      <c r="N793" s="176"/>
      <c r="V793" s="176"/>
      <c r="X793" s="132"/>
      <c r="Y793" s="75"/>
      <c r="Z793" s="75"/>
      <c r="AA793" s="75"/>
      <c r="AB793" s="75"/>
      <c r="AC793" s="75"/>
      <c r="AD793" s="75"/>
      <c r="AE793" s="75"/>
      <c r="AF793" s="75"/>
      <c r="AG793" s="75"/>
      <c r="AH793" s="75"/>
      <c r="AI793" s="75"/>
      <c r="AJ793" s="75"/>
      <c r="AK793" s="75"/>
      <c r="AL793" s="75"/>
      <c r="AM793" s="75"/>
      <c r="AN793" s="75"/>
      <c r="AO793" s="75"/>
      <c r="AP793" s="75"/>
      <c r="AQ793" s="75"/>
    </row>
    <row r="794" ht="14.25" customHeight="1">
      <c r="F794" s="176"/>
      <c r="N794" s="176"/>
      <c r="V794" s="176"/>
      <c r="X794" s="132"/>
      <c r="Y794" s="75"/>
      <c r="Z794" s="75"/>
      <c r="AA794" s="75"/>
      <c r="AB794" s="75"/>
      <c r="AC794" s="75"/>
      <c r="AD794" s="75"/>
      <c r="AE794" s="75"/>
      <c r="AF794" s="75"/>
      <c r="AG794" s="75"/>
      <c r="AH794" s="75"/>
      <c r="AI794" s="75"/>
      <c r="AJ794" s="75"/>
      <c r="AK794" s="75"/>
      <c r="AL794" s="75"/>
      <c r="AM794" s="75"/>
      <c r="AN794" s="75"/>
      <c r="AO794" s="75"/>
      <c r="AP794" s="75"/>
      <c r="AQ794" s="75"/>
    </row>
    <row r="795" ht="14.25" customHeight="1">
      <c r="F795" s="176"/>
      <c r="N795" s="176"/>
      <c r="V795" s="176"/>
      <c r="X795" s="132"/>
      <c r="Y795" s="75"/>
      <c r="Z795" s="75"/>
      <c r="AA795" s="75"/>
      <c r="AB795" s="75"/>
      <c r="AC795" s="75"/>
      <c r="AD795" s="75"/>
      <c r="AE795" s="75"/>
      <c r="AF795" s="75"/>
      <c r="AG795" s="75"/>
      <c r="AH795" s="75"/>
      <c r="AI795" s="75"/>
      <c r="AJ795" s="75"/>
      <c r="AK795" s="75"/>
      <c r="AL795" s="75"/>
      <c r="AM795" s="75"/>
      <c r="AN795" s="75"/>
      <c r="AO795" s="75"/>
      <c r="AP795" s="75"/>
      <c r="AQ795" s="75"/>
    </row>
    <row r="796" ht="14.25" customHeight="1">
      <c r="F796" s="176"/>
      <c r="N796" s="176"/>
      <c r="V796" s="176"/>
      <c r="X796" s="132"/>
      <c r="Y796" s="75"/>
      <c r="Z796" s="75"/>
      <c r="AA796" s="75"/>
      <c r="AB796" s="75"/>
      <c r="AC796" s="75"/>
      <c r="AD796" s="75"/>
      <c r="AE796" s="75"/>
      <c r="AF796" s="75"/>
      <c r="AG796" s="75"/>
      <c r="AH796" s="75"/>
      <c r="AI796" s="75"/>
      <c r="AJ796" s="75"/>
      <c r="AK796" s="75"/>
      <c r="AL796" s="75"/>
      <c r="AM796" s="75"/>
      <c r="AN796" s="75"/>
      <c r="AO796" s="75"/>
      <c r="AP796" s="75"/>
      <c r="AQ796" s="75"/>
    </row>
    <row r="797" ht="14.25" customHeight="1">
      <c r="F797" s="176"/>
      <c r="N797" s="176"/>
      <c r="V797" s="176"/>
      <c r="X797" s="132"/>
      <c r="Y797" s="75"/>
      <c r="Z797" s="75"/>
      <c r="AA797" s="75"/>
      <c r="AB797" s="75"/>
      <c r="AC797" s="75"/>
      <c r="AD797" s="75"/>
      <c r="AE797" s="75"/>
      <c r="AF797" s="75"/>
      <c r="AG797" s="75"/>
      <c r="AH797" s="75"/>
      <c r="AI797" s="75"/>
      <c r="AJ797" s="75"/>
      <c r="AK797" s="75"/>
      <c r="AL797" s="75"/>
      <c r="AM797" s="75"/>
      <c r="AN797" s="75"/>
      <c r="AO797" s="75"/>
      <c r="AP797" s="75"/>
      <c r="AQ797" s="75"/>
    </row>
    <row r="798" ht="14.25" customHeight="1">
      <c r="F798" s="176"/>
      <c r="N798" s="176"/>
      <c r="V798" s="176"/>
      <c r="X798" s="132"/>
      <c r="Y798" s="75"/>
      <c r="Z798" s="75"/>
      <c r="AA798" s="75"/>
      <c r="AB798" s="75"/>
      <c r="AC798" s="75"/>
      <c r="AD798" s="75"/>
      <c r="AE798" s="75"/>
      <c r="AF798" s="75"/>
      <c r="AG798" s="75"/>
      <c r="AH798" s="75"/>
      <c r="AI798" s="75"/>
      <c r="AJ798" s="75"/>
      <c r="AK798" s="75"/>
      <c r="AL798" s="75"/>
      <c r="AM798" s="75"/>
      <c r="AN798" s="75"/>
      <c r="AO798" s="75"/>
      <c r="AP798" s="75"/>
      <c r="AQ798" s="75"/>
    </row>
    <row r="799" ht="14.25" customHeight="1">
      <c r="F799" s="176"/>
      <c r="N799" s="176"/>
      <c r="V799" s="176"/>
      <c r="X799" s="132"/>
      <c r="Y799" s="75"/>
      <c r="Z799" s="75"/>
      <c r="AA799" s="75"/>
      <c r="AB799" s="75"/>
      <c r="AC799" s="75"/>
      <c r="AD799" s="75"/>
      <c r="AE799" s="75"/>
      <c r="AF799" s="75"/>
      <c r="AG799" s="75"/>
      <c r="AH799" s="75"/>
      <c r="AI799" s="75"/>
      <c r="AJ799" s="75"/>
      <c r="AK799" s="75"/>
      <c r="AL799" s="75"/>
      <c r="AM799" s="75"/>
      <c r="AN799" s="75"/>
      <c r="AO799" s="75"/>
      <c r="AP799" s="75"/>
      <c r="AQ799" s="75"/>
    </row>
    <row r="800" ht="14.25" customHeight="1">
      <c r="F800" s="176"/>
      <c r="N800" s="176"/>
      <c r="V800" s="176"/>
      <c r="X800" s="132"/>
      <c r="Y800" s="75"/>
      <c r="Z800" s="75"/>
      <c r="AA800" s="75"/>
      <c r="AB800" s="75"/>
      <c r="AC800" s="75"/>
      <c r="AD800" s="75"/>
      <c r="AE800" s="75"/>
      <c r="AF800" s="75"/>
      <c r="AG800" s="75"/>
      <c r="AH800" s="75"/>
      <c r="AI800" s="75"/>
      <c r="AJ800" s="75"/>
      <c r="AK800" s="75"/>
      <c r="AL800" s="75"/>
      <c r="AM800" s="75"/>
      <c r="AN800" s="75"/>
      <c r="AO800" s="75"/>
      <c r="AP800" s="75"/>
      <c r="AQ800" s="75"/>
    </row>
    <row r="801" ht="14.25" customHeight="1">
      <c r="F801" s="176"/>
      <c r="N801" s="176"/>
      <c r="V801" s="176"/>
      <c r="X801" s="132"/>
      <c r="Y801" s="75"/>
      <c r="Z801" s="75"/>
      <c r="AA801" s="75"/>
      <c r="AB801" s="75"/>
      <c r="AC801" s="75"/>
      <c r="AD801" s="75"/>
      <c r="AE801" s="75"/>
      <c r="AF801" s="75"/>
      <c r="AG801" s="75"/>
      <c r="AH801" s="75"/>
      <c r="AI801" s="75"/>
      <c r="AJ801" s="75"/>
      <c r="AK801" s="75"/>
      <c r="AL801" s="75"/>
      <c r="AM801" s="75"/>
      <c r="AN801" s="75"/>
      <c r="AO801" s="75"/>
      <c r="AP801" s="75"/>
      <c r="AQ801" s="75"/>
    </row>
    <row r="802" ht="14.25" customHeight="1">
      <c r="F802" s="176"/>
      <c r="N802" s="176"/>
      <c r="V802" s="176"/>
      <c r="X802" s="132"/>
      <c r="Y802" s="75"/>
      <c r="Z802" s="75"/>
      <c r="AA802" s="75"/>
      <c r="AB802" s="75"/>
      <c r="AC802" s="75"/>
      <c r="AD802" s="75"/>
      <c r="AE802" s="75"/>
      <c r="AF802" s="75"/>
      <c r="AG802" s="75"/>
      <c r="AH802" s="75"/>
      <c r="AI802" s="75"/>
      <c r="AJ802" s="75"/>
      <c r="AK802" s="75"/>
      <c r="AL802" s="75"/>
      <c r="AM802" s="75"/>
      <c r="AN802" s="75"/>
      <c r="AO802" s="75"/>
      <c r="AP802" s="75"/>
      <c r="AQ802" s="75"/>
    </row>
    <row r="803" ht="14.25" customHeight="1">
      <c r="F803" s="176"/>
      <c r="N803" s="176"/>
      <c r="V803" s="176"/>
      <c r="X803" s="132"/>
      <c r="Y803" s="75"/>
      <c r="Z803" s="75"/>
      <c r="AA803" s="75"/>
      <c r="AB803" s="75"/>
      <c r="AC803" s="75"/>
      <c r="AD803" s="75"/>
      <c r="AE803" s="75"/>
      <c r="AF803" s="75"/>
      <c r="AG803" s="75"/>
      <c r="AH803" s="75"/>
      <c r="AI803" s="75"/>
      <c r="AJ803" s="75"/>
      <c r="AK803" s="75"/>
      <c r="AL803" s="75"/>
      <c r="AM803" s="75"/>
      <c r="AN803" s="75"/>
      <c r="AO803" s="75"/>
      <c r="AP803" s="75"/>
      <c r="AQ803" s="75"/>
    </row>
    <row r="804" ht="14.25" customHeight="1">
      <c r="F804" s="176"/>
      <c r="N804" s="176"/>
      <c r="V804" s="176"/>
      <c r="X804" s="132"/>
      <c r="Y804" s="75"/>
      <c r="Z804" s="75"/>
      <c r="AA804" s="75"/>
      <c r="AB804" s="75"/>
      <c r="AC804" s="75"/>
      <c r="AD804" s="75"/>
      <c r="AE804" s="75"/>
      <c r="AF804" s="75"/>
      <c r="AG804" s="75"/>
      <c r="AH804" s="75"/>
      <c r="AI804" s="75"/>
      <c r="AJ804" s="75"/>
      <c r="AK804" s="75"/>
      <c r="AL804" s="75"/>
      <c r="AM804" s="75"/>
      <c r="AN804" s="75"/>
      <c r="AO804" s="75"/>
      <c r="AP804" s="75"/>
      <c r="AQ804" s="75"/>
    </row>
    <row r="805" ht="14.25" customHeight="1">
      <c r="F805" s="176"/>
      <c r="N805" s="176"/>
      <c r="V805" s="176"/>
      <c r="X805" s="132"/>
      <c r="Y805" s="75"/>
      <c r="Z805" s="75"/>
      <c r="AA805" s="75"/>
      <c r="AB805" s="75"/>
      <c r="AC805" s="75"/>
      <c r="AD805" s="75"/>
      <c r="AE805" s="75"/>
      <c r="AF805" s="75"/>
      <c r="AG805" s="75"/>
      <c r="AH805" s="75"/>
      <c r="AI805" s="75"/>
      <c r="AJ805" s="75"/>
      <c r="AK805" s="75"/>
      <c r="AL805" s="75"/>
      <c r="AM805" s="75"/>
      <c r="AN805" s="75"/>
      <c r="AO805" s="75"/>
      <c r="AP805" s="75"/>
      <c r="AQ805" s="75"/>
    </row>
    <row r="806" ht="14.25" customHeight="1">
      <c r="F806" s="176"/>
      <c r="N806" s="176"/>
      <c r="V806" s="176"/>
      <c r="X806" s="132"/>
      <c r="Y806" s="75"/>
      <c r="Z806" s="75"/>
      <c r="AA806" s="75"/>
      <c r="AB806" s="75"/>
      <c r="AC806" s="75"/>
      <c r="AD806" s="75"/>
      <c r="AE806" s="75"/>
      <c r="AF806" s="75"/>
      <c r="AG806" s="75"/>
      <c r="AH806" s="75"/>
      <c r="AI806" s="75"/>
      <c r="AJ806" s="75"/>
      <c r="AK806" s="75"/>
      <c r="AL806" s="75"/>
      <c r="AM806" s="75"/>
      <c r="AN806" s="75"/>
      <c r="AO806" s="75"/>
      <c r="AP806" s="75"/>
      <c r="AQ806" s="75"/>
    </row>
    <row r="807" ht="14.25" customHeight="1">
      <c r="F807" s="176"/>
      <c r="N807" s="176"/>
      <c r="V807" s="176"/>
      <c r="X807" s="132"/>
      <c r="Y807" s="75"/>
      <c r="Z807" s="75"/>
      <c r="AA807" s="75"/>
      <c r="AB807" s="75"/>
      <c r="AC807" s="75"/>
      <c r="AD807" s="75"/>
      <c r="AE807" s="75"/>
      <c r="AF807" s="75"/>
      <c r="AG807" s="75"/>
      <c r="AH807" s="75"/>
      <c r="AI807" s="75"/>
      <c r="AJ807" s="75"/>
      <c r="AK807" s="75"/>
      <c r="AL807" s="75"/>
      <c r="AM807" s="75"/>
      <c r="AN807" s="75"/>
      <c r="AO807" s="75"/>
      <c r="AP807" s="75"/>
      <c r="AQ807" s="75"/>
    </row>
    <row r="808" ht="14.25" customHeight="1">
      <c r="F808" s="176"/>
      <c r="N808" s="176"/>
      <c r="V808" s="176"/>
      <c r="X808" s="132"/>
      <c r="Y808" s="75"/>
      <c r="Z808" s="75"/>
      <c r="AA808" s="75"/>
      <c r="AB808" s="75"/>
      <c r="AC808" s="75"/>
      <c r="AD808" s="75"/>
      <c r="AE808" s="75"/>
      <c r="AF808" s="75"/>
      <c r="AG808" s="75"/>
      <c r="AH808" s="75"/>
      <c r="AI808" s="75"/>
      <c r="AJ808" s="75"/>
      <c r="AK808" s="75"/>
      <c r="AL808" s="75"/>
      <c r="AM808" s="75"/>
      <c r="AN808" s="75"/>
      <c r="AO808" s="75"/>
      <c r="AP808" s="75"/>
      <c r="AQ808" s="75"/>
    </row>
    <row r="809" ht="14.25" customHeight="1">
      <c r="F809" s="176"/>
      <c r="N809" s="176"/>
      <c r="V809" s="176"/>
      <c r="X809" s="132"/>
      <c r="Y809" s="75"/>
      <c r="Z809" s="75"/>
      <c r="AA809" s="75"/>
      <c r="AB809" s="75"/>
      <c r="AC809" s="75"/>
      <c r="AD809" s="75"/>
      <c r="AE809" s="75"/>
      <c r="AF809" s="75"/>
      <c r="AG809" s="75"/>
      <c r="AH809" s="75"/>
      <c r="AI809" s="75"/>
      <c r="AJ809" s="75"/>
      <c r="AK809" s="75"/>
      <c r="AL809" s="75"/>
      <c r="AM809" s="75"/>
      <c r="AN809" s="75"/>
      <c r="AO809" s="75"/>
      <c r="AP809" s="75"/>
      <c r="AQ809" s="75"/>
    </row>
    <row r="810" ht="14.25" customHeight="1">
      <c r="F810" s="176"/>
      <c r="N810" s="176"/>
      <c r="V810" s="176"/>
      <c r="X810" s="132"/>
      <c r="Y810" s="75"/>
      <c r="Z810" s="75"/>
      <c r="AA810" s="75"/>
      <c r="AB810" s="75"/>
      <c r="AC810" s="75"/>
      <c r="AD810" s="75"/>
      <c r="AE810" s="75"/>
      <c r="AF810" s="75"/>
      <c r="AG810" s="75"/>
      <c r="AH810" s="75"/>
      <c r="AI810" s="75"/>
      <c r="AJ810" s="75"/>
      <c r="AK810" s="75"/>
      <c r="AL810" s="75"/>
      <c r="AM810" s="75"/>
      <c r="AN810" s="75"/>
      <c r="AO810" s="75"/>
      <c r="AP810" s="75"/>
      <c r="AQ810" s="75"/>
    </row>
    <row r="811" ht="14.25" customHeight="1">
      <c r="F811" s="176"/>
      <c r="N811" s="176"/>
      <c r="V811" s="176"/>
      <c r="X811" s="132"/>
      <c r="Y811" s="75"/>
      <c r="Z811" s="75"/>
      <c r="AA811" s="75"/>
      <c r="AB811" s="75"/>
      <c r="AC811" s="75"/>
      <c r="AD811" s="75"/>
      <c r="AE811" s="75"/>
      <c r="AF811" s="75"/>
      <c r="AG811" s="75"/>
      <c r="AH811" s="75"/>
      <c r="AI811" s="75"/>
      <c r="AJ811" s="75"/>
      <c r="AK811" s="75"/>
      <c r="AL811" s="75"/>
      <c r="AM811" s="75"/>
      <c r="AN811" s="75"/>
      <c r="AO811" s="75"/>
      <c r="AP811" s="75"/>
      <c r="AQ811" s="75"/>
    </row>
    <row r="812" ht="14.25" customHeight="1">
      <c r="F812" s="176"/>
      <c r="N812" s="176"/>
      <c r="V812" s="176"/>
      <c r="X812" s="132"/>
      <c r="Y812" s="75"/>
      <c r="Z812" s="75"/>
      <c r="AA812" s="75"/>
      <c r="AB812" s="75"/>
      <c r="AC812" s="75"/>
      <c r="AD812" s="75"/>
      <c r="AE812" s="75"/>
      <c r="AF812" s="75"/>
      <c r="AG812" s="75"/>
      <c r="AH812" s="75"/>
      <c r="AI812" s="75"/>
      <c r="AJ812" s="75"/>
      <c r="AK812" s="75"/>
      <c r="AL812" s="75"/>
      <c r="AM812" s="75"/>
      <c r="AN812" s="75"/>
      <c r="AO812" s="75"/>
      <c r="AP812" s="75"/>
      <c r="AQ812" s="75"/>
    </row>
    <row r="813" ht="14.25" customHeight="1">
      <c r="F813" s="176"/>
      <c r="N813" s="176"/>
      <c r="V813" s="176"/>
      <c r="X813" s="132"/>
      <c r="Y813" s="75"/>
      <c r="Z813" s="75"/>
      <c r="AA813" s="75"/>
      <c r="AB813" s="75"/>
      <c r="AC813" s="75"/>
      <c r="AD813" s="75"/>
      <c r="AE813" s="75"/>
      <c r="AF813" s="75"/>
      <c r="AG813" s="75"/>
      <c r="AH813" s="75"/>
      <c r="AI813" s="75"/>
      <c r="AJ813" s="75"/>
      <c r="AK813" s="75"/>
      <c r="AL813" s="75"/>
      <c r="AM813" s="75"/>
      <c r="AN813" s="75"/>
      <c r="AO813" s="75"/>
      <c r="AP813" s="75"/>
      <c r="AQ813" s="75"/>
    </row>
    <row r="814" ht="14.25" customHeight="1">
      <c r="F814" s="176"/>
      <c r="N814" s="176"/>
      <c r="V814" s="176"/>
      <c r="X814" s="132"/>
      <c r="Y814" s="75"/>
      <c r="Z814" s="75"/>
      <c r="AA814" s="75"/>
      <c r="AB814" s="75"/>
      <c r="AC814" s="75"/>
      <c r="AD814" s="75"/>
      <c r="AE814" s="75"/>
      <c r="AF814" s="75"/>
      <c r="AG814" s="75"/>
      <c r="AH814" s="75"/>
      <c r="AI814" s="75"/>
      <c r="AJ814" s="75"/>
      <c r="AK814" s="75"/>
      <c r="AL814" s="75"/>
      <c r="AM814" s="75"/>
      <c r="AN814" s="75"/>
      <c r="AO814" s="75"/>
      <c r="AP814" s="75"/>
      <c r="AQ814" s="75"/>
    </row>
    <row r="815" ht="14.25" customHeight="1">
      <c r="F815" s="176"/>
      <c r="N815" s="176"/>
      <c r="V815" s="176"/>
      <c r="X815" s="132"/>
      <c r="Y815" s="75"/>
      <c r="Z815" s="75"/>
      <c r="AA815" s="75"/>
      <c r="AB815" s="75"/>
      <c r="AC815" s="75"/>
      <c r="AD815" s="75"/>
      <c r="AE815" s="75"/>
      <c r="AF815" s="75"/>
      <c r="AG815" s="75"/>
      <c r="AH815" s="75"/>
      <c r="AI815" s="75"/>
      <c r="AJ815" s="75"/>
      <c r="AK815" s="75"/>
      <c r="AL815" s="75"/>
      <c r="AM815" s="75"/>
      <c r="AN815" s="75"/>
      <c r="AO815" s="75"/>
      <c r="AP815" s="75"/>
      <c r="AQ815" s="75"/>
    </row>
    <row r="816" ht="14.25" customHeight="1">
      <c r="F816" s="176"/>
      <c r="N816" s="176"/>
      <c r="V816" s="176"/>
      <c r="X816" s="132"/>
      <c r="Y816" s="75"/>
      <c r="Z816" s="75"/>
      <c r="AA816" s="75"/>
      <c r="AB816" s="75"/>
      <c r="AC816" s="75"/>
      <c r="AD816" s="75"/>
      <c r="AE816" s="75"/>
      <c r="AF816" s="75"/>
      <c r="AG816" s="75"/>
      <c r="AH816" s="75"/>
      <c r="AI816" s="75"/>
      <c r="AJ816" s="75"/>
      <c r="AK816" s="75"/>
      <c r="AL816" s="75"/>
      <c r="AM816" s="75"/>
      <c r="AN816" s="75"/>
      <c r="AO816" s="75"/>
      <c r="AP816" s="75"/>
      <c r="AQ816" s="75"/>
    </row>
    <row r="817" ht="14.25" customHeight="1">
      <c r="F817" s="176"/>
      <c r="N817" s="176"/>
      <c r="V817" s="176"/>
      <c r="X817" s="132"/>
      <c r="Y817" s="75"/>
      <c r="Z817" s="75"/>
      <c r="AA817" s="75"/>
      <c r="AB817" s="75"/>
      <c r="AC817" s="75"/>
      <c r="AD817" s="75"/>
      <c r="AE817" s="75"/>
      <c r="AF817" s="75"/>
      <c r="AG817" s="75"/>
      <c r="AH817" s="75"/>
      <c r="AI817" s="75"/>
      <c r="AJ817" s="75"/>
      <c r="AK817" s="75"/>
      <c r="AL817" s="75"/>
      <c r="AM817" s="75"/>
      <c r="AN817" s="75"/>
      <c r="AO817" s="75"/>
      <c r="AP817" s="75"/>
      <c r="AQ817" s="75"/>
    </row>
    <row r="818" ht="14.25" customHeight="1">
      <c r="F818" s="176"/>
      <c r="N818" s="176"/>
      <c r="V818" s="176"/>
      <c r="X818" s="132"/>
      <c r="Y818" s="75"/>
      <c r="Z818" s="75"/>
      <c r="AA818" s="75"/>
      <c r="AB818" s="75"/>
      <c r="AC818" s="75"/>
      <c r="AD818" s="75"/>
      <c r="AE818" s="75"/>
      <c r="AF818" s="75"/>
      <c r="AG818" s="75"/>
      <c r="AH818" s="75"/>
      <c r="AI818" s="75"/>
      <c r="AJ818" s="75"/>
      <c r="AK818" s="75"/>
      <c r="AL818" s="75"/>
      <c r="AM818" s="75"/>
      <c r="AN818" s="75"/>
      <c r="AO818" s="75"/>
      <c r="AP818" s="75"/>
      <c r="AQ818" s="75"/>
    </row>
    <row r="819" ht="14.25" customHeight="1">
      <c r="F819" s="176"/>
      <c r="N819" s="176"/>
      <c r="V819" s="176"/>
      <c r="X819" s="132"/>
      <c r="Y819" s="75"/>
      <c r="Z819" s="75"/>
      <c r="AA819" s="75"/>
      <c r="AB819" s="75"/>
      <c r="AC819" s="75"/>
      <c r="AD819" s="75"/>
      <c r="AE819" s="75"/>
      <c r="AF819" s="75"/>
      <c r="AG819" s="75"/>
      <c r="AH819" s="75"/>
      <c r="AI819" s="75"/>
      <c r="AJ819" s="75"/>
      <c r="AK819" s="75"/>
      <c r="AL819" s="75"/>
      <c r="AM819" s="75"/>
      <c r="AN819" s="75"/>
      <c r="AO819" s="75"/>
      <c r="AP819" s="75"/>
      <c r="AQ819" s="75"/>
    </row>
    <row r="820" ht="14.25" customHeight="1">
      <c r="F820" s="176"/>
      <c r="N820" s="176"/>
      <c r="V820" s="176"/>
      <c r="X820" s="132"/>
      <c r="Y820" s="75"/>
      <c r="Z820" s="75"/>
      <c r="AA820" s="75"/>
      <c r="AB820" s="75"/>
      <c r="AC820" s="75"/>
      <c r="AD820" s="75"/>
      <c r="AE820" s="75"/>
      <c r="AF820" s="75"/>
      <c r="AG820" s="75"/>
      <c r="AH820" s="75"/>
      <c r="AI820" s="75"/>
      <c r="AJ820" s="75"/>
      <c r="AK820" s="75"/>
      <c r="AL820" s="75"/>
      <c r="AM820" s="75"/>
      <c r="AN820" s="75"/>
      <c r="AO820" s="75"/>
      <c r="AP820" s="75"/>
      <c r="AQ820" s="75"/>
    </row>
    <row r="821" ht="14.25" customHeight="1">
      <c r="F821" s="176"/>
      <c r="N821" s="176"/>
      <c r="V821" s="176"/>
      <c r="X821" s="132"/>
      <c r="Y821" s="75"/>
      <c r="Z821" s="75"/>
      <c r="AA821" s="75"/>
      <c r="AB821" s="75"/>
      <c r="AC821" s="75"/>
      <c r="AD821" s="75"/>
      <c r="AE821" s="75"/>
      <c r="AF821" s="75"/>
      <c r="AG821" s="75"/>
      <c r="AH821" s="75"/>
      <c r="AI821" s="75"/>
      <c r="AJ821" s="75"/>
      <c r="AK821" s="75"/>
      <c r="AL821" s="75"/>
      <c r="AM821" s="75"/>
      <c r="AN821" s="75"/>
      <c r="AO821" s="75"/>
      <c r="AP821" s="75"/>
      <c r="AQ821" s="75"/>
    </row>
    <row r="822" ht="14.25" customHeight="1">
      <c r="F822" s="176"/>
      <c r="N822" s="176"/>
      <c r="V822" s="176"/>
      <c r="X822" s="132"/>
      <c r="Y822" s="75"/>
      <c r="Z822" s="75"/>
      <c r="AA822" s="75"/>
      <c r="AB822" s="75"/>
      <c r="AC822" s="75"/>
      <c r="AD822" s="75"/>
      <c r="AE822" s="75"/>
      <c r="AF822" s="75"/>
      <c r="AG822" s="75"/>
      <c r="AH822" s="75"/>
      <c r="AI822" s="75"/>
      <c r="AJ822" s="75"/>
      <c r="AK822" s="75"/>
      <c r="AL822" s="75"/>
      <c r="AM822" s="75"/>
      <c r="AN822" s="75"/>
      <c r="AO822" s="75"/>
      <c r="AP822" s="75"/>
      <c r="AQ822" s="75"/>
    </row>
    <row r="823" ht="14.25" customHeight="1">
      <c r="F823" s="176"/>
      <c r="N823" s="176"/>
      <c r="V823" s="176"/>
      <c r="X823" s="132"/>
      <c r="Y823" s="75"/>
      <c r="Z823" s="75"/>
      <c r="AA823" s="75"/>
      <c r="AB823" s="75"/>
      <c r="AC823" s="75"/>
      <c r="AD823" s="75"/>
      <c r="AE823" s="75"/>
      <c r="AF823" s="75"/>
      <c r="AG823" s="75"/>
      <c r="AH823" s="75"/>
      <c r="AI823" s="75"/>
      <c r="AJ823" s="75"/>
      <c r="AK823" s="75"/>
      <c r="AL823" s="75"/>
      <c r="AM823" s="75"/>
      <c r="AN823" s="75"/>
      <c r="AO823" s="75"/>
      <c r="AP823" s="75"/>
      <c r="AQ823" s="75"/>
    </row>
    <row r="824" ht="14.25" customHeight="1">
      <c r="F824" s="176"/>
      <c r="N824" s="176"/>
      <c r="V824" s="176"/>
      <c r="X824" s="132"/>
      <c r="Y824" s="75"/>
      <c r="Z824" s="75"/>
      <c r="AA824" s="75"/>
      <c r="AB824" s="75"/>
      <c r="AC824" s="75"/>
      <c r="AD824" s="75"/>
      <c r="AE824" s="75"/>
      <c r="AF824" s="75"/>
      <c r="AG824" s="75"/>
      <c r="AH824" s="75"/>
      <c r="AI824" s="75"/>
      <c r="AJ824" s="75"/>
      <c r="AK824" s="75"/>
      <c r="AL824" s="75"/>
      <c r="AM824" s="75"/>
      <c r="AN824" s="75"/>
      <c r="AO824" s="75"/>
      <c r="AP824" s="75"/>
      <c r="AQ824" s="75"/>
    </row>
    <row r="825" ht="14.25" customHeight="1">
      <c r="F825" s="176"/>
      <c r="N825" s="176"/>
      <c r="V825" s="176"/>
      <c r="X825" s="132"/>
      <c r="Y825" s="75"/>
      <c r="Z825" s="75"/>
      <c r="AA825" s="75"/>
      <c r="AB825" s="75"/>
      <c r="AC825" s="75"/>
      <c r="AD825" s="75"/>
      <c r="AE825" s="75"/>
      <c r="AF825" s="75"/>
      <c r="AG825" s="75"/>
      <c r="AH825" s="75"/>
      <c r="AI825" s="75"/>
      <c r="AJ825" s="75"/>
      <c r="AK825" s="75"/>
      <c r="AL825" s="75"/>
      <c r="AM825" s="75"/>
      <c r="AN825" s="75"/>
      <c r="AO825" s="75"/>
      <c r="AP825" s="75"/>
      <c r="AQ825" s="75"/>
    </row>
    <row r="826" ht="14.25" customHeight="1">
      <c r="F826" s="176"/>
      <c r="N826" s="176"/>
      <c r="V826" s="176"/>
      <c r="X826" s="132"/>
      <c r="Y826" s="75"/>
      <c r="Z826" s="75"/>
      <c r="AA826" s="75"/>
      <c r="AB826" s="75"/>
      <c r="AC826" s="75"/>
      <c r="AD826" s="75"/>
      <c r="AE826" s="75"/>
      <c r="AF826" s="75"/>
      <c r="AG826" s="75"/>
      <c r="AH826" s="75"/>
      <c r="AI826" s="75"/>
      <c r="AJ826" s="75"/>
      <c r="AK826" s="75"/>
      <c r="AL826" s="75"/>
      <c r="AM826" s="75"/>
      <c r="AN826" s="75"/>
      <c r="AO826" s="75"/>
      <c r="AP826" s="75"/>
      <c r="AQ826" s="75"/>
    </row>
    <row r="827" ht="14.25" customHeight="1">
      <c r="F827" s="176"/>
      <c r="N827" s="176"/>
      <c r="V827" s="176"/>
      <c r="X827" s="132"/>
      <c r="Y827" s="75"/>
      <c r="Z827" s="75"/>
      <c r="AA827" s="75"/>
      <c r="AB827" s="75"/>
      <c r="AC827" s="75"/>
      <c r="AD827" s="75"/>
      <c r="AE827" s="75"/>
      <c r="AF827" s="75"/>
      <c r="AG827" s="75"/>
      <c r="AH827" s="75"/>
      <c r="AI827" s="75"/>
      <c r="AJ827" s="75"/>
      <c r="AK827" s="75"/>
      <c r="AL827" s="75"/>
      <c r="AM827" s="75"/>
      <c r="AN827" s="75"/>
      <c r="AO827" s="75"/>
      <c r="AP827" s="75"/>
      <c r="AQ827" s="75"/>
    </row>
    <row r="828" ht="14.25" customHeight="1">
      <c r="F828" s="176"/>
      <c r="N828" s="176"/>
      <c r="V828" s="176"/>
      <c r="X828" s="132"/>
      <c r="Y828" s="75"/>
      <c r="Z828" s="75"/>
      <c r="AA828" s="75"/>
      <c r="AB828" s="75"/>
      <c r="AC828" s="75"/>
      <c r="AD828" s="75"/>
      <c r="AE828" s="75"/>
      <c r="AF828" s="75"/>
      <c r="AG828" s="75"/>
      <c r="AH828" s="75"/>
      <c r="AI828" s="75"/>
      <c r="AJ828" s="75"/>
      <c r="AK828" s="75"/>
      <c r="AL828" s="75"/>
      <c r="AM828" s="75"/>
      <c r="AN828" s="75"/>
      <c r="AO828" s="75"/>
      <c r="AP828" s="75"/>
      <c r="AQ828" s="75"/>
    </row>
    <row r="829" ht="14.25" customHeight="1">
      <c r="F829" s="176"/>
      <c r="N829" s="176"/>
      <c r="V829" s="176"/>
      <c r="X829" s="132"/>
      <c r="Y829" s="75"/>
      <c r="Z829" s="75"/>
      <c r="AA829" s="75"/>
      <c r="AB829" s="75"/>
      <c r="AC829" s="75"/>
      <c r="AD829" s="75"/>
      <c r="AE829" s="75"/>
      <c r="AF829" s="75"/>
      <c r="AG829" s="75"/>
      <c r="AH829" s="75"/>
      <c r="AI829" s="75"/>
      <c r="AJ829" s="75"/>
      <c r="AK829" s="75"/>
      <c r="AL829" s="75"/>
      <c r="AM829" s="75"/>
      <c r="AN829" s="75"/>
      <c r="AO829" s="75"/>
      <c r="AP829" s="75"/>
      <c r="AQ829" s="75"/>
    </row>
    <row r="830" ht="14.25" customHeight="1">
      <c r="F830" s="176"/>
      <c r="N830" s="176"/>
      <c r="V830" s="176"/>
      <c r="X830" s="132"/>
      <c r="Y830" s="75"/>
      <c r="Z830" s="75"/>
      <c r="AA830" s="75"/>
      <c r="AB830" s="75"/>
      <c r="AC830" s="75"/>
      <c r="AD830" s="75"/>
      <c r="AE830" s="75"/>
      <c r="AF830" s="75"/>
      <c r="AG830" s="75"/>
      <c r="AH830" s="75"/>
      <c r="AI830" s="75"/>
      <c r="AJ830" s="75"/>
      <c r="AK830" s="75"/>
      <c r="AL830" s="75"/>
      <c r="AM830" s="75"/>
      <c r="AN830" s="75"/>
      <c r="AO830" s="75"/>
      <c r="AP830" s="75"/>
      <c r="AQ830" s="75"/>
    </row>
    <row r="831" ht="14.25" customHeight="1">
      <c r="F831" s="176"/>
      <c r="N831" s="176"/>
      <c r="V831" s="176"/>
      <c r="X831" s="132"/>
      <c r="Y831" s="75"/>
      <c r="Z831" s="75"/>
      <c r="AA831" s="75"/>
      <c r="AB831" s="75"/>
      <c r="AC831" s="75"/>
      <c r="AD831" s="75"/>
      <c r="AE831" s="75"/>
      <c r="AF831" s="75"/>
      <c r="AG831" s="75"/>
      <c r="AH831" s="75"/>
      <c r="AI831" s="75"/>
      <c r="AJ831" s="75"/>
      <c r="AK831" s="75"/>
      <c r="AL831" s="75"/>
      <c r="AM831" s="75"/>
      <c r="AN831" s="75"/>
      <c r="AO831" s="75"/>
      <c r="AP831" s="75"/>
      <c r="AQ831" s="75"/>
    </row>
    <row r="832" ht="14.25" customHeight="1">
      <c r="F832" s="176"/>
      <c r="N832" s="176"/>
      <c r="V832" s="176"/>
      <c r="X832" s="132"/>
      <c r="Y832" s="75"/>
      <c r="Z832" s="75"/>
      <c r="AA832" s="75"/>
      <c r="AB832" s="75"/>
      <c r="AC832" s="75"/>
      <c r="AD832" s="75"/>
      <c r="AE832" s="75"/>
      <c r="AF832" s="75"/>
      <c r="AG832" s="75"/>
      <c r="AH832" s="75"/>
      <c r="AI832" s="75"/>
      <c r="AJ832" s="75"/>
      <c r="AK832" s="75"/>
      <c r="AL832" s="75"/>
      <c r="AM832" s="75"/>
      <c r="AN832" s="75"/>
      <c r="AO832" s="75"/>
      <c r="AP832" s="75"/>
      <c r="AQ832" s="75"/>
    </row>
    <row r="833" ht="14.25" customHeight="1">
      <c r="F833" s="176"/>
      <c r="N833" s="176"/>
      <c r="V833" s="176"/>
      <c r="X833" s="132"/>
      <c r="Y833" s="75"/>
      <c r="Z833" s="75"/>
      <c r="AA833" s="75"/>
      <c r="AB833" s="75"/>
      <c r="AC833" s="75"/>
      <c r="AD833" s="75"/>
      <c r="AE833" s="75"/>
      <c r="AF833" s="75"/>
      <c r="AG833" s="75"/>
      <c r="AH833" s="75"/>
      <c r="AI833" s="75"/>
      <c r="AJ833" s="75"/>
      <c r="AK833" s="75"/>
      <c r="AL833" s="75"/>
      <c r="AM833" s="75"/>
      <c r="AN833" s="75"/>
      <c r="AO833" s="75"/>
      <c r="AP833" s="75"/>
      <c r="AQ833" s="75"/>
    </row>
    <row r="834" ht="14.25" customHeight="1">
      <c r="F834" s="176"/>
      <c r="N834" s="176"/>
      <c r="V834" s="176"/>
      <c r="X834" s="132"/>
      <c r="Y834" s="75"/>
      <c r="Z834" s="75"/>
      <c r="AA834" s="75"/>
      <c r="AB834" s="75"/>
      <c r="AC834" s="75"/>
      <c r="AD834" s="75"/>
      <c r="AE834" s="75"/>
      <c r="AF834" s="75"/>
      <c r="AG834" s="75"/>
      <c r="AH834" s="75"/>
      <c r="AI834" s="75"/>
      <c r="AJ834" s="75"/>
      <c r="AK834" s="75"/>
      <c r="AL834" s="75"/>
      <c r="AM834" s="75"/>
      <c r="AN834" s="75"/>
      <c r="AO834" s="75"/>
      <c r="AP834" s="75"/>
      <c r="AQ834" s="75"/>
    </row>
    <row r="835" ht="14.25" customHeight="1">
      <c r="F835" s="176"/>
      <c r="N835" s="176"/>
      <c r="V835" s="176"/>
      <c r="X835" s="132"/>
      <c r="Y835" s="75"/>
      <c r="Z835" s="75"/>
      <c r="AA835" s="75"/>
      <c r="AB835" s="75"/>
      <c r="AC835" s="75"/>
      <c r="AD835" s="75"/>
      <c r="AE835" s="75"/>
      <c r="AF835" s="75"/>
      <c r="AG835" s="75"/>
      <c r="AH835" s="75"/>
      <c r="AI835" s="75"/>
      <c r="AJ835" s="75"/>
      <c r="AK835" s="75"/>
      <c r="AL835" s="75"/>
      <c r="AM835" s="75"/>
      <c r="AN835" s="75"/>
      <c r="AO835" s="75"/>
      <c r="AP835" s="75"/>
      <c r="AQ835" s="75"/>
    </row>
    <row r="836" ht="14.25" customHeight="1">
      <c r="F836" s="176"/>
      <c r="N836" s="176"/>
      <c r="V836" s="176"/>
      <c r="X836" s="132"/>
      <c r="Y836" s="75"/>
      <c r="Z836" s="75"/>
      <c r="AA836" s="75"/>
      <c r="AB836" s="75"/>
      <c r="AC836" s="75"/>
      <c r="AD836" s="75"/>
      <c r="AE836" s="75"/>
      <c r="AF836" s="75"/>
      <c r="AG836" s="75"/>
      <c r="AH836" s="75"/>
      <c r="AI836" s="75"/>
      <c r="AJ836" s="75"/>
      <c r="AK836" s="75"/>
      <c r="AL836" s="75"/>
      <c r="AM836" s="75"/>
      <c r="AN836" s="75"/>
      <c r="AO836" s="75"/>
      <c r="AP836" s="75"/>
      <c r="AQ836" s="75"/>
    </row>
    <row r="837" ht="14.25" customHeight="1">
      <c r="F837" s="176"/>
      <c r="N837" s="176"/>
      <c r="V837" s="176"/>
      <c r="X837" s="132"/>
      <c r="Y837" s="75"/>
      <c r="Z837" s="75"/>
      <c r="AA837" s="75"/>
      <c r="AB837" s="75"/>
      <c r="AC837" s="75"/>
      <c r="AD837" s="75"/>
      <c r="AE837" s="75"/>
      <c r="AF837" s="75"/>
      <c r="AG837" s="75"/>
      <c r="AH837" s="75"/>
      <c r="AI837" s="75"/>
      <c r="AJ837" s="75"/>
      <c r="AK837" s="75"/>
      <c r="AL837" s="75"/>
      <c r="AM837" s="75"/>
      <c r="AN837" s="75"/>
      <c r="AO837" s="75"/>
      <c r="AP837" s="75"/>
      <c r="AQ837" s="75"/>
    </row>
    <row r="838" ht="14.25" customHeight="1">
      <c r="F838" s="176"/>
      <c r="N838" s="176"/>
      <c r="V838" s="176"/>
      <c r="X838" s="132"/>
      <c r="Y838" s="75"/>
      <c r="Z838" s="75"/>
      <c r="AA838" s="75"/>
      <c r="AB838" s="75"/>
      <c r="AC838" s="75"/>
      <c r="AD838" s="75"/>
      <c r="AE838" s="75"/>
      <c r="AF838" s="75"/>
      <c r="AG838" s="75"/>
      <c r="AH838" s="75"/>
      <c r="AI838" s="75"/>
      <c r="AJ838" s="75"/>
      <c r="AK838" s="75"/>
      <c r="AL838" s="75"/>
      <c r="AM838" s="75"/>
      <c r="AN838" s="75"/>
      <c r="AO838" s="75"/>
      <c r="AP838" s="75"/>
      <c r="AQ838" s="75"/>
    </row>
    <row r="839" ht="14.25" customHeight="1">
      <c r="F839" s="176"/>
      <c r="N839" s="176"/>
      <c r="V839" s="176"/>
      <c r="X839" s="132"/>
      <c r="Y839" s="75"/>
      <c r="Z839" s="75"/>
      <c r="AA839" s="75"/>
      <c r="AB839" s="75"/>
      <c r="AC839" s="75"/>
      <c r="AD839" s="75"/>
      <c r="AE839" s="75"/>
      <c r="AF839" s="75"/>
      <c r="AG839" s="75"/>
      <c r="AH839" s="75"/>
      <c r="AI839" s="75"/>
      <c r="AJ839" s="75"/>
      <c r="AK839" s="75"/>
      <c r="AL839" s="75"/>
      <c r="AM839" s="75"/>
      <c r="AN839" s="75"/>
      <c r="AO839" s="75"/>
      <c r="AP839" s="75"/>
      <c r="AQ839" s="75"/>
    </row>
    <row r="840" ht="14.25" customHeight="1">
      <c r="F840" s="176"/>
      <c r="N840" s="176"/>
      <c r="V840" s="176"/>
      <c r="X840" s="132"/>
      <c r="Y840" s="75"/>
      <c r="Z840" s="75"/>
      <c r="AA840" s="75"/>
      <c r="AB840" s="75"/>
      <c r="AC840" s="75"/>
      <c r="AD840" s="75"/>
      <c r="AE840" s="75"/>
      <c r="AF840" s="75"/>
      <c r="AG840" s="75"/>
      <c r="AH840" s="75"/>
      <c r="AI840" s="75"/>
      <c r="AJ840" s="75"/>
      <c r="AK840" s="75"/>
      <c r="AL840" s="75"/>
      <c r="AM840" s="75"/>
      <c r="AN840" s="75"/>
      <c r="AO840" s="75"/>
      <c r="AP840" s="75"/>
      <c r="AQ840" s="75"/>
    </row>
    <row r="841" ht="14.25" customHeight="1">
      <c r="F841" s="176"/>
      <c r="N841" s="176"/>
      <c r="V841" s="176"/>
      <c r="X841" s="132"/>
      <c r="Y841" s="75"/>
      <c r="Z841" s="75"/>
      <c r="AA841" s="75"/>
      <c r="AB841" s="75"/>
      <c r="AC841" s="75"/>
      <c r="AD841" s="75"/>
      <c r="AE841" s="75"/>
      <c r="AF841" s="75"/>
      <c r="AG841" s="75"/>
      <c r="AH841" s="75"/>
      <c r="AI841" s="75"/>
      <c r="AJ841" s="75"/>
      <c r="AK841" s="75"/>
      <c r="AL841" s="75"/>
      <c r="AM841" s="75"/>
      <c r="AN841" s="75"/>
      <c r="AO841" s="75"/>
      <c r="AP841" s="75"/>
      <c r="AQ841" s="75"/>
    </row>
    <row r="842" ht="14.25" customHeight="1">
      <c r="F842" s="176"/>
      <c r="N842" s="176"/>
      <c r="V842" s="176"/>
      <c r="X842" s="132"/>
      <c r="Y842" s="75"/>
      <c r="Z842" s="75"/>
      <c r="AA842" s="75"/>
      <c r="AB842" s="75"/>
      <c r="AC842" s="75"/>
      <c r="AD842" s="75"/>
      <c r="AE842" s="75"/>
      <c r="AF842" s="75"/>
      <c r="AG842" s="75"/>
      <c r="AH842" s="75"/>
      <c r="AI842" s="75"/>
      <c r="AJ842" s="75"/>
      <c r="AK842" s="75"/>
      <c r="AL842" s="75"/>
      <c r="AM842" s="75"/>
      <c r="AN842" s="75"/>
      <c r="AO842" s="75"/>
      <c r="AP842" s="75"/>
      <c r="AQ842" s="75"/>
    </row>
    <row r="843" ht="14.25" customHeight="1">
      <c r="F843" s="176"/>
      <c r="N843" s="176"/>
      <c r="V843" s="176"/>
      <c r="X843" s="132"/>
      <c r="Y843" s="75"/>
      <c r="Z843" s="75"/>
      <c r="AA843" s="75"/>
      <c r="AB843" s="75"/>
      <c r="AC843" s="75"/>
      <c r="AD843" s="75"/>
      <c r="AE843" s="75"/>
      <c r="AF843" s="75"/>
      <c r="AG843" s="75"/>
      <c r="AH843" s="75"/>
      <c r="AI843" s="75"/>
      <c r="AJ843" s="75"/>
      <c r="AK843" s="75"/>
      <c r="AL843" s="75"/>
      <c r="AM843" s="75"/>
      <c r="AN843" s="75"/>
      <c r="AO843" s="75"/>
      <c r="AP843" s="75"/>
      <c r="AQ843" s="75"/>
    </row>
    <row r="844" ht="14.25" customHeight="1">
      <c r="F844" s="176"/>
      <c r="N844" s="176"/>
      <c r="V844" s="176"/>
      <c r="X844" s="132"/>
      <c r="Y844" s="75"/>
      <c r="Z844" s="75"/>
      <c r="AA844" s="75"/>
      <c r="AB844" s="75"/>
      <c r="AC844" s="75"/>
      <c r="AD844" s="75"/>
      <c r="AE844" s="75"/>
      <c r="AF844" s="75"/>
      <c r="AG844" s="75"/>
      <c r="AH844" s="75"/>
      <c r="AI844" s="75"/>
      <c r="AJ844" s="75"/>
      <c r="AK844" s="75"/>
      <c r="AL844" s="75"/>
      <c r="AM844" s="75"/>
      <c r="AN844" s="75"/>
      <c r="AO844" s="75"/>
      <c r="AP844" s="75"/>
      <c r="AQ844" s="75"/>
    </row>
    <row r="845" ht="14.25" customHeight="1">
      <c r="F845" s="176"/>
      <c r="N845" s="176"/>
      <c r="V845" s="176"/>
      <c r="X845" s="132"/>
      <c r="Y845" s="75"/>
      <c r="Z845" s="75"/>
      <c r="AA845" s="75"/>
      <c r="AB845" s="75"/>
      <c r="AC845" s="75"/>
      <c r="AD845" s="75"/>
      <c r="AE845" s="75"/>
      <c r="AF845" s="75"/>
      <c r="AG845" s="75"/>
      <c r="AH845" s="75"/>
      <c r="AI845" s="75"/>
      <c r="AJ845" s="75"/>
      <c r="AK845" s="75"/>
      <c r="AL845" s="75"/>
      <c r="AM845" s="75"/>
      <c r="AN845" s="75"/>
      <c r="AO845" s="75"/>
      <c r="AP845" s="75"/>
      <c r="AQ845" s="75"/>
    </row>
    <row r="846" ht="14.25" customHeight="1">
      <c r="F846" s="176"/>
      <c r="N846" s="176"/>
      <c r="V846" s="176"/>
      <c r="X846" s="132"/>
      <c r="Y846" s="75"/>
      <c r="Z846" s="75"/>
      <c r="AA846" s="75"/>
      <c r="AB846" s="75"/>
      <c r="AC846" s="75"/>
      <c r="AD846" s="75"/>
      <c r="AE846" s="75"/>
      <c r="AF846" s="75"/>
      <c r="AG846" s="75"/>
      <c r="AH846" s="75"/>
      <c r="AI846" s="75"/>
      <c r="AJ846" s="75"/>
      <c r="AK846" s="75"/>
      <c r="AL846" s="75"/>
      <c r="AM846" s="75"/>
      <c r="AN846" s="75"/>
      <c r="AO846" s="75"/>
      <c r="AP846" s="75"/>
      <c r="AQ846" s="75"/>
    </row>
    <row r="847" ht="14.25" customHeight="1">
      <c r="F847" s="176"/>
      <c r="N847" s="176"/>
      <c r="V847" s="176"/>
      <c r="X847" s="132"/>
      <c r="Y847" s="75"/>
      <c r="Z847" s="75"/>
      <c r="AA847" s="75"/>
      <c r="AB847" s="75"/>
      <c r="AC847" s="75"/>
      <c r="AD847" s="75"/>
      <c r="AE847" s="75"/>
      <c r="AF847" s="75"/>
      <c r="AG847" s="75"/>
      <c r="AH847" s="75"/>
      <c r="AI847" s="75"/>
      <c r="AJ847" s="75"/>
      <c r="AK847" s="75"/>
      <c r="AL847" s="75"/>
      <c r="AM847" s="75"/>
      <c r="AN847" s="75"/>
      <c r="AO847" s="75"/>
      <c r="AP847" s="75"/>
      <c r="AQ847" s="75"/>
    </row>
    <row r="848" ht="14.25" customHeight="1">
      <c r="F848" s="176"/>
      <c r="N848" s="176"/>
      <c r="V848" s="176"/>
      <c r="X848" s="132"/>
      <c r="Y848" s="75"/>
      <c r="Z848" s="75"/>
      <c r="AA848" s="75"/>
      <c r="AB848" s="75"/>
      <c r="AC848" s="75"/>
      <c r="AD848" s="75"/>
      <c r="AE848" s="75"/>
      <c r="AF848" s="75"/>
      <c r="AG848" s="75"/>
      <c r="AH848" s="75"/>
      <c r="AI848" s="75"/>
      <c r="AJ848" s="75"/>
      <c r="AK848" s="75"/>
      <c r="AL848" s="75"/>
      <c r="AM848" s="75"/>
      <c r="AN848" s="75"/>
      <c r="AO848" s="75"/>
      <c r="AP848" s="75"/>
      <c r="AQ848" s="75"/>
    </row>
    <row r="849" ht="14.25" customHeight="1">
      <c r="F849" s="176"/>
      <c r="N849" s="176"/>
      <c r="V849" s="176"/>
      <c r="X849" s="132"/>
      <c r="Y849" s="75"/>
      <c r="Z849" s="75"/>
      <c r="AA849" s="75"/>
      <c r="AB849" s="75"/>
      <c r="AC849" s="75"/>
      <c r="AD849" s="75"/>
      <c r="AE849" s="75"/>
      <c r="AF849" s="75"/>
      <c r="AG849" s="75"/>
      <c r="AH849" s="75"/>
      <c r="AI849" s="75"/>
      <c r="AJ849" s="75"/>
      <c r="AK849" s="75"/>
      <c r="AL849" s="75"/>
      <c r="AM849" s="75"/>
      <c r="AN849" s="75"/>
      <c r="AO849" s="75"/>
      <c r="AP849" s="75"/>
      <c r="AQ849" s="75"/>
    </row>
    <row r="850" ht="14.25" customHeight="1">
      <c r="F850" s="176"/>
      <c r="N850" s="176"/>
      <c r="V850" s="176"/>
      <c r="X850" s="132"/>
      <c r="Y850" s="75"/>
      <c r="Z850" s="75"/>
      <c r="AA850" s="75"/>
      <c r="AB850" s="75"/>
      <c r="AC850" s="75"/>
      <c r="AD850" s="75"/>
      <c r="AE850" s="75"/>
      <c r="AF850" s="75"/>
      <c r="AG850" s="75"/>
      <c r="AH850" s="75"/>
      <c r="AI850" s="75"/>
      <c r="AJ850" s="75"/>
      <c r="AK850" s="75"/>
      <c r="AL850" s="75"/>
      <c r="AM850" s="75"/>
      <c r="AN850" s="75"/>
      <c r="AO850" s="75"/>
      <c r="AP850" s="75"/>
      <c r="AQ850" s="75"/>
    </row>
    <row r="851" ht="14.25" customHeight="1">
      <c r="F851" s="176"/>
      <c r="N851" s="176"/>
      <c r="V851" s="176"/>
      <c r="X851" s="132"/>
      <c r="Y851" s="75"/>
      <c r="Z851" s="75"/>
      <c r="AA851" s="75"/>
      <c r="AB851" s="75"/>
      <c r="AC851" s="75"/>
      <c r="AD851" s="75"/>
      <c r="AE851" s="75"/>
      <c r="AF851" s="75"/>
      <c r="AG851" s="75"/>
      <c r="AH851" s="75"/>
      <c r="AI851" s="75"/>
      <c r="AJ851" s="75"/>
      <c r="AK851" s="75"/>
      <c r="AL851" s="75"/>
      <c r="AM851" s="75"/>
      <c r="AN851" s="75"/>
      <c r="AO851" s="75"/>
      <c r="AP851" s="75"/>
      <c r="AQ851" s="75"/>
    </row>
    <row r="852" ht="14.25" customHeight="1">
      <c r="F852" s="176"/>
      <c r="N852" s="176"/>
      <c r="V852" s="176"/>
      <c r="X852" s="132"/>
      <c r="Y852" s="75"/>
      <c r="Z852" s="75"/>
      <c r="AA852" s="75"/>
      <c r="AB852" s="75"/>
      <c r="AC852" s="75"/>
      <c r="AD852" s="75"/>
      <c r="AE852" s="75"/>
      <c r="AF852" s="75"/>
      <c r="AG852" s="75"/>
      <c r="AH852" s="75"/>
      <c r="AI852" s="75"/>
      <c r="AJ852" s="75"/>
      <c r="AK852" s="75"/>
      <c r="AL852" s="75"/>
      <c r="AM852" s="75"/>
      <c r="AN852" s="75"/>
      <c r="AO852" s="75"/>
      <c r="AP852" s="75"/>
      <c r="AQ852" s="75"/>
    </row>
    <row r="853" ht="14.25" customHeight="1">
      <c r="F853" s="176"/>
      <c r="N853" s="176"/>
      <c r="V853" s="176"/>
      <c r="X853" s="132"/>
      <c r="Y853" s="75"/>
      <c r="Z853" s="75"/>
      <c r="AA853" s="75"/>
      <c r="AB853" s="75"/>
      <c r="AC853" s="75"/>
      <c r="AD853" s="75"/>
      <c r="AE853" s="75"/>
      <c r="AF853" s="75"/>
      <c r="AG853" s="75"/>
      <c r="AH853" s="75"/>
      <c r="AI853" s="75"/>
      <c r="AJ853" s="75"/>
      <c r="AK853" s="75"/>
      <c r="AL853" s="75"/>
      <c r="AM853" s="75"/>
      <c r="AN853" s="75"/>
      <c r="AO853" s="75"/>
      <c r="AP853" s="75"/>
      <c r="AQ853" s="75"/>
    </row>
    <row r="854" ht="14.25" customHeight="1">
      <c r="F854" s="176"/>
      <c r="N854" s="176"/>
      <c r="V854" s="176"/>
      <c r="X854" s="132"/>
      <c r="Y854" s="75"/>
      <c r="Z854" s="75"/>
      <c r="AA854" s="75"/>
      <c r="AB854" s="75"/>
      <c r="AC854" s="75"/>
      <c r="AD854" s="75"/>
      <c r="AE854" s="75"/>
      <c r="AF854" s="75"/>
      <c r="AG854" s="75"/>
      <c r="AH854" s="75"/>
      <c r="AI854" s="75"/>
      <c r="AJ854" s="75"/>
      <c r="AK854" s="75"/>
      <c r="AL854" s="75"/>
      <c r="AM854" s="75"/>
      <c r="AN854" s="75"/>
      <c r="AO854" s="75"/>
      <c r="AP854" s="75"/>
      <c r="AQ854" s="75"/>
    </row>
    <row r="855" ht="14.25" customHeight="1">
      <c r="F855" s="176"/>
      <c r="N855" s="176"/>
      <c r="V855" s="176"/>
      <c r="X855" s="132"/>
      <c r="Y855" s="75"/>
      <c r="Z855" s="75"/>
      <c r="AA855" s="75"/>
      <c r="AB855" s="75"/>
      <c r="AC855" s="75"/>
      <c r="AD855" s="75"/>
      <c r="AE855" s="75"/>
      <c r="AF855" s="75"/>
      <c r="AG855" s="75"/>
      <c r="AH855" s="75"/>
      <c r="AI855" s="75"/>
      <c r="AJ855" s="75"/>
      <c r="AK855" s="75"/>
      <c r="AL855" s="75"/>
      <c r="AM855" s="75"/>
      <c r="AN855" s="75"/>
      <c r="AO855" s="75"/>
      <c r="AP855" s="75"/>
      <c r="AQ855" s="75"/>
    </row>
    <row r="856" ht="14.25" customHeight="1">
      <c r="F856" s="176"/>
      <c r="N856" s="176"/>
      <c r="V856" s="176"/>
      <c r="X856" s="132"/>
      <c r="Y856" s="75"/>
      <c r="Z856" s="75"/>
      <c r="AA856" s="75"/>
      <c r="AB856" s="75"/>
      <c r="AC856" s="75"/>
      <c r="AD856" s="75"/>
      <c r="AE856" s="75"/>
      <c r="AF856" s="75"/>
      <c r="AG856" s="75"/>
      <c r="AH856" s="75"/>
      <c r="AI856" s="75"/>
      <c r="AJ856" s="75"/>
      <c r="AK856" s="75"/>
      <c r="AL856" s="75"/>
      <c r="AM856" s="75"/>
      <c r="AN856" s="75"/>
      <c r="AO856" s="75"/>
      <c r="AP856" s="75"/>
      <c r="AQ856" s="75"/>
    </row>
    <row r="857" ht="14.25" customHeight="1">
      <c r="F857" s="176"/>
      <c r="N857" s="176"/>
      <c r="V857" s="176"/>
      <c r="X857" s="132"/>
      <c r="Y857" s="75"/>
      <c r="Z857" s="75"/>
      <c r="AA857" s="75"/>
      <c r="AB857" s="75"/>
      <c r="AC857" s="75"/>
      <c r="AD857" s="75"/>
      <c r="AE857" s="75"/>
      <c r="AF857" s="75"/>
      <c r="AG857" s="75"/>
      <c r="AH857" s="75"/>
      <c r="AI857" s="75"/>
      <c r="AJ857" s="75"/>
      <c r="AK857" s="75"/>
      <c r="AL857" s="75"/>
      <c r="AM857" s="75"/>
      <c r="AN857" s="75"/>
      <c r="AO857" s="75"/>
      <c r="AP857" s="75"/>
      <c r="AQ857" s="75"/>
    </row>
    <row r="858" ht="14.25" customHeight="1">
      <c r="F858" s="176"/>
      <c r="N858" s="176"/>
      <c r="V858" s="176"/>
      <c r="X858" s="132"/>
      <c r="Y858" s="75"/>
      <c r="Z858" s="75"/>
      <c r="AA858" s="75"/>
      <c r="AB858" s="75"/>
      <c r="AC858" s="75"/>
      <c r="AD858" s="75"/>
      <c r="AE858" s="75"/>
      <c r="AF858" s="75"/>
      <c r="AG858" s="75"/>
      <c r="AH858" s="75"/>
      <c r="AI858" s="75"/>
      <c r="AJ858" s="75"/>
      <c r="AK858" s="75"/>
      <c r="AL858" s="75"/>
      <c r="AM858" s="75"/>
      <c r="AN858" s="75"/>
      <c r="AO858" s="75"/>
      <c r="AP858" s="75"/>
      <c r="AQ858" s="75"/>
    </row>
    <row r="859" ht="14.25" customHeight="1">
      <c r="F859" s="176"/>
      <c r="N859" s="176"/>
      <c r="V859" s="176"/>
      <c r="X859" s="132"/>
      <c r="Y859" s="75"/>
      <c r="Z859" s="75"/>
      <c r="AA859" s="75"/>
      <c r="AB859" s="75"/>
      <c r="AC859" s="75"/>
      <c r="AD859" s="75"/>
      <c r="AE859" s="75"/>
      <c r="AF859" s="75"/>
      <c r="AG859" s="75"/>
      <c r="AH859" s="75"/>
      <c r="AI859" s="75"/>
      <c r="AJ859" s="75"/>
      <c r="AK859" s="75"/>
      <c r="AL859" s="75"/>
      <c r="AM859" s="75"/>
      <c r="AN859" s="75"/>
      <c r="AO859" s="75"/>
      <c r="AP859" s="75"/>
      <c r="AQ859" s="75"/>
    </row>
    <row r="860" ht="14.25" customHeight="1">
      <c r="F860" s="176"/>
      <c r="N860" s="176"/>
      <c r="V860" s="176"/>
      <c r="X860" s="132"/>
      <c r="Y860" s="75"/>
      <c r="Z860" s="75"/>
      <c r="AA860" s="75"/>
      <c r="AB860" s="75"/>
      <c r="AC860" s="75"/>
      <c r="AD860" s="75"/>
      <c r="AE860" s="75"/>
      <c r="AF860" s="75"/>
      <c r="AG860" s="75"/>
      <c r="AH860" s="75"/>
      <c r="AI860" s="75"/>
      <c r="AJ860" s="75"/>
      <c r="AK860" s="75"/>
      <c r="AL860" s="75"/>
      <c r="AM860" s="75"/>
      <c r="AN860" s="75"/>
      <c r="AO860" s="75"/>
      <c r="AP860" s="75"/>
      <c r="AQ860" s="75"/>
    </row>
    <row r="861" ht="14.25" customHeight="1">
      <c r="F861" s="176"/>
      <c r="N861" s="176"/>
      <c r="V861" s="176"/>
      <c r="X861" s="132"/>
      <c r="Y861" s="75"/>
      <c r="Z861" s="75"/>
      <c r="AA861" s="75"/>
      <c r="AB861" s="75"/>
      <c r="AC861" s="75"/>
      <c r="AD861" s="75"/>
      <c r="AE861" s="75"/>
      <c r="AF861" s="75"/>
      <c r="AG861" s="75"/>
      <c r="AH861" s="75"/>
      <c r="AI861" s="75"/>
      <c r="AJ861" s="75"/>
      <c r="AK861" s="75"/>
      <c r="AL861" s="75"/>
      <c r="AM861" s="75"/>
      <c r="AN861" s="75"/>
      <c r="AO861" s="75"/>
      <c r="AP861" s="75"/>
      <c r="AQ861" s="75"/>
    </row>
    <row r="862" ht="14.25" customHeight="1">
      <c r="F862" s="176"/>
      <c r="N862" s="176"/>
      <c r="V862" s="176"/>
      <c r="X862" s="132"/>
      <c r="Y862" s="75"/>
      <c r="Z862" s="75"/>
      <c r="AA862" s="75"/>
      <c r="AB862" s="75"/>
      <c r="AC862" s="75"/>
      <c r="AD862" s="75"/>
      <c r="AE862" s="75"/>
      <c r="AF862" s="75"/>
      <c r="AG862" s="75"/>
      <c r="AH862" s="75"/>
      <c r="AI862" s="75"/>
      <c r="AJ862" s="75"/>
      <c r="AK862" s="75"/>
      <c r="AL862" s="75"/>
      <c r="AM862" s="75"/>
      <c r="AN862" s="75"/>
      <c r="AO862" s="75"/>
      <c r="AP862" s="75"/>
      <c r="AQ862" s="75"/>
    </row>
    <row r="863" ht="14.25" customHeight="1">
      <c r="F863" s="176"/>
      <c r="N863" s="176"/>
      <c r="V863" s="176"/>
      <c r="X863" s="132"/>
      <c r="Y863" s="75"/>
      <c r="Z863" s="75"/>
      <c r="AA863" s="75"/>
      <c r="AB863" s="75"/>
      <c r="AC863" s="75"/>
      <c r="AD863" s="75"/>
      <c r="AE863" s="75"/>
      <c r="AF863" s="75"/>
      <c r="AG863" s="75"/>
      <c r="AH863" s="75"/>
      <c r="AI863" s="75"/>
      <c r="AJ863" s="75"/>
      <c r="AK863" s="75"/>
      <c r="AL863" s="75"/>
      <c r="AM863" s="75"/>
      <c r="AN863" s="75"/>
      <c r="AO863" s="75"/>
      <c r="AP863" s="75"/>
      <c r="AQ863" s="75"/>
    </row>
    <row r="864" ht="14.25" customHeight="1">
      <c r="F864" s="176"/>
      <c r="N864" s="176"/>
      <c r="V864" s="176"/>
      <c r="X864" s="132"/>
      <c r="Y864" s="75"/>
      <c r="Z864" s="75"/>
      <c r="AA864" s="75"/>
      <c r="AB864" s="75"/>
      <c r="AC864" s="75"/>
      <c r="AD864" s="75"/>
      <c r="AE864" s="75"/>
      <c r="AF864" s="75"/>
      <c r="AG864" s="75"/>
      <c r="AH864" s="75"/>
      <c r="AI864" s="75"/>
      <c r="AJ864" s="75"/>
      <c r="AK864" s="75"/>
      <c r="AL864" s="75"/>
      <c r="AM864" s="75"/>
      <c r="AN864" s="75"/>
      <c r="AO864" s="75"/>
      <c r="AP864" s="75"/>
      <c r="AQ864" s="75"/>
    </row>
    <row r="865" ht="14.25" customHeight="1">
      <c r="F865" s="176"/>
      <c r="N865" s="176"/>
      <c r="V865" s="176"/>
      <c r="X865" s="132"/>
      <c r="Y865" s="75"/>
      <c r="Z865" s="75"/>
      <c r="AA865" s="75"/>
      <c r="AB865" s="75"/>
      <c r="AC865" s="75"/>
      <c r="AD865" s="75"/>
      <c r="AE865" s="75"/>
      <c r="AF865" s="75"/>
      <c r="AG865" s="75"/>
      <c r="AH865" s="75"/>
      <c r="AI865" s="75"/>
      <c r="AJ865" s="75"/>
      <c r="AK865" s="75"/>
      <c r="AL865" s="75"/>
      <c r="AM865" s="75"/>
      <c r="AN865" s="75"/>
      <c r="AO865" s="75"/>
      <c r="AP865" s="75"/>
      <c r="AQ865" s="75"/>
    </row>
    <row r="866" ht="14.25" customHeight="1">
      <c r="F866" s="176"/>
      <c r="N866" s="176"/>
      <c r="V866" s="176"/>
      <c r="X866" s="132"/>
      <c r="Y866" s="75"/>
      <c r="Z866" s="75"/>
      <c r="AA866" s="75"/>
      <c r="AB866" s="75"/>
      <c r="AC866" s="75"/>
      <c r="AD866" s="75"/>
      <c r="AE866" s="75"/>
      <c r="AF866" s="75"/>
      <c r="AG866" s="75"/>
      <c r="AH866" s="75"/>
      <c r="AI866" s="75"/>
      <c r="AJ866" s="75"/>
      <c r="AK866" s="75"/>
      <c r="AL866" s="75"/>
      <c r="AM866" s="75"/>
      <c r="AN866" s="75"/>
      <c r="AO866" s="75"/>
      <c r="AP866" s="75"/>
      <c r="AQ866" s="75"/>
    </row>
    <row r="867" ht="14.25" customHeight="1">
      <c r="F867" s="176"/>
      <c r="N867" s="176"/>
      <c r="V867" s="176"/>
      <c r="X867" s="132"/>
      <c r="Y867" s="75"/>
      <c r="Z867" s="75"/>
      <c r="AA867" s="75"/>
      <c r="AB867" s="75"/>
      <c r="AC867" s="75"/>
      <c r="AD867" s="75"/>
      <c r="AE867" s="75"/>
      <c r="AF867" s="75"/>
      <c r="AG867" s="75"/>
      <c r="AH867" s="75"/>
      <c r="AI867" s="75"/>
      <c r="AJ867" s="75"/>
      <c r="AK867" s="75"/>
      <c r="AL867" s="75"/>
      <c r="AM867" s="75"/>
      <c r="AN867" s="75"/>
      <c r="AO867" s="75"/>
      <c r="AP867" s="75"/>
      <c r="AQ867" s="75"/>
    </row>
    <row r="868" ht="14.25" customHeight="1">
      <c r="F868" s="176"/>
      <c r="N868" s="176"/>
      <c r="V868" s="176"/>
      <c r="X868" s="132"/>
      <c r="Y868" s="75"/>
      <c r="Z868" s="75"/>
      <c r="AA868" s="75"/>
      <c r="AB868" s="75"/>
      <c r="AC868" s="75"/>
      <c r="AD868" s="75"/>
      <c r="AE868" s="75"/>
      <c r="AF868" s="75"/>
      <c r="AG868" s="75"/>
      <c r="AH868" s="75"/>
      <c r="AI868" s="75"/>
      <c r="AJ868" s="75"/>
      <c r="AK868" s="75"/>
      <c r="AL868" s="75"/>
      <c r="AM868" s="75"/>
      <c r="AN868" s="75"/>
      <c r="AO868" s="75"/>
      <c r="AP868" s="75"/>
      <c r="AQ868" s="75"/>
    </row>
    <row r="869" ht="14.25" customHeight="1">
      <c r="F869" s="176"/>
      <c r="N869" s="176"/>
      <c r="V869" s="176"/>
      <c r="X869" s="132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  <c r="AO869" s="75"/>
      <c r="AP869" s="75"/>
      <c r="AQ869" s="75"/>
    </row>
    <row r="870" ht="14.25" customHeight="1">
      <c r="F870" s="176"/>
      <c r="N870" s="176"/>
      <c r="V870" s="176"/>
      <c r="X870" s="132"/>
      <c r="Y870" s="75"/>
      <c r="Z870" s="75"/>
      <c r="AA870" s="75"/>
      <c r="AB870" s="75"/>
      <c r="AC870" s="75"/>
      <c r="AD870" s="75"/>
      <c r="AE870" s="75"/>
      <c r="AF870" s="75"/>
      <c r="AG870" s="75"/>
      <c r="AH870" s="75"/>
      <c r="AI870" s="75"/>
      <c r="AJ870" s="75"/>
      <c r="AK870" s="75"/>
      <c r="AL870" s="75"/>
      <c r="AM870" s="75"/>
      <c r="AN870" s="75"/>
      <c r="AO870" s="75"/>
      <c r="AP870" s="75"/>
      <c r="AQ870" s="75"/>
    </row>
    <row r="871" ht="14.25" customHeight="1">
      <c r="F871" s="176"/>
      <c r="N871" s="176"/>
      <c r="V871" s="176"/>
      <c r="X871" s="132"/>
      <c r="Y871" s="75"/>
      <c r="Z871" s="75"/>
      <c r="AA871" s="75"/>
      <c r="AB871" s="75"/>
      <c r="AC871" s="75"/>
      <c r="AD871" s="75"/>
      <c r="AE871" s="75"/>
      <c r="AF871" s="75"/>
      <c r="AG871" s="75"/>
      <c r="AH871" s="75"/>
      <c r="AI871" s="75"/>
      <c r="AJ871" s="75"/>
      <c r="AK871" s="75"/>
      <c r="AL871" s="75"/>
      <c r="AM871" s="75"/>
      <c r="AN871" s="75"/>
      <c r="AO871" s="75"/>
      <c r="AP871" s="75"/>
      <c r="AQ871" s="75"/>
    </row>
    <row r="872" ht="14.25" customHeight="1">
      <c r="F872" s="176"/>
      <c r="N872" s="176"/>
      <c r="V872" s="176"/>
      <c r="X872" s="132"/>
      <c r="Y872" s="75"/>
      <c r="Z872" s="75"/>
      <c r="AA872" s="75"/>
      <c r="AB872" s="75"/>
      <c r="AC872" s="75"/>
      <c r="AD872" s="75"/>
      <c r="AE872" s="75"/>
      <c r="AF872" s="75"/>
      <c r="AG872" s="75"/>
      <c r="AH872" s="75"/>
      <c r="AI872" s="75"/>
      <c r="AJ872" s="75"/>
      <c r="AK872" s="75"/>
      <c r="AL872" s="75"/>
      <c r="AM872" s="75"/>
      <c r="AN872" s="75"/>
      <c r="AO872" s="75"/>
      <c r="AP872" s="75"/>
      <c r="AQ872" s="75"/>
    </row>
    <row r="873" ht="14.25" customHeight="1">
      <c r="F873" s="176"/>
      <c r="N873" s="176"/>
      <c r="V873" s="176"/>
      <c r="X873" s="132"/>
      <c r="Y873" s="75"/>
      <c r="Z873" s="75"/>
      <c r="AA873" s="75"/>
      <c r="AB873" s="75"/>
      <c r="AC873" s="75"/>
      <c r="AD873" s="75"/>
      <c r="AE873" s="75"/>
      <c r="AF873" s="75"/>
      <c r="AG873" s="75"/>
      <c r="AH873" s="75"/>
      <c r="AI873" s="75"/>
      <c r="AJ873" s="75"/>
      <c r="AK873" s="75"/>
      <c r="AL873" s="75"/>
      <c r="AM873" s="75"/>
      <c r="AN873" s="75"/>
      <c r="AO873" s="75"/>
      <c r="AP873" s="75"/>
      <c r="AQ873" s="75"/>
    </row>
    <row r="874" ht="14.25" customHeight="1">
      <c r="F874" s="176"/>
      <c r="N874" s="176"/>
      <c r="V874" s="176"/>
      <c r="X874" s="132"/>
      <c r="Y874" s="75"/>
      <c r="Z874" s="75"/>
      <c r="AA874" s="75"/>
      <c r="AB874" s="75"/>
      <c r="AC874" s="75"/>
      <c r="AD874" s="75"/>
      <c r="AE874" s="75"/>
      <c r="AF874" s="75"/>
      <c r="AG874" s="75"/>
      <c r="AH874" s="75"/>
      <c r="AI874" s="75"/>
      <c r="AJ874" s="75"/>
      <c r="AK874" s="75"/>
      <c r="AL874" s="75"/>
      <c r="AM874" s="75"/>
      <c r="AN874" s="75"/>
      <c r="AO874" s="75"/>
      <c r="AP874" s="75"/>
      <c r="AQ874" s="75"/>
    </row>
    <row r="875" ht="14.25" customHeight="1">
      <c r="F875" s="176"/>
      <c r="N875" s="176"/>
      <c r="V875" s="176"/>
      <c r="X875" s="132"/>
      <c r="Y875" s="75"/>
      <c r="Z875" s="75"/>
      <c r="AA875" s="75"/>
      <c r="AB875" s="75"/>
      <c r="AC875" s="75"/>
      <c r="AD875" s="75"/>
      <c r="AE875" s="75"/>
      <c r="AF875" s="75"/>
      <c r="AG875" s="75"/>
      <c r="AH875" s="75"/>
      <c r="AI875" s="75"/>
      <c r="AJ875" s="75"/>
      <c r="AK875" s="75"/>
      <c r="AL875" s="75"/>
      <c r="AM875" s="75"/>
      <c r="AN875" s="75"/>
      <c r="AO875" s="75"/>
      <c r="AP875" s="75"/>
      <c r="AQ875" s="75"/>
    </row>
    <row r="876" ht="14.25" customHeight="1">
      <c r="F876" s="176"/>
      <c r="N876" s="176"/>
      <c r="V876" s="176"/>
      <c r="X876" s="132"/>
      <c r="Y876" s="75"/>
      <c r="Z876" s="75"/>
      <c r="AA876" s="75"/>
      <c r="AB876" s="75"/>
      <c r="AC876" s="75"/>
      <c r="AD876" s="75"/>
      <c r="AE876" s="75"/>
      <c r="AF876" s="75"/>
      <c r="AG876" s="75"/>
      <c r="AH876" s="75"/>
      <c r="AI876" s="75"/>
      <c r="AJ876" s="75"/>
      <c r="AK876" s="75"/>
      <c r="AL876" s="75"/>
      <c r="AM876" s="75"/>
      <c r="AN876" s="75"/>
      <c r="AO876" s="75"/>
      <c r="AP876" s="75"/>
      <c r="AQ876" s="75"/>
    </row>
    <row r="877" ht="14.25" customHeight="1">
      <c r="F877" s="176"/>
      <c r="N877" s="176"/>
      <c r="V877" s="176"/>
      <c r="X877" s="132"/>
      <c r="Y877" s="75"/>
      <c r="Z877" s="75"/>
      <c r="AA877" s="75"/>
      <c r="AB877" s="75"/>
      <c r="AC877" s="75"/>
      <c r="AD877" s="75"/>
      <c r="AE877" s="75"/>
      <c r="AF877" s="75"/>
      <c r="AG877" s="75"/>
      <c r="AH877" s="75"/>
      <c r="AI877" s="75"/>
      <c r="AJ877" s="75"/>
      <c r="AK877" s="75"/>
      <c r="AL877" s="75"/>
      <c r="AM877" s="75"/>
      <c r="AN877" s="75"/>
      <c r="AO877" s="75"/>
      <c r="AP877" s="75"/>
      <c r="AQ877" s="75"/>
    </row>
    <row r="878" ht="14.25" customHeight="1">
      <c r="F878" s="176"/>
      <c r="N878" s="176"/>
      <c r="V878" s="176"/>
      <c r="X878" s="132"/>
      <c r="Y878" s="75"/>
      <c r="Z878" s="75"/>
      <c r="AA878" s="75"/>
      <c r="AB878" s="75"/>
      <c r="AC878" s="75"/>
      <c r="AD878" s="75"/>
      <c r="AE878" s="75"/>
      <c r="AF878" s="75"/>
      <c r="AG878" s="75"/>
      <c r="AH878" s="75"/>
      <c r="AI878" s="75"/>
      <c r="AJ878" s="75"/>
      <c r="AK878" s="75"/>
      <c r="AL878" s="75"/>
      <c r="AM878" s="75"/>
      <c r="AN878" s="75"/>
      <c r="AO878" s="75"/>
      <c r="AP878" s="75"/>
      <c r="AQ878" s="75"/>
    </row>
    <row r="879" ht="14.25" customHeight="1">
      <c r="F879" s="176"/>
      <c r="N879" s="176"/>
      <c r="V879" s="176"/>
      <c r="X879" s="132"/>
      <c r="Y879" s="75"/>
      <c r="Z879" s="75"/>
      <c r="AA879" s="75"/>
      <c r="AB879" s="75"/>
      <c r="AC879" s="75"/>
      <c r="AD879" s="75"/>
      <c r="AE879" s="75"/>
      <c r="AF879" s="75"/>
      <c r="AG879" s="75"/>
      <c r="AH879" s="75"/>
      <c r="AI879" s="75"/>
      <c r="AJ879" s="75"/>
      <c r="AK879" s="75"/>
      <c r="AL879" s="75"/>
      <c r="AM879" s="75"/>
      <c r="AN879" s="75"/>
      <c r="AO879" s="75"/>
      <c r="AP879" s="75"/>
      <c r="AQ879" s="75"/>
    </row>
    <row r="880" ht="14.25" customHeight="1">
      <c r="F880" s="176"/>
      <c r="N880" s="176"/>
      <c r="V880" s="176"/>
      <c r="X880" s="132"/>
      <c r="Y880" s="75"/>
      <c r="Z880" s="75"/>
      <c r="AA880" s="75"/>
      <c r="AB880" s="75"/>
      <c r="AC880" s="75"/>
      <c r="AD880" s="75"/>
      <c r="AE880" s="75"/>
      <c r="AF880" s="75"/>
      <c r="AG880" s="75"/>
      <c r="AH880" s="75"/>
      <c r="AI880" s="75"/>
      <c r="AJ880" s="75"/>
      <c r="AK880" s="75"/>
      <c r="AL880" s="75"/>
      <c r="AM880" s="75"/>
      <c r="AN880" s="75"/>
      <c r="AO880" s="75"/>
      <c r="AP880" s="75"/>
      <c r="AQ880" s="75"/>
    </row>
    <row r="881" ht="14.25" customHeight="1">
      <c r="F881" s="176"/>
      <c r="N881" s="176"/>
      <c r="V881" s="176"/>
      <c r="X881" s="132"/>
      <c r="Y881" s="75"/>
      <c r="Z881" s="75"/>
      <c r="AA881" s="75"/>
      <c r="AB881" s="75"/>
      <c r="AC881" s="75"/>
      <c r="AD881" s="75"/>
      <c r="AE881" s="75"/>
      <c r="AF881" s="75"/>
      <c r="AG881" s="75"/>
      <c r="AH881" s="75"/>
      <c r="AI881" s="75"/>
      <c r="AJ881" s="75"/>
      <c r="AK881" s="75"/>
      <c r="AL881" s="75"/>
      <c r="AM881" s="75"/>
      <c r="AN881" s="75"/>
      <c r="AO881" s="75"/>
      <c r="AP881" s="75"/>
      <c r="AQ881" s="75"/>
    </row>
    <row r="882" ht="14.25" customHeight="1">
      <c r="F882" s="176"/>
      <c r="N882" s="176"/>
      <c r="V882" s="176"/>
      <c r="X882" s="132"/>
      <c r="Y882" s="75"/>
      <c r="Z882" s="75"/>
      <c r="AA882" s="75"/>
      <c r="AB882" s="75"/>
      <c r="AC882" s="75"/>
      <c r="AD882" s="75"/>
      <c r="AE882" s="75"/>
      <c r="AF882" s="75"/>
      <c r="AG882" s="75"/>
      <c r="AH882" s="75"/>
      <c r="AI882" s="75"/>
      <c r="AJ882" s="75"/>
      <c r="AK882" s="75"/>
      <c r="AL882" s="75"/>
      <c r="AM882" s="75"/>
      <c r="AN882" s="75"/>
      <c r="AO882" s="75"/>
      <c r="AP882" s="75"/>
      <c r="AQ882" s="75"/>
    </row>
    <row r="883" ht="14.25" customHeight="1">
      <c r="F883" s="176"/>
      <c r="N883" s="176"/>
      <c r="V883" s="176"/>
      <c r="X883" s="132"/>
      <c r="Y883" s="75"/>
      <c r="Z883" s="75"/>
      <c r="AA883" s="75"/>
      <c r="AB883" s="75"/>
      <c r="AC883" s="75"/>
      <c r="AD883" s="75"/>
      <c r="AE883" s="75"/>
      <c r="AF883" s="75"/>
      <c r="AG883" s="75"/>
      <c r="AH883" s="75"/>
      <c r="AI883" s="75"/>
      <c r="AJ883" s="75"/>
      <c r="AK883" s="75"/>
      <c r="AL883" s="75"/>
      <c r="AM883" s="75"/>
      <c r="AN883" s="75"/>
      <c r="AO883" s="75"/>
      <c r="AP883" s="75"/>
      <c r="AQ883" s="75"/>
    </row>
    <row r="884" ht="14.25" customHeight="1">
      <c r="F884" s="176"/>
      <c r="N884" s="176"/>
      <c r="V884" s="176"/>
      <c r="X884" s="132"/>
      <c r="Y884" s="75"/>
      <c r="Z884" s="75"/>
      <c r="AA884" s="75"/>
      <c r="AB884" s="75"/>
      <c r="AC884" s="75"/>
      <c r="AD884" s="75"/>
      <c r="AE884" s="75"/>
      <c r="AF884" s="75"/>
      <c r="AG884" s="75"/>
      <c r="AH884" s="75"/>
      <c r="AI884" s="75"/>
      <c r="AJ884" s="75"/>
      <c r="AK884" s="75"/>
      <c r="AL884" s="75"/>
      <c r="AM884" s="75"/>
      <c r="AN884" s="75"/>
      <c r="AO884" s="75"/>
      <c r="AP884" s="75"/>
      <c r="AQ884" s="75"/>
    </row>
    <row r="885" ht="14.25" customHeight="1">
      <c r="F885" s="176"/>
      <c r="N885" s="176"/>
      <c r="V885" s="176"/>
      <c r="X885" s="132"/>
      <c r="Y885" s="75"/>
      <c r="Z885" s="75"/>
      <c r="AA885" s="75"/>
      <c r="AB885" s="75"/>
      <c r="AC885" s="75"/>
      <c r="AD885" s="75"/>
      <c r="AE885" s="75"/>
      <c r="AF885" s="75"/>
      <c r="AG885" s="75"/>
      <c r="AH885" s="75"/>
      <c r="AI885" s="75"/>
      <c r="AJ885" s="75"/>
      <c r="AK885" s="75"/>
      <c r="AL885" s="75"/>
      <c r="AM885" s="75"/>
      <c r="AN885" s="75"/>
      <c r="AO885" s="75"/>
      <c r="AP885" s="75"/>
      <c r="AQ885" s="75"/>
    </row>
    <row r="886" ht="14.25" customHeight="1">
      <c r="F886" s="176"/>
      <c r="N886" s="176"/>
      <c r="V886" s="176"/>
      <c r="X886" s="132"/>
      <c r="Y886" s="75"/>
      <c r="Z886" s="75"/>
      <c r="AA886" s="75"/>
      <c r="AB886" s="75"/>
      <c r="AC886" s="75"/>
      <c r="AD886" s="75"/>
      <c r="AE886" s="75"/>
      <c r="AF886" s="75"/>
      <c r="AG886" s="75"/>
      <c r="AH886" s="75"/>
      <c r="AI886" s="75"/>
      <c r="AJ886" s="75"/>
      <c r="AK886" s="75"/>
      <c r="AL886" s="75"/>
      <c r="AM886" s="75"/>
      <c r="AN886" s="75"/>
      <c r="AO886" s="75"/>
      <c r="AP886" s="75"/>
      <c r="AQ886" s="75"/>
    </row>
    <row r="887" ht="14.25" customHeight="1">
      <c r="F887" s="176"/>
      <c r="N887" s="176"/>
      <c r="V887" s="176"/>
      <c r="X887" s="132"/>
      <c r="Y887" s="75"/>
      <c r="Z887" s="75"/>
      <c r="AA887" s="75"/>
      <c r="AB887" s="75"/>
      <c r="AC887" s="75"/>
      <c r="AD887" s="75"/>
      <c r="AE887" s="75"/>
      <c r="AF887" s="75"/>
      <c r="AG887" s="75"/>
      <c r="AH887" s="75"/>
      <c r="AI887" s="75"/>
      <c r="AJ887" s="75"/>
      <c r="AK887" s="75"/>
      <c r="AL887" s="75"/>
      <c r="AM887" s="75"/>
      <c r="AN887" s="75"/>
      <c r="AO887" s="75"/>
      <c r="AP887" s="75"/>
      <c r="AQ887" s="75"/>
    </row>
    <row r="888" ht="14.25" customHeight="1">
      <c r="F888" s="176"/>
      <c r="N888" s="176"/>
      <c r="V888" s="176"/>
      <c r="X888" s="132"/>
      <c r="Y888" s="75"/>
      <c r="Z888" s="75"/>
      <c r="AA888" s="75"/>
      <c r="AB888" s="75"/>
      <c r="AC888" s="75"/>
      <c r="AD888" s="75"/>
      <c r="AE888" s="75"/>
      <c r="AF888" s="75"/>
      <c r="AG888" s="75"/>
      <c r="AH888" s="75"/>
      <c r="AI888" s="75"/>
      <c r="AJ888" s="75"/>
      <c r="AK888" s="75"/>
      <c r="AL888" s="75"/>
      <c r="AM888" s="75"/>
      <c r="AN888" s="75"/>
      <c r="AO888" s="75"/>
      <c r="AP888" s="75"/>
      <c r="AQ888" s="75"/>
    </row>
    <row r="889" ht="14.25" customHeight="1">
      <c r="F889" s="176"/>
      <c r="N889" s="176"/>
      <c r="V889" s="176"/>
      <c r="X889" s="132"/>
      <c r="Y889" s="75"/>
      <c r="Z889" s="75"/>
      <c r="AA889" s="75"/>
      <c r="AB889" s="75"/>
      <c r="AC889" s="75"/>
      <c r="AD889" s="75"/>
      <c r="AE889" s="75"/>
      <c r="AF889" s="75"/>
      <c r="AG889" s="75"/>
      <c r="AH889" s="75"/>
      <c r="AI889" s="75"/>
      <c r="AJ889" s="75"/>
      <c r="AK889" s="75"/>
      <c r="AL889" s="75"/>
      <c r="AM889" s="75"/>
      <c r="AN889" s="75"/>
      <c r="AO889" s="75"/>
      <c r="AP889" s="75"/>
      <c r="AQ889" s="75"/>
    </row>
    <row r="890" ht="14.25" customHeight="1">
      <c r="F890" s="176"/>
      <c r="N890" s="176"/>
      <c r="V890" s="176"/>
      <c r="X890" s="132"/>
      <c r="Y890" s="75"/>
      <c r="Z890" s="75"/>
      <c r="AA890" s="75"/>
      <c r="AB890" s="75"/>
      <c r="AC890" s="75"/>
      <c r="AD890" s="75"/>
      <c r="AE890" s="75"/>
      <c r="AF890" s="75"/>
      <c r="AG890" s="75"/>
      <c r="AH890" s="75"/>
      <c r="AI890" s="75"/>
      <c r="AJ890" s="75"/>
      <c r="AK890" s="75"/>
      <c r="AL890" s="75"/>
      <c r="AM890" s="75"/>
      <c r="AN890" s="75"/>
      <c r="AO890" s="75"/>
      <c r="AP890" s="75"/>
      <c r="AQ890" s="75"/>
    </row>
    <row r="891" ht="14.25" customHeight="1">
      <c r="F891" s="176"/>
      <c r="N891" s="176"/>
      <c r="V891" s="176"/>
      <c r="X891" s="132"/>
      <c r="Y891" s="75"/>
      <c r="Z891" s="75"/>
      <c r="AA891" s="75"/>
      <c r="AB891" s="75"/>
      <c r="AC891" s="75"/>
      <c r="AD891" s="75"/>
      <c r="AE891" s="75"/>
      <c r="AF891" s="75"/>
      <c r="AG891" s="75"/>
      <c r="AH891" s="75"/>
      <c r="AI891" s="75"/>
      <c r="AJ891" s="75"/>
      <c r="AK891" s="75"/>
      <c r="AL891" s="75"/>
      <c r="AM891" s="75"/>
      <c r="AN891" s="75"/>
      <c r="AO891" s="75"/>
      <c r="AP891" s="75"/>
      <c r="AQ891" s="75"/>
    </row>
    <row r="892" ht="14.25" customHeight="1">
      <c r="F892" s="176"/>
      <c r="N892" s="176"/>
      <c r="V892" s="176"/>
      <c r="X892" s="132"/>
      <c r="Y892" s="75"/>
      <c r="Z892" s="75"/>
      <c r="AA892" s="75"/>
      <c r="AB892" s="75"/>
      <c r="AC892" s="75"/>
      <c r="AD892" s="75"/>
      <c r="AE892" s="75"/>
      <c r="AF892" s="75"/>
      <c r="AG892" s="75"/>
      <c r="AH892" s="75"/>
      <c r="AI892" s="75"/>
      <c r="AJ892" s="75"/>
      <c r="AK892" s="75"/>
      <c r="AL892" s="75"/>
      <c r="AM892" s="75"/>
      <c r="AN892" s="75"/>
      <c r="AO892" s="75"/>
      <c r="AP892" s="75"/>
      <c r="AQ892" s="75"/>
    </row>
    <row r="893" ht="14.25" customHeight="1">
      <c r="F893" s="176"/>
      <c r="N893" s="176"/>
      <c r="V893" s="176"/>
      <c r="X893" s="132"/>
      <c r="Y893" s="75"/>
      <c r="Z893" s="75"/>
      <c r="AA893" s="75"/>
      <c r="AB893" s="75"/>
      <c r="AC893" s="75"/>
      <c r="AD893" s="75"/>
      <c r="AE893" s="75"/>
      <c r="AF893" s="75"/>
      <c r="AG893" s="75"/>
      <c r="AH893" s="75"/>
      <c r="AI893" s="75"/>
      <c r="AJ893" s="75"/>
      <c r="AK893" s="75"/>
      <c r="AL893" s="75"/>
      <c r="AM893" s="75"/>
      <c r="AN893" s="75"/>
      <c r="AO893" s="75"/>
      <c r="AP893" s="75"/>
      <c r="AQ893" s="75"/>
    </row>
    <row r="894" ht="14.25" customHeight="1">
      <c r="F894" s="176"/>
      <c r="N894" s="176"/>
      <c r="V894" s="176"/>
      <c r="X894" s="132"/>
      <c r="Y894" s="75"/>
      <c r="Z894" s="75"/>
      <c r="AA894" s="75"/>
      <c r="AB894" s="75"/>
      <c r="AC894" s="75"/>
      <c r="AD894" s="75"/>
      <c r="AE894" s="75"/>
      <c r="AF894" s="75"/>
      <c r="AG894" s="75"/>
      <c r="AH894" s="75"/>
      <c r="AI894" s="75"/>
      <c r="AJ894" s="75"/>
      <c r="AK894" s="75"/>
      <c r="AL894" s="75"/>
      <c r="AM894" s="75"/>
      <c r="AN894" s="75"/>
      <c r="AO894" s="75"/>
      <c r="AP894" s="75"/>
      <c r="AQ894" s="75"/>
    </row>
    <row r="895" ht="14.25" customHeight="1">
      <c r="F895" s="176"/>
      <c r="N895" s="176"/>
      <c r="V895" s="176"/>
      <c r="X895" s="132"/>
      <c r="Y895" s="75"/>
      <c r="Z895" s="75"/>
      <c r="AA895" s="75"/>
      <c r="AB895" s="75"/>
      <c r="AC895" s="75"/>
      <c r="AD895" s="75"/>
      <c r="AE895" s="75"/>
      <c r="AF895" s="75"/>
      <c r="AG895" s="75"/>
      <c r="AH895" s="75"/>
      <c r="AI895" s="75"/>
      <c r="AJ895" s="75"/>
      <c r="AK895" s="75"/>
      <c r="AL895" s="75"/>
      <c r="AM895" s="75"/>
      <c r="AN895" s="75"/>
      <c r="AO895" s="75"/>
      <c r="AP895" s="75"/>
      <c r="AQ895" s="75"/>
    </row>
    <row r="896" ht="14.25" customHeight="1">
      <c r="F896" s="176"/>
      <c r="N896" s="176"/>
      <c r="V896" s="176"/>
      <c r="X896" s="132"/>
      <c r="Y896" s="75"/>
      <c r="Z896" s="75"/>
      <c r="AA896" s="75"/>
      <c r="AB896" s="75"/>
      <c r="AC896" s="75"/>
      <c r="AD896" s="75"/>
      <c r="AE896" s="75"/>
      <c r="AF896" s="75"/>
      <c r="AG896" s="75"/>
      <c r="AH896" s="75"/>
      <c r="AI896" s="75"/>
      <c r="AJ896" s="75"/>
      <c r="AK896" s="75"/>
      <c r="AL896" s="75"/>
      <c r="AM896" s="75"/>
      <c r="AN896" s="75"/>
      <c r="AO896" s="75"/>
      <c r="AP896" s="75"/>
      <c r="AQ896" s="75"/>
    </row>
    <row r="897" ht="14.25" customHeight="1">
      <c r="F897" s="176"/>
      <c r="N897" s="176"/>
      <c r="V897" s="176"/>
      <c r="X897" s="132"/>
      <c r="Y897" s="75"/>
      <c r="Z897" s="75"/>
      <c r="AA897" s="75"/>
      <c r="AB897" s="75"/>
      <c r="AC897" s="75"/>
      <c r="AD897" s="75"/>
      <c r="AE897" s="75"/>
      <c r="AF897" s="75"/>
      <c r="AG897" s="75"/>
      <c r="AH897" s="75"/>
      <c r="AI897" s="75"/>
      <c r="AJ897" s="75"/>
      <c r="AK897" s="75"/>
      <c r="AL897" s="75"/>
      <c r="AM897" s="75"/>
      <c r="AN897" s="75"/>
      <c r="AO897" s="75"/>
      <c r="AP897" s="75"/>
      <c r="AQ897" s="75"/>
    </row>
    <row r="898" ht="14.25" customHeight="1">
      <c r="F898" s="176"/>
      <c r="N898" s="176"/>
      <c r="V898" s="176"/>
      <c r="X898" s="132"/>
      <c r="Y898" s="75"/>
      <c r="Z898" s="75"/>
      <c r="AA898" s="75"/>
      <c r="AB898" s="75"/>
      <c r="AC898" s="75"/>
      <c r="AD898" s="75"/>
      <c r="AE898" s="75"/>
      <c r="AF898" s="75"/>
      <c r="AG898" s="75"/>
      <c r="AH898" s="75"/>
      <c r="AI898" s="75"/>
      <c r="AJ898" s="75"/>
      <c r="AK898" s="75"/>
      <c r="AL898" s="75"/>
      <c r="AM898" s="75"/>
      <c r="AN898" s="75"/>
      <c r="AO898" s="75"/>
      <c r="AP898" s="75"/>
      <c r="AQ898" s="75"/>
    </row>
    <row r="899" ht="14.25" customHeight="1">
      <c r="F899" s="176"/>
      <c r="N899" s="176"/>
      <c r="V899" s="176"/>
      <c r="X899" s="132"/>
      <c r="Y899" s="75"/>
      <c r="Z899" s="75"/>
      <c r="AA899" s="75"/>
      <c r="AB899" s="75"/>
      <c r="AC899" s="75"/>
      <c r="AD899" s="75"/>
      <c r="AE899" s="75"/>
      <c r="AF899" s="75"/>
      <c r="AG899" s="75"/>
      <c r="AH899" s="75"/>
      <c r="AI899" s="75"/>
      <c r="AJ899" s="75"/>
      <c r="AK899" s="75"/>
      <c r="AL899" s="75"/>
      <c r="AM899" s="75"/>
      <c r="AN899" s="75"/>
      <c r="AO899" s="75"/>
      <c r="AP899" s="75"/>
      <c r="AQ899" s="75"/>
    </row>
    <row r="900" ht="14.25" customHeight="1">
      <c r="F900" s="176"/>
      <c r="N900" s="176"/>
      <c r="V900" s="176"/>
      <c r="X900" s="132"/>
      <c r="Y900" s="75"/>
      <c r="Z900" s="75"/>
      <c r="AA900" s="75"/>
      <c r="AB900" s="75"/>
      <c r="AC900" s="75"/>
      <c r="AD900" s="75"/>
      <c r="AE900" s="75"/>
      <c r="AF900" s="75"/>
      <c r="AG900" s="75"/>
      <c r="AH900" s="75"/>
      <c r="AI900" s="75"/>
      <c r="AJ900" s="75"/>
      <c r="AK900" s="75"/>
      <c r="AL900" s="75"/>
      <c r="AM900" s="75"/>
      <c r="AN900" s="75"/>
      <c r="AO900" s="75"/>
      <c r="AP900" s="75"/>
      <c r="AQ900" s="75"/>
    </row>
    <row r="901" ht="14.25" customHeight="1">
      <c r="F901" s="176"/>
      <c r="N901" s="176"/>
      <c r="V901" s="176"/>
      <c r="X901" s="132"/>
      <c r="Y901" s="75"/>
      <c r="Z901" s="75"/>
      <c r="AA901" s="75"/>
      <c r="AB901" s="75"/>
      <c r="AC901" s="75"/>
      <c r="AD901" s="75"/>
      <c r="AE901" s="75"/>
      <c r="AF901" s="75"/>
      <c r="AG901" s="75"/>
      <c r="AH901" s="75"/>
      <c r="AI901" s="75"/>
      <c r="AJ901" s="75"/>
      <c r="AK901" s="75"/>
      <c r="AL901" s="75"/>
      <c r="AM901" s="75"/>
      <c r="AN901" s="75"/>
      <c r="AO901" s="75"/>
      <c r="AP901" s="75"/>
      <c r="AQ901" s="75"/>
    </row>
    <row r="902" ht="14.25" customHeight="1">
      <c r="F902" s="176"/>
      <c r="N902" s="176"/>
      <c r="V902" s="176"/>
      <c r="X902" s="132"/>
      <c r="Y902" s="75"/>
      <c r="Z902" s="75"/>
      <c r="AA902" s="75"/>
      <c r="AB902" s="75"/>
      <c r="AC902" s="75"/>
      <c r="AD902" s="75"/>
      <c r="AE902" s="75"/>
      <c r="AF902" s="75"/>
      <c r="AG902" s="75"/>
      <c r="AH902" s="75"/>
      <c r="AI902" s="75"/>
      <c r="AJ902" s="75"/>
      <c r="AK902" s="75"/>
      <c r="AL902" s="75"/>
      <c r="AM902" s="75"/>
      <c r="AN902" s="75"/>
      <c r="AO902" s="75"/>
      <c r="AP902" s="75"/>
      <c r="AQ902" s="75"/>
    </row>
    <row r="903" ht="14.25" customHeight="1">
      <c r="F903" s="176"/>
      <c r="N903" s="176"/>
      <c r="V903" s="176"/>
      <c r="X903" s="132"/>
      <c r="Y903" s="75"/>
      <c r="Z903" s="75"/>
      <c r="AA903" s="75"/>
      <c r="AB903" s="75"/>
      <c r="AC903" s="75"/>
      <c r="AD903" s="75"/>
      <c r="AE903" s="75"/>
      <c r="AF903" s="75"/>
      <c r="AG903" s="75"/>
      <c r="AH903" s="75"/>
      <c r="AI903" s="75"/>
      <c r="AJ903" s="75"/>
      <c r="AK903" s="75"/>
      <c r="AL903" s="75"/>
      <c r="AM903" s="75"/>
      <c r="AN903" s="75"/>
      <c r="AO903" s="75"/>
      <c r="AP903" s="75"/>
      <c r="AQ903" s="75"/>
    </row>
    <row r="904" ht="14.25" customHeight="1">
      <c r="F904" s="176"/>
      <c r="N904" s="176"/>
      <c r="V904" s="176"/>
      <c r="X904" s="132"/>
      <c r="Y904" s="75"/>
      <c r="Z904" s="75"/>
      <c r="AA904" s="75"/>
      <c r="AB904" s="75"/>
      <c r="AC904" s="75"/>
      <c r="AD904" s="75"/>
      <c r="AE904" s="75"/>
      <c r="AF904" s="75"/>
      <c r="AG904" s="75"/>
      <c r="AH904" s="75"/>
      <c r="AI904" s="75"/>
      <c r="AJ904" s="75"/>
      <c r="AK904" s="75"/>
      <c r="AL904" s="75"/>
      <c r="AM904" s="75"/>
      <c r="AN904" s="75"/>
      <c r="AO904" s="75"/>
      <c r="AP904" s="75"/>
      <c r="AQ904" s="75"/>
    </row>
    <row r="905" ht="14.25" customHeight="1">
      <c r="F905" s="176"/>
      <c r="N905" s="176"/>
      <c r="V905" s="176"/>
      <c r="X905" s="132"/>
      <c r="Y905" s="75"/>
      <c r="Z905" s="75"/>
      <c r="AA905" s="75"/>
      <c r="AB905" s="75"/>
      <c r="AC905" s="75"/>
      <c r="AD905" s="75"/>
      <c r="AE905" s="75"/>
      <c r="AF905" s="75"/>
      <c r="AG905" s="75"/>
      <c r="AH905" s="75"/>
      <c r="AI905" s="75"/>
      <c r="AJ905" s="75"/>
      <c r="AK905" s="75"/>
      <c r="AL905" s="75"/>
      <c r="AM905" s="75"/>
      <c r="AN905" s="75"/>
      <c r="AO905" s="75"/>
      <c r="AP905" s="75"/>
      <c r="AQ905" s="75"/>
    </row>
    <row r="906" ht="14.25" customHeight="1">
      <c r="F906" s="176"/>
      <c r="N906" s="176"/>
      <c r="V906" s="176"/>
      <c r="X906" s="132"/>
      <c r="Y906" s="75"/>
      <c r="Z906" s="75"/>
      <c r="AA906" s="75"/>
      <c r="AB906" s="75"/>
      <c r="AC906" s="75"/>
      <c r="AD906" s="75"/>
      <c r="AE906" s="75"/>
      <c r="AF906" s="75"/>
      <c r="AG906" s="75"/>
      <c r="AH906" s="75"/>
      <c r="AI906" s="75"/>
      <c r="AJ906" s="75"/>
      <c r="AK906" s="75"/>
      <c r="AL906" s="75"/>
      <c r="AM906" s="75"/>
      <c r="AN906" s="75"/>
      <c r="AO906" s="75"/>
      <c r="AP906" s="75"/>
      <c r="AQ906" s="75"/>
    </row>
    <row r="907" ht="14.25" customHeight="1">
      <c r="F907" s="176"/>
      <c r="N907" s="176"/>
      <c r="V907" s="176"/>
      <c r="X907" s="132"/>
      <c r="Y907" s="75"/>
      <c r="Z907" s="75"/>
      <c r="AA907" s="75"/>
      <c r="AB907" s="75"/>
      <c r="AC907" s="75"/>
      <c r="AD907" s="75"/>
      <c r="AE907" s="75"/>
      <c r="AF907" s="75"/>
      <c r="AG907" s="75"/>
      <c r="AH907" s="75"/>
      <c r="AI907" s="75"/>
      <c r="AJ907" s="75"/>
      <c r="AK907" s="75"/>
      <c r="AL907" s="75"/>
      <c r="AM907" s="75"/>
      <c r="AN907" s="75"/>
      <c r="AO907" s="75"/>
      <c r="AP907" s="75"/>
      <c r="AQ907" s="75"/>
    </row>
    <row r="908" ht="14.25" customHeight="1">
      <c r="F908" s="176"/>
      <c r="N908" s="176"/>
      <c r="V908" s="176"/>
      <c r="X908" s="132"/>
      <c r="Y908" s="75"/>
      <c r="Z908" s="75"/>
      <c r="AA908" s="75"/>
      <c r="AB908" s="75"/>
      <c r="AC908" s="75"/>
      <c r="AD908" s="75"/>
      <c r="AE908" s="75"/>
      <c r="AF908" s="75"/>
      <c r="AG908" s="75"/>
      <c r="AH908" s="75"/>
      <c r="AI908" s="75"/>
      <c r="AJ908" s="75"/>
      <c r="AK908" s="75"/>
      <c r="AL908" s="75"/>
      <c r="AM908" s="75"/>
      <c r="AN908" s="75"/>
      <c r="AO908" s="75"/>
      <c r="AP908" s="75"/>
      <c r="AQ908" s="75"/>
    </row>
    <row r="909" ht="14.25" customHeight="1">
      <c r="F909" s="176"/>
      <c r="N909" s="176"/>
      <c r="V909" s="176"/>
      <c r="X909" s="132"/>
      <c r="Y909" s="75"/>
      <c r="Z909" s="75"/>
      <c r="AA909" s="75"/>
      <c r="AB909" s="75"/>
      <c r="AC909" s="75"/>
      <c r="AD909" s="75"/>
      <c r="AE909" s="75"/>
      <c r="AF909" s="75"/>
      <c r="AG909" s="75"/>
      <c r="AH909" s="75"/>
      <c r="AI909" s="75"/>
      <c r="AJ909" s="75"/>
      <c r="AK909" s="75"/>
      <c r="AL909" s="75"/>
      <c r="AM909" s="75"/>
      <c r="AN909" s="75"/>
      <c r="AO909" s="75"/>
      <c r="AP909" s="75"/>
      <c r="AQ909" s="75"/>
    </row>
    <row r="910" ht="14.25" customHeight="1">
      <c r="F910" s="176"/>
      <c r="N910" s="176"/>
      <c r="V910" s="176"/>
      <c r="X910" s="132"/>
      <c r="Y910" s="75"/>
      <c r="Z910" s="75"/>
      <c r="AA910" s="75"/>
      <c r="AB910" s="75"/>
      <c r="AC910" s="75"/>
      <c r="AD910" s="75"/>
      <c r="AE910" s="75"/>
      <c r="AF910" s="75"/>
      <c r="AG910" s="75"/>
      <c r="AH910" s="75"/>
      <c r="AI910" s="75"/>
      <c r="AJ910" s="75"/>
      <c r="AK910" s="75"/>
      <c r="AL910" s="75"/>
      <c r="AM910" s="75"/>
      <c r="AN910" s="75"/>
      <c r="AO910" s="75"/>
      <c r="AP910" s="75"/>
      <c r="AQ910" s="75"/>
    </row>
    <row r="911" ht="14.25" customHeight="1">
      <c r="F911" s="176"/>
      <c r="N911" s="176"/>
      <c r="V911" s="176"/>
      <c r="X911" s="132"/>
      <c r="Y911" s="75"/>
      <c r="Z911" s="75"/>
      <c r="AA911" s="75"/>
      <c r="AB911" s="75"/>
      <c r="AC911" s="75"/>
      <c r="AD911" s="75"/>
      <c r="AE911" s="75"/>
      <c r="AF911" s="75"/>
      <c r="AG911" s="75"/>
      <c r="AH911" s="75"/>
      <c r="AI911" s="75"/>
      <c r="AJ911" s="75"/>
      <c r="AK911" s="75"/>
      <c r="AL911" s="75"/>
      <c r="AM911" s="75"/>
      <c r="AN911" s="75"/>
      <c r="AO911" s="75"/>
      <c r="AP911" s="75"/>
      <c r="AQ911" s="75"/>
    </row>
    <row r="912" ht="14.25" customHeight="1">
      <c r="F912" s="176"/>
      <c r="N912" s="176"/>
      <c r="V912" s="176"/>
      <c r="X912" s="132"/>
      <c r="Y912" s="75"/>
      <c r="Z912" s="75"/>
      <c r="AA912" s="75"/>
      <c r="AB912" s="75"/>
      <c r="AC912" s="75"/>
      <c r="AD912" s="75"/>
      <c r="AE912" s="75"/>
      <c r="AF912" s="75"/>
      <c r="AG912" s="75"/>
      <c r="AH912" s="75"/>
      <c r="AI912" s="75"/>
      <c r="AJ912" s="75"/>
      <c r="AK912" s="75"/>
      <c r="AL912" s="75"/>
      <c r="AM912" s="75"/>
      <c r="AN912" s="75"/>
      <c r="AO912" s="75"/>
      <c r="AP912" s="75"/>
      <c r="AQ912" s="75"/>
    </row>
    <row r="913" ht="14.25" customHeight="1">
      <c r="F913" s="176"/>
      <c r="N913" s="176"/>
      <c r="V913" s="176"/>
      <c r="X913" s="132"/>
      <c r="Y913" s="75"/>
      <c r="Z913" s="75"/>
      <c r="AA913" s="75"/>
      <c r="AB913" s="75"/>
      <c r="AC913" s="75"/>
      <c r="AD913" s="75"/>
      <c r="AE913" s="75"/>
      <c r="AF913" s="75"/>
      <c r="AG913" s="75"/>
      <c r="AH913" s="75"/>
      <c r="AI913" s="75"/>
      <c r="AJ913" s="75"/>
      <c r="AK913" s="75"/>
      <c r="AL913" s="75"/>
      <c r="AM913" s="75"/>
      <c r="AN913" s="75"/>
      <c r="AO913" s="75"/>
      <c r="AP913" s="75"/>
      <c r="AQ913" s="75"/>
    </row>
    <row r="914" ht="14.25" customHeight="1">
      <c r="F914" s="176"/>
      <c r="N914" s="176"/>
      <c r="V914" s="176"/>
      <c r="X914" s="132"/>
      <c r="Y914" s="75"/>
      <c r="Z914" s="75"/>
      <c r="AA914" s="75"/>
      <c r="AB914" s="75"/>
      <c r="AC914" s="75"/>
      <c r="AD914" s="75"/>
      <c r="AE914" s="75"/>
      <c r="AF914" s="75"/>
      <c r="AG914" s="75"/>
      <c r="AH914" s="75"/>
      <c r="AI914" s="75"/>
      <c r="AJ914" s="75"/>
      <c r="AK914" s="75"/>
      <c r="AL914" s="75"/>
      <c r="AM914" s="75"/>
      <c r="AN914" s="75"/>
      <c r="AO914" s="75"/>
      <c r="AP914" s="75"/>
      <c r="AQ914" s="75"/>
    </row>
    <row r="915" ht="14.25" customHeight="1">
      <c r="F915" s="176"/>
      <c r="N915" s="176"/>
      <c r="V915" s="176"/>
      <c r="X915" s="132"/>
      <c r="Y915" s="75"/>
      <c r="Z915" s="75"/>
      <c r="AA915" s="75"/>
      <c r="AB915" s="75"/>
      <c r="AC915" s="75"/>
      <c r="AD915" s="75"/>
      <c r="AE915" s="75"/>
      <c r="AF915" s="75"/>
      <c r="AG915" s="75"/>
      <c r="AH915" s="75"/>
      <c r="AI915" s="75"/>
      <c r="AJ915" s="75"/>
      <c r="AK915" s="75"/>
      <c r="AL915" s="75"/>
      <c r="AM915" s="75"/>
      <c r="AN915" s="75"/>
      <c r="AO915" s="75"/>
      <c r="AP915" s="75"/>
      <c r="AQ915" s="75"/>
    </row>
    <row r="916" ht="14.25" customHeight="1">
      <c r="F916" s="176"/>
      <c r="N916" s="176"/>
      <c r="V916" s="176"/>
      <c r="X916" s="132"/>
      <c r="Y916" s="75"/>
      <c r="Z916" s="75"/>
      <c r="AA916" s="75"/>
      <c r="AB916" s="75"/>
      <c r="AC916" s="75"/>
      <c r="AD916" s="75"/>
      <c r="AE916" s="75"/>
      <c r="AF916" s="75"/>
      <c r="AG916" s="75"/>
      <c r="AH916" s="75"/>
      <c r="AI916" s="75"/>
      <c r="AJ916" s="75"/>
      <c r="AK916" s="75"/>
      <c r="AL916" s="75"/>
      <c r="AM916" s="75"/>
      <c r="AN916" s="75"/>
      <c r="AO916" s="75"/>
      <c r="AP916" s="75"/>
      <c r="AQ916" s="75"/>
    </row>
    <row r="917" ht="14.25" customHeight="1">
      <c r="F917" s="176"/>
      <c r="N917" s="176"/>
      <c r="V917" s="176"/>
      <c r="X917" s="132"/>
      <c r="Y917" s="75"/>
      <c r="Z917" s="75"/>
      <c r="AA917" s="75"/>
      <c r="AB917" s="75"/>
      <c r="AC917" s="75"/>
      <c r="AD917" s="75"/>
      <c r="AE917" s="75"/>
      <c r="AF917" s="75"/>
      <c r="AG917" s="75"/>
      <c r="AH917" s="75"/>
      <c r="AI917" s="75"/>
      <c r="AJ917" s="75"/>
      <c r="AK917" s="75"/>
      <c r="AL917" s="75"/>
      <c r="AM917" s="75"/>
      <c r="AN917" s="75"/>
      <c r="AO917" s="75"/>
      <c r="AP917" s="75"/>
      <c r="AQ917" s="75"/>
    </row>
    <row r="918" ht="14.25" customHeight="1">
      <c r="F918" s="176"/>
      <c r="N918" s="176"/>
      <c r="V918" s="176"/>
      <c r="X918" s="132"/>
      <c r="Y918" s="75"/>
      <c r="Z918" s="75"/>
      <c r="AA918" s="75"/>
      <c r="AB918" s="75"/>
      <c r="AC918" s="75"/>
      <c r="AD918" s="75"/>
      <c r="AE918" s="75"/>
      <c r="AF918" s="75"/>
      <c r="AG918" s="75"/>
      <c r="AH918" s="75"/>
      <c r="AI918" s="75"/>
      <c r="AJ918" s="75"/>
      <c r="AK918" s="75"/>
      <c r="AL918" s="75"/>
      <c r="AM918" s="75"/>
      <c r="AN918" s="75"/>
      <c r="AO918" s="75"/>
      <c r="AP918" s="75"/>
      <c r="AQ918" s="75"/>
    </row>
    <row r="919" ht="14.25" customHeight="1">
      <c r="F919" s="176"/>
      <c r="N919" s="176"/>
      <c r="V919" s="176"/>
      <c r="X919" s="132"/>
      <c r="Y919" s="75"/>
      <c r="Z919" s="75"/>
      <c r="AA919" s="75"/>
      <c r="AB919" s="75"/>
      <c r="AC919" s="75"/>
      <c r="AD919" s="75"/>
      <c r="AE919" s="75"/>
      <c r="AF919" s="75"/>
      <c r="AG919" s="75"/>
      <c r="AH919" s="75"/>
      <c r="AI919" s="75"/>
      <c r="AJ919" s="75"/>
      <c r="AK919" s="75"/>
      <c r="AL919" s="75"/>
      <c r="AM919" s="75"/>
      <c r="AN919" s="75"/>
      <c r="AO919" s="75"/>
      <c r="AP919" s="75"/>
      <c r="AQ919" s="75"/>
    </row>
    <row r="920" ht="14.25" customHeight="1">
      <c r="F920" s="176"/>
      <c r="N920" s="176"/>
      <c r="V920" s="176"/>
      <c r="X920" s="132"/>
      <c r="Y920" s="75"/>
      <c r="Z920" s="75"/>
      <c r="AA920" s="75"/>
      <c r="AB920" s="75"/>
      <c r="AC920" s="75"/>
      <c r="AD920" s="75"/>
      <c r="AE920" s="75"/>
      <c r="AF920" s="75"/>
      <c r="AG920" s="75"/>
      <c r="AH920" s="75"/>
      <c r="AI920" s="75"/>
      <c r="AJ920" s="75"/>
      <c r="AK920" s="75"/>
      <c r="AL920" s="75"/>
      <c r="AM920" s="75"/>
      <c r="AN920" s="75"/>
      <c r="AO920" s="75"/>
      <c r="AP920" s="75"/>
      <c r="AQ920" s="75"/>
    </row>
    <row r="921" ht="14.25" customHeight="1">
      <c r="F921" s="176"/>
      <c r="N921" s="176"/>
      <c r="V921" s="176"/>
      <c r="X921" s="132"/>
      <c r="Y921" s="75"/>
      <c r="Z921" s="75"/>
      <c r="AA921" s="75"/>
      <c r="AB921" s="75"/>
      <c r="AC921" s="75"/>
      <c r="AD921" s="75"/>
      <c r="AE921" s="75"/>
      <c r="AF921" s="75"/>
      <c r="AG921" s="75"/>
      <c r="AH921" s="75"/>
      <c r="AI921" s="75"/>
      <c r="AJ921" s="75"/>
      <c r="AK921" s="75"/>
      <c r="AL921" s="75"/>
      <c r="AM921" s="75"/>
      <c r="AN921" s="75"/>
      <c r="AO921" s="75"/>
      <c r="AP921" s="75"/>
      <c r="AQ921" s="75"/>
    </row>
    <row r="922" ht="14.25" customHeight="1">
      <c r="F922" s="176"/>
      <c r="N922" s="176"/>
      <c r="V922" s="176"/>
      <c r="X922" s="132"/>
      <c r="Y922" s="75"/>
      <c r="Z922" s="75"/>
      <c r="AA922" s="75"/>
      <c r="AB922" s="75"/>
      <c r="AC922" s="75"/>
      <c r="AD922" s="75"/>
      <c r="AE922" s="75"/>
      <c r="AF922" s="75"/>
      <c r="AG922" s="75"/>
      <c r="AH922" s="75"/>
      <c r="AI922" s="75"/>
      <c r="AJ922" s="75"/>
      <c r="AK922" s="75"/>
      <c r="AL922" s="75"/>
      <c r="AM922" s="75"/>
      <c r="AN922" s="75"/>
      <c r="AO922" s="75"/>
      <c r="AP922" s="75"/>
      <c r="AQ922" s="75"/>
    </row>
    <row r="923" ht="14.25" customHeight="1">
      <c r="F923" s="176"/>
      <c r="N923" s="176"/>
      <c r="V923" s="176"/>
      <c r="X923" s="132"/>
      <c r="Y923" s="75"/>
      <c r="Z923" s="75"/>
      <c r="AA923" s="75"/>
      <c r="AB923" s="75"/>
      <c r="AC923" s="75"/>
      <c r="AD923" s="75"/>
      <c r="AE923" s="75"/>
      <c r="AF923" s="75"/>
      <c r="AG923" s="75"/>
      <c r="AH923" s="75"/>
      <c r="AI923" s="75"/>
      <c r="AJ923" s="75"/>
      <c r="AK923" s="75"/>
      <c r="AL923" s="75"/>
      <c r="AM923" s="75"/>
      <c r="AN923" s="75"/>
      <c r="AO923" s="75"/>
      <c r="AP923" s="75"/>
      <c r="AQ923" s="75"/>
    </row>
    <row r="924" ht="14.25" customHeight="1">
      <c r="F924" s="176"/>
      <c r="N924" s="176"/>
      <c r="V924" s="176"/>
      <c r="X924" s="132"/>
      <c r="Y924" s="75"/>
      <c r="Z924" s="75"/>
      <c r="AA924" s="75"/>
      <c r="AB924" s="75"/>
      <c r="AC924" s="75"/>
      <c r="AD924" s="75"/>
      <c r="AE924" s="75"/>
      <c r="AF924" s="75"/>
      <c r="AG924" s="75"/>
      <c r="AH924" s="75"/>
      <c r="AI924" s="75"/>
      <c r="AJ924" s="75"/>
      <c r="AK924" s="75"/>
      <c r="AL924" s="75"/>
      <c r="AM924" s="75"/>
      <c r="AN924" s="75"/>
      <c r="AO924" s="75"/>
      <c r="AP924" s="75"/>
      <c r="AQ924" s="75"/>
    </row>
    <row r="925" ht="14.25" customHeight="1">
      <c r="F925" s="176"/>
      <c r="N925" s="176"/>
      <c r="V925" s="176"/>
      <c r="X925" s="132"/>
      <c r="Y925" s="75"/>
      <c r="Z925" s="75"/>
      <c r="AA925" s="75"/>
      <c r="AB925" s="75"/>
      <c r="AC925" s="75"/>
      <c r="AD925" s="75"/>
      <c r="AE925" s="75"/>
      <c r="AF925" s="75"/>
      <c r="AG925" s="75"/>
      <c r="AH925" s="75"/>
      <c r="AI925" s="75"/>
      <c r="AJ925" s="75"/>
      <c r="AK925" s="75"/>
      <c r="AL925" s="75"/>
      <c r="AM925" s="75"/>
      <c r="AN925" s="75"/>
      <c r="AO925" s="75"/>
      <c r="AP925" s="75"/>
      <c r="AQ925" s="75"/>
    </row>
    <row r="926" ht="14.25" customHeight="1">
      <c r="F926" s="176"/>
      <c r="N926" s="176"/>
      <c r="V926" s="176"/>
      <c r="X926" s="132"/>
      <c r="Y926" s="75"/>
      <c r="Z926" s="75"/>
      <c r="AA926" s="75"/>
      <c r="AB926" s="75"/>
      <c r="AC926" s="75"/>
      <c r="AD926" s="75"/>
      <c r="AE926" s="75"/>
      <c r="AF926" s="75"/>
      <c r="AG926" s="75"/>
      <c r="AH926" s="75"/>
      <c r="AI926" s="75"/>
      <c r="AJ926" s="75"/>
      <c r="AK926" s="75"/>
      <c r="AL926" s="75"/>
      <c r="AM926" s="75"/>
      <c r="AN926" s="75"/>
      <c r="AO926" s="75"/>
      <c r="AP926" s="75"/>
      <c r="AQ926" s="75"/>
    </row>
    <row r="927" ht="14.25" customHeight="1">
      <c r="F927" s="176"/>
      <c r="N927" s="176"/>
      <c r="V927" s="176"/>
      <c r="X927" s="132"/>
      <c r="Y927" s="75"/>
      <c r="Z927" s="75"/>
      <c r="AA927" s="75"/>
      <c r="AB927" s="75"/>
      <c r="AC927" s="75"/>
      <c r="AD927" s="75"/>
      <c r="AE927" s="75"/>
      <c r="AF927" s="75"/>
      <c r="AG927" s="75"/>
      <c r="AH927" s="75"/>
      <c r="AI927" s="75"/>
      <c r="AJ927" s="75"/>
      <c r="AK927" s="75"/>
      <c r="AL927" s="75"/>
      <c r="AM927" s="75"/>
      <c r="AN927" s="75"/>
      <c r="AO927" s="75"/>
      <c r="AP927" s="75"/>
      <c r="AQ927" s="75"/>
    </row>
    <row r="928" ht="14.25" customHeight="1">
      <c r="F928" s="176"/>
      <c r="N928" s="176"/>
      <c r="V928" s="176"/>
      <c r="X928" s="132"/>
      <c r="Y928" s="75"/>
      <c r="Z928" s="75"/>
      <c r="AA928" s="75"/>
      <c r="AB928" s="75"/>
      <c r="AC928" s="75"/>
      <c r="AD928" s="75"/>
      <c r="AE928" s="75"/>
      <c r="AF928" s="75"/>
      <c r="AG928" s="75"/>
      <c r="AH928" s="75"/>
      <c r="AI928" s="75"/>
      <c r="AJ928" s="75"/>
      <c r="AK928" s="75"/>
      <c r="AL928" s="75"/>
      <c r="AM928" s="75"/>
      <c r="AN928" s="75"/>
      <c r="AO928" s="75"/>
      <c r="AP928" s="75"/>
      <c r="AQ928" s="75"/>
    </row>
    <row r="929" ht="14.25" customHeight="1">
      <c r="F929" s="176"/>
      <c r="N929" s="176"/>
      <c r="V929" s="176"/>
      <c r="X929" s="132"/>
      <c r="Y929" s="75"/>
      <c r="Z929" s="75"/>
      <c r="AA929" s="75"/>
      <c r="AB929" s="75"/>
      <c r="AC929" s="75"/>
      <c r="AD929" s="75"/>
      <c r="AE929" s="75"/>
      <c r="AF929" s="75"/>
      <c r="AG929" s="75"/>
      <c r="AH929" s="75"/>
      <c r="AI929" s="75"/>
      <c r="AJ929" s="75"/>
      <c r="AK929" s="75"/>
      <c r="AL929" s="75"/>
      <c r="AM929" s="75"/>
      <c r="AN929" s="75"/>
      <c r="AO929" s="75"/>
      <c r="AP929" s="75"/>
      <c r="AQ929" s="75"/>
    </row>
    <row r="930" ht="14.25" customHeight="1">
      <c r="F930" s="176"/>
      <c r="N930" s="176"/>
      <c r="V930" s="176"/>
      <c r="X930" s="132"/>
      <c r="Y930" s="75"/>
      <c r="Z930" s="75"/>
      <c r="AA930" s="75"/>
      <c r="AB930" s="75"/>
      <c r="AC930" s="75"/>
      <c r="AD930" s="75"/>
      <c r="AE930" s="75"/>
      <c r="AF930" s="75"/>
      <c r="AG930" s="75"/>
      <c r="AH930" s="75"/>
      <c r="AI930" s="75"/>
      <c r="AJ930" s="75"/>
      <c r="AK930" s="75"/>
      <c r="AL930" s="75"/>
      <c r="AM930" s="75"/>
      <c r="AN930" s="75"/>
      <c r="AO930" s="75"/>
      <c r="AP930" s="75"/>
      <c r="AQ930" s="75"/>
    </row>
    <row r="931" ht="14.25" customHeight="1">
      <c r="F931" s="176"/>
      <c r="N931" s="176"/>
      <c r="V931" s="176"/>
      <c r="X931" s="132"/>
      <c r="Y931" s="75"/>
      <c r="Z931" s="75"/>
      <c r="AA931" s="75"/>
      <c r="AB931" s="75"/>
      <c r="AC931" s="75"/>
      <c r="AD931" s="75"/>
      <c r="AE931" s="75"/>
      <c r="AF931" s="75"/>
      <c r="AG931" s="75"/>
      <c r="AH931" s="75"/>
      <c r="AI931" s="75"/>
      <c r="AJ931" s="75"/>
      <c r="AK931" s="75"/>
      <c r="AL931" s="75"/>
      <c r="AM931" s="75"/>
      <c r="AN931" s="75"/>
      <c r="AO931" s="75"/>
      <c r="AP931" s="75"/>
      <c r="AQ931" s="75"/>
    </row>
    <row r="932" ht="14.25" customHeight="1">
      <c r="F932" s="176"/>
      <c r="N932" s="176"/>
      <c r="V932" s="176"/>
      <c r="X932" s="132"/>
      <c r="Y932" s="75"/>
      <c r="Z932" s="75"/>
      <c r="AA932" s="75"/>
      <c r="AB932" s="75"/>
      <c r="AC932" s="75"/>
      <c r="AD932" s="75"/>
      <c r="AE932" s="75"/>
      <c r="AF932" s="75"/>
      <c r="AG932" s="75"/>
      <c r="AH932" s="75"/>
      <c r="AI932" s="75"/>
      <c r="AJ932" s="75"/>
      <c r="AK932" s="75"/>
      <c r="AL932" s="75"/>
      <c r="AM932" s="75"/>
      <c r="AN932" s="75"/>
      <c r="AO932" s="75"/>
      <c r="AP932" s="75"/>
      <c r="AQ932" s="75"/>
    </row>
    <row r="933" ht="14.25" customHeight="1">
      <c r="F933" s="176"/>
      <c r="N933" s="176"/>
      <c r="V933" s="176"/>
      <c r="X933" s="132"/>
      <c r="Y933" s="75"/>
      <c r="Z933" s="75"/>
      <c r="AA933" s="75"/>
      <c r="AB933" s="75"/>
      <c r="AC933" s="75"/>
      <c r="AD933" s="75"/>
      <c r="AE933" s="75"/>
      <c r="AF933" s="75"/>
      <c r="AG933" s="75"/>
      <c r="AH933" s="75"/>
      <c r="AI933" s="75"/>
      <c r="AJ933" s="75"/>
      <c r="AK933" s="75"/>
      <c r="AL933" s="75"/>
      <c r="AM933" s="75"/>
      <c r="AN933" s="75"/>
      <c r="AO933" s="75"/>
      <c r="AP933" s="75"/>
      <c r="AQ933" s="75"/>
    </row>
    <row r="934" ht="14.25" customHeight="1">
      <c r="F934" s="176"/>
      <c r="N934" s="176"/>
      <c r="V934" s="176"/>
      <c r="X934" s="132"/>
      <c r="Y934" s="75"/>
      <c r="Z934" s="75"/>
      <c r="AA934" s="75"/>
      <c r="AB934" s="75"/>
      <c r="AC934" s="75"/>
      <c r="AD934" s="75"/>
      <c r="AE934" s="75"/>
      <c r="AF934" s="75"/>
      <c r="AG934" s="75"/>
      <c r="AH934" s="75"/>
      <c r="AI934" s="75"/>
      <c r="AJ934" s="75"/>
      <c r="AK934" s="75"/>
      <c r="AL934" s="75"/>
      <c r="AM934" s="75"/>
      <c r="AN934" s="75"/>
      <c r="AO934" s="75"/>
      <c r="AP934" s="75"/>
      <c r="AQ934" s="75"/>
    </row>
    <row r="935" ht="14.25" customHeight="1">
      <c r="F935" s="176"/>
      <c r="N935" s="176"/>
      <c r="V935" s="176"/>
      <c r="X935" s="132"/>
      <c r="Y935" s="75"/>
      <c r="Z935" s="75"/>
      <c r="AA935" s="75"/>
      <c r="AB935" s="75"/>
      <c r="AC935" s="75"/>
      <c r="AD935" s="75"/>
      <c r="AE935" s="75"/>
      <c r="AF935" s="75"/>
      <c r="AG935" s="75"/>
      <c r="AH935" s="75"/>
      <c r="AI935" s="75"/>
      <c r="AJ935" s="75"/>
      <c r="AK935" s="75"/>
      <c r="AL935" s="75"/>
      <c r="AM935" s="75"/>
      <c r="AN935" s="75"/>
      <c r="AO935" s="75"/>
      <c r="AP935" s="75"/>
      <c r="AQ935" s="75"/>
    </row>
    <row r="936" ht="14.25" customHeight="1">
      <c r="F936" s="176"/>
      <c r="N936" s="176"/>
      <c r="V936" s="176"/>
      <c r="X936" s="132"/>
      <c r="Y936" s="75"/>
      <c r="Z936" s="75"/>
      <c r="AA936" s="75"/>
      <c r="AB936" s="75"/>
      <c r="AC936" s="75"/>
      <c r="AD936" s="75"/>
      <c r="AE936" s="75"/>
      <c r="AF936" s="75"/>
      <c r="AG936" s="75"/>
      <c r="AH936" s="75"/>
      <c r="AI936" s="75"/>
      <c r="AJ936" s="75"/>
      <c r="AK936" s="75"/>
      <c r="AL936" s="75"/>
      <c r="AM936" s="75"/>
      <c r="AN936" s="75"/>
      <c r="AO936" s="75"/>
      <c r="AP936" s="75"/>
      <c r="AQ936" s="75"/>
    </row>
    <row r="937" ht="14.25" customHeight="1">
      <c r="F937" s="176"/>
      <c r="N937" s="176"/>
      <c r="V937" s="176"/>
      <c r="X937" s="132"/>
      <c r="Y937" s="75"/>
      <c r="Z937" s="75"/>
      <c r="AA937" s="75"/>
      <c r="AB937" s="75"/>
      <c r="AC937" s="75"/>
      <c r="AD937" s="75"/>
      <c r="AE937" s="75"/>
      <c r="AF937" s="75"/>
      <c r="AG937" s="75"/>
      <c r="AH937" s="75"/>
      <c r="AI937" s="75"/>
      <c r="AJ937" s="75"/>
      <c r="AK937" s="75"/>
      <c r="AL937" s="75"/>
      <c r="AM937" s="75"/>
      <c r="AN937" s="75"/>
      <c r="AO937" s="75"/>
      <c r="AP937" s="75"/>
      <c r="AQ937" s="75"/>
    </row>
    <row r="938" ht="14.25" customHeight="1">
      <c r="F938" s="176"/>
      <c r="N938" s="176"/>
      <c r="V938" s="176"/>
      <c r="X938" s="132"/>
      <c r="Y938" s="75"/>
      <c r="Z938" s="75"/>
      <c r="AA938" s="75"/>
      <c r="AB938" s="75"/>
      <c r="AC938" s="75"/>
      <c r="AD938" s="75"/>
      <c r="AE938" s="75"/>
      <c r="AF938" s="75"/>
      <c r="AG938" s="75"/>
      <c r="AH938" s="75"/>
      <c r="AI938" s="75"/>
      <c r="AJ938" s="75"/>
      <c r="AK938" s="75"/>
      <c r="AL938" s="75"/>
      <c r="AM938" s="75"/>
      <c r="AN938" s="75"/>
      <c r="AO938" s="75"/>
      <c r="AP938" s="75"/>
      <c r="AQ938" s="75"/>
    </row>
    <row r="939" ht="14.25" customHeight="1">
      <c r="F939" s="176"/>
      <c r="N939" s="176"/>
      <c r="V939" s="176"/>
      <c r="X939" s="132"/>
      <c r="Y939" s="75"/>
      <c r="Z939" s="75"/>
      <c r="AA939" s="75"/>
      <c r="AB939" s="75"/>
      <c r="AC939" s="75"/>
      <c r="AD939" s="75"/>
      <c r="AE939" s="75"/>
      <c r="AF939" s="75"/>
      <c r="AG939" s="75"/>
      <c r="AH939" s="75"/>
      <c r="AI939" s="75"/>
      <c r="AJ939" s="75"/>
      <c r="AK939" s="75"/>
      <c r="AL939" s="75"/>
      <c r="AM939" s="75"/>
      <c r="AN939" s="75"/>
      <c r="AO939" s="75"/>
      <c r="AP939" s="75"/>
      <c r="AQ939" s="75"/>
    </row>
    <row r="940" ht="14.25" customHeight="1">
      <c r="F940" s="176"/>
      <c r="N940" s="176"/>
      <c r="V940" s="176"/>
      <c r="X940" s="132"/>
      <c r="Y940" s="75"/>
      <c r="Z940" s="75"/>
      <c r="AA940" s="75"/>
      <c r="AB940" s="75"/>
      <c r="AC940" s="75"/>
      <c r="AD940" s="75"/>
      <c r="AE940" s="75"/>
      <c r="AF940" s="75"/>
      <c r="AG940" s="75"/>
      <c r="AH940" s="75"/>
      <c r="AI940" s="75"/>
      <c r="AJ940" s="75"/>
      <c r="AK940" s="75"/>
      <c r="AL940" s="75"/>
      <c r="AM940" s="75"/>
      <c r="AN940" s="75"/>
      <c r="AO940" s="75"/>
      <c r="AP940" s="75"/>
      <c r="AQ940" s="75"/>
    </row>
    <row r="941" ht="14.25" customHeight="1">
      <c r="F941" s="176"/>
      <c r="N941" s="176"/>
      <c r="V941" s="176"/>
      <c r="X941" s="132"/>
      <c r="Y941" s="75"/>
      <c r="Z941" s="75"/>
      <c r="AA941" s="75"/>
      <c r="AB941" s="75"/>
      <c r="AC941" s="75"/>
      <c r="AD941" s="75"/>
      <c r="AE941" s="75"/>
      <c r="AF941" s="75"/>
      <c r="AG941" s="75"/>
      <c r="AH941" s="75"/>
      <c r="AI941" s="75"/>
      <c r="AJ941" s="75"/>
      <c r="AK941" s="75"/>
      <c r="AL941" s="75"/>
      <c r="AM941" s="75"/>
      <c r="AN941" s="75"/>
      <c r="AO941" s="75"/>
      <c r="AP941" s="75"/>
      <c r="AQ941" s="75"/>
    </row>
    <row r="942" ht="14.25" customHeight="1">
      <c r="F942" s="176"/>
      <c r="N942" s="176"/>
      <c r="V942" s="176"/>
      <c r="X942" s="132"/>
      <c r="Y942" s="75"/>
      <c r="Z942" s="75"/>
      <c r="AA942" s="75"/>
      <c r="AB942" s="75"/>
      <c r="AC942" s="75"/>
      <c r="AD942" s="75"/>
      <c r="AE942" s="75"/>
      <c r="AF942" s="75"/>
      <c r="AG942" s="75"/>
      <c r="AH942" s="75"/>
      <c r="AI942" s="75"/>
      <c r="AJ942" s="75"/>
      <c r="AK942" s="75"/>
      <c r="AL942" s="75"/>
      <c r="AM942" s="75"/>
      <c r="AN942" s="75"/>
      <c r="AO942" s="75"/>
      <c r="AP942" s="75"/>
      <c r="AQ942" s="75"/>
    </row>
    <row r="943" ht="14.25" customHeight="1">
      <c r="F943" s="176"/>
      <c r="N943" s="176"/>
      <c r="V943" s="176"/>
      <c r="X943" s="132"/>
      <c r="Y943" s="75"/>
      <c r="Z943" s="75"/>
      <c r="AA943" s="75"/>
      <c r="AB943" s="75"/>
      <c r="AC943" s="75"/>
      <c r="AD943" s="75"/>
      <c r="AE943" s="75"/>
      <c r="AF943" s="75"/>
      <c r="AG943" s="75"/>
      <c r="AH943" s="75"/>
      <c r="AI943" s="75"/>
      <c r="AJ943" s="75"/>
      <c r="AK943" s="75"/>
      <c r="AL943" s="75"/>
      <c r="AM943" s="75"/>
      <c r="AN943" s="75"/>
      <c r="AO943" s="75"/>
      <c r="AP943" s="75"/>
      <c r="AQ943" s="75"/>
    </row>
    <row r="944" ht="14.25" customHeight="1">
      <c r="F944" s="176"/>
      <c r="N944" s="176"/>
      <c r="V944" s="176"/>
      <c r="X944" s="132"/>
      <c r="Y944" s="75"/>
      <c r="Z944" s="75"/>
      <c r="AA944" s="75"/>
      <c r="AB944" s="75"/>
      <c r="AC944" s="75"/>
      <c r="AD944" s="75"/>
      <c r="AE944" s="75"/>
      <c r="AF944" s="75"/>
      <c r="AG944" s="75"/>
      <c r="AH944" s="75"/>
      <c r="AI944" s="75"/>
      <c r="AJ944" s="75"/>
      <c r="AK944" s="75"/>
      <c r="AL944" s="75"/>
      <c r="AM944" s="75"/>
      <c r="AN944" s="75"/>
      <c r="AO944" s="75"/>
      <c r="AP944" s="75"/>
      <c r="AQ944" s="75"/>
    </row>
    <row r="945" ht="14.25" customHeight="1">
      <c r="F945" s="176"/>
      <c r="N945" s="176"/>
      <c r="V945" s="176"/>
      <c r="X945" s="132"/>
      <c r="Y945" s="75"/>
      <c r="Z945" s="75"/>
      <c r="AA945" s="75"/>
      <c r="AB945" s="75"/>
      <c r="AC945" s="75"/>
      <c r="AD945" s="75"/>
      <c r="AE945" s="75"/>
      <c r="AF945" s="75"/>
      <c r="AG945" s="75"/>
      <c r="AH945" s="75"/>
      <c r="AI945" s="75"/>
      <c r="AJ945" s="75"/>
      <c r="AK945" s="75"/>
      <c r="AL945" s="75"/>
      <c r="AM945" s="75"/>
      <c r="AN945" s="75"/>
      <c r="AO945" s="75"/>
      <c r="AP945" s="75"/>
      <c r="AQ945" s="75"/>
    </row>
    <row r="946" ht="14.25" customHeight="1">
      <c r="F946" s="176"/>
      <c r="N946" s="176"/>
      <c r="V946" s="176"/>
      <c r="X946" s="132"/>
      <c r="Y946" s="75"/>
      <c r="Z946" s="75"/>
      <c r="AA946" s="75"/>
      <c r="AB946" s="75"/>
      <c r="AC946" s="75"/>
      <c r="AD946" s="75"/>
      <c r="AE946" s="75"/>
      <c r="AF946" s="75"/>
      <c r="AG946" s="75"/>
      <c r="AH946" s="75"/>
      <c r="AI946" s="75"/>
      <c r="AJ946" s="75"/>
      <c r="AK946" s="75"/>
      <c r="AL946" s="75"/>
      <c r="AM946" s="75"/>
      <c r="AN946" s="75"/>
      <c r="AO946" s="75"/>
      <c r="AP946" s="75"/>
      <c r="AQ946" s="75"/>
    </row>
    <row r="947" ht="14.25" customHeight="1">
      <c r="F947" s="176"/>
      <c r="N947" s="176"/>
      <c r="V947" s="176"/>
      <c r="X947" s="132"/>
      <c r="Y947" s="75"/>
      <c r="Z947" s="75"/>
      <c r="AA947" s="75"/>
      <c r="AB947" s="75"/>
      <c r="AC947" s="75"/>
      <c r="AD947" s="75"/>
      <c r="AE947" s="75"/>
      <c r="AF947" s="75"/>
      <c r="AG947" s="75"/>
      <c r="AH947" s="75"/>
      <c r="AI947" s="75"/>
      <c r="AJ947" s="75"/>
      <c r="AK947" s="75"/>
      <c r="AL947" s="75"/>
      <c r="AM947" s="75"/>
      <c r="AN947" s="75"/>
      <c r="AO947" s="75"/>
      <c r="AP947" s="75"/>
      <c r="AQ947" s="75"/>
    </row>
    <row r="948" ht="14.25" customHeight="1">
      <c r="F948" s="176"/>
      <c r="N948" s="176"/>
      <c r="V948" s="176"/>
      <c r="X948" s="132"/>
      <c r="Y948" s="75"/>
      <c r="Z948" s="75"/>
      <c r="AA948" s="75"/>
      <c r="AB948" s="75"/>
      <c r="AC948" s="75"/>
      <c r="AD948" s="75"/>
      <c r="AE948" s="75"/>
      <c r="AF948" s="75"/>
      <c r="AG948" s="75"/>
      <c r="AH948" s="75"/>
      <c r="AI948" s="75"/>
      <c r="AJ948" s="75"/>
      <c r="AK948" s="75"/>
      <c r="AL948" s="75"/>
      <c r="AM948" s="75"/>
      <c r="AN948" s="75"/>
      <c r="AO948" s="75"/>
      <c r="AP948" s="75"/>
      <c r="AQ948" s="75"/>
    </row>
    <row r="949" ht="14.25" customHeight="1">
      <c r="F949" s="176"/>
      <c r="N949" s="176"/>
      <c r="V949" s="176"/>
      <c r="X949" s="132"/>
      <c r="Y949" s="75"/>
      <c r="Z949" s="75"/>
      <c r="AA949" s="75"/>
      <c r="AB949" s="75"/>
      <c r="AC949" s="75"/>
      <c r="AD949" s="75"/>
      <c r="AE949" s="75"/>
      <c r="AF949" s="75"/>
      <c r="AG949" s="75"/>
      <c r="AH949" s="75"/>
      <c r="AI949" s="75"/>
      <c r="AJ949" s="75"/>
      <c r="AK949" s="75"/>
      <c r="AL949" s="75"/>
      <c r="AM949" s="75"/>
      <c r="AN949" s="75"/>
      <c r="AO949" s="75"/>
      <c r="AP949" s="75"/>
      <c r="AQ949" s="75"/>
    </row>
    <row r="950" ht="14.25" customHeight="1">
      <c r="F950" s="176"/>
      <c r="N950" s="176"/>
      <c r="V950" s="176"/>
      <c r="X950" s="132"/>
      <c r="Y950" s="75"/>
      <c r="Z950" s="75"/>
      <c r="AA950" s="75"/>
      <c r="AB950" s="75"/>
      <c r="AC950" s="75"/>
      <c r="AD950" s="75"/>
      <c r="AE950" s="75"/>
      <c r="AF950" s="75"/>
      <c r="AG950" s="75"/>
      <c r="AH950" s="75"/>
      <c r="AI950" s="75"/>
      <c r="AJ950" s="75"/>
      <c r="AK950" s="75"/>
      <c r="AL950" s="75"/>
      <c r="AM950" s="75"/>
      <c r="AN950" s="75"/>
      <c r="AO950" s="75"/>
      <c r="AP950" s="75"/>
      <c r="AQ950" s="75"/>
    </row>
    <row r="951" ht="14.25" customHeight="1">
      <c r="F951" s="176"/>
      <c r="N951" s="176"/>
      <c r="V951" s="176"/>
      <c r="X951" s="132"/>
      <c r="Y951" s="75"/>
      <c r="Z951" s="75"/>
      <c r="AA951" s="75"/>
      <c r="AB951" s="75"/>
      <c r="AC951" s="75"/>
      <c r="AD951" s="75"/>
      <c r="AE951" s="75"/>
      <c r="AF951" s="75"/>
      <c r="AG951" s="75"/>
      <c r="AH951" s="75"/>
      <c r="AI951" s="75"/>
      <c r="AJ951" s="75"/>
      <c r="AK951" s="75"/>
      <c r="AL951" s="75"/>
      <c r="AM951" s="75"/>
      <c r="AN951" s="75"/>
      <c r="AO951" s="75"/>
      <c r="AP951" s="75"/>
      <c r="AQ951" s="75"/>
    </row>
    <row r="952" ht="14.25" customHeight="1">
      <c r="F952" s="176"/>
      <c r="N952" s="176"/>
      <c r="V952" s="176"/>
      <c r="X952" s="132"/>
      <c r="Y952" s="75"/>
      <c r="Z952" s="75"/>
      <c r="AA952" s="75"/>
      <c r="AB952" s="75"/>
      <c r="AC952" s="75"/>
      <c r="AD952" s="75"/>
      <c r="AE952" s="75"/>
      <c r="AF952" s="75"/>
      <c r="AG952" s="75"/>
      <c r="AH952" s="75"/>
      <c r="AI952" s="75"/>
      <c r="AJ952" s="75"/>
      <c r="AK952" s="75"/>
      <c r="AL952" s="75"/>
      <c r="AM952" s="75"/>
      <c r="AN952" s="75"/>
      <c r="AO952" s="75"/>
      <c r="AP952" s="75"/>
      <c r="AQ952" s="75"/>
    </row>
    <row r="953" ht="14.25" customHeight="1">
      <c r="F953" s="176"/>
      <c r="N953" s="176"/>
      <c r="V953" s="176"/>
      <c r="X953" s="132"/>
      <c r="Y953" s="75"/>
      <c r="Z953" s="75"/>
      <c r="AA953" s="75"/>
      <c r="AB953" s="75"/>
      <c r="AC953" s="75"/>
      <c r="AD953" s="75"/>
      <c r="AE953" s="75"/>
      <c r="AF953" s="75"/>
      <c r="AG953" s="75"/>
      <c r="AH953" s="75"/>
      <c r="AI953" s="75"/>
      <c r="AJ953" s="75"/>
      <c r="AK953" s="75"/>
      <c r="AL953" s="75"/>
      <c r="AM953" s="75"/>
      <c r="AN953" s="75"/>
      <c r="AO953" s="75"/>
      <c r="AP953" s="75"/>
      <c r="AQ953" s="75"/>
    </row>
    <row r="954" ht="14.25" customHeight="1">
      <c r="F954" s="176"/>
      <c r="N954" s="176"/>
      <c r="V954" s="176"/>
      <c r="X954" s="132"/>
      <c r="Y954" s="75"/>
      <c r="Z954" s="75"/>
      <c r="AA954" s="75"/>
      <c r="AB954" s="75"/>
      <c r="AC954" s="75"/>
      <c r="AD954" s="75"/>
      <c r="AE954" s="75"/>
      <c r="AF954" s="75"/>
      <c r="AG954" s="75"/>
      <c r="AH954" s="75"/>
      <c r="AI954" s="75"/>
      <c r="AJ954" s="75"/>
      <c r="AK954" s="75"/>
      <c r="AL954" s="75"/>
      <c r="AM954" s="75"/>
      <c r="AN954" s="75"/>
      <c r="AO954" s="75"/>
      <c r="AP954" s="75"/>
      <c r="AQ954" s="75"/>
    </row>
    <row r="955" ht="14.25" customHeight="1">
      <c r="F955" s="176"/>
      <c r="N955" s="176"/>
      <c r="V955" s="176"/>
      <c r="X955" s="132"/>
      <c r="Y955" s="75"/>
      <c r="Z955" s="75"/>
      <c r="AA955" s="75"/>
      <c r="AB955" s="75"/>
      <c r="AC955" s="75"/>
      <c r="AD955" s="75"/>
      <c r="AE955" s="75"/>
      <c r="AF955" s="75"/>
      <c r="AG955" s="75"/>
      <c r="AH955" s="75"/>
      <c r="AI955" s="75"/>
      <c r="AJ955" s="75"/>
      <c r="AK955" s="75"/>
      <c r="AL955" s="75"/>
      <c r="AM955" s="75"/>
      <c r="AN955" s="75"/>
      <c r="AO955" s="75"/>
      <c r="AP955" s="75"/>
      <c r="AQ955" s="75"/>
    </row>
    <row r="956" ht="14.25" customHeight="1">
      <c r="F956" s="176"/>
      <c r="N956" s="176"/>
      <c r="V956" s="176"/>
      <c r="X956" s="132"/>
      <c r="Y956" s="75"/>
      <c r="Z956" s="75"/>
      <c r="AA956" s="75"/>
      <c r="AB956" s="75"/>
      <c r="AC956" s="75"/>
      <c r="AD956" s="75"/>
      <c r="AE956" s="75"/>
      <c r="AF956" s="75"/>
      <c r="AG956" s="75"/>
      <c r="AH956" s="75"/>
      <c r="AI956" s="75"/>
      <c r="AJ956" s="75"/>
      <c r="AK956" s="75"/>
      <c r="AL956" s="75"/>
      <c r="AM956" s="75"/>
      <c r="AN956" s="75"/>
      <c r="AO956" s="75"/>
      <c r="AP956" s="75"/>
      <c r="AQ956" s="75"/>
    </row>
    <row r="957" ht="14.25" customHeight="1">
      <c r="F957" s="176"/>
      <c r="N957" s="176"/>
      <c r="V957" s="176"/>
      <c r="X957" s="132"/>
      <c r="Y957" s="75"/>
      <c r="Z957" s="75"/>
      <c r="AA957" s="75"/>
      <c r="AB957" s="75"/>
      <c r="AC957" s="75"/>
      <c r="AD957" s="75"/>
      <c r="AE957" s="75"/>
      <c r="AF957" s="75"/>
      <c r="AG957" s="75"/>
      <c r="AH957" s="75"/>
      <c r="AI957" s="75"/>
      <c r="AJ957" s="75"/>
      <c r="AK957" s="75"/>
      <c r="AL957" s="75"/>
      <c r="AM957" s="75"/>
      <c r="AN957" s="75"/>
      <c r="AO957" s="75"/>
      <c r="AP957" s="75"/>
      <c r="AQ957" s="75"/>
    </row>
    <row r="958" ht="14.25" customHeight="1">
      <c r="F958" s="176"/>
      <c r="N958" s="176"/>
      <c r="V958" s="176"/>
      <c r="X958" s="132"/>
      <c r="Y958" s="75"/>
      <c r="Z958" s="75"/>
      <c r="AA958" s="75"/>
      <c r="AB958" s="75"/>
      <c r="AC958" s="75"/>
      <c r="AD958" s="75"/>
      <c r="AE958" s="75"/>
      <c r="AF958" s="75"/>
      <c r="AG958" s="75"/>
      <c r="AH958" s="75"/>
      <c r="AI958" s="75"/>
      <c r="AJ958" s="75"/>
      <c r="AK958" s="75"/>
      <c r="AL958" s="75"/>
      <c r="AM958" s="75"/>
      <c r="AN958" s="75"/>
      <c r="AO958" s="75"/>
      <c r="AP958" s="75"/>
      <c r="AQ958" s="75"/>
    </row>
    <row r="959" ht="14.25" customHeight="1">
      <c r="F959" s="176"/>
      <c r="N959" s="176"/>
      <c r="V959" s="176"/>
      <c r="X959" s="132"/>
      <c r="Y959" s="75"/>
      <c r="Z959" s="75"/>
      <c r="AA959" s="75"/>
      <c r="AB959" s="75"/>
      <c r="AC959" s="75"/>
      <c r="AD959" s="75"/>
      <c r="AE959" s="75"/>
      <c r="AF959" s="75"/>
      <c r="AG959" s="75"/>
      <c r="AH959" s="75"/>
      <c r="AI959" s="75"/>
      <c r="AJ959" s="75"/>
      <c r="AK959" s="75"/>
      <c r="AL959" s="75"/>
      <c r="AM959" s="75"/>
      <c r="AN959" s="75"/>
      <c r="AO959" s="75"/>
      <c r="AP959" s="75"/>
      <c r="AQ959" s="75"/>
    </row>
    <row r="960" ht="14.25" customHeight="1">
      <c r="F960" s="176"/>
      <c r="N960" s="176"/>
      <c r="V960" s="176"/>
      <c r="X960" s="132"/>
      <c r="Y960" s="75"/>
      <c r="Z960" s="75"/>
      <c r="AA960" s="75"/>
      <c r="AB960" s="75"/>
      <c r="AC960" s="75"/>
      <c r="AD960" s="75"/>
      <c r="AE960" s="75"/>
      <c r="AF960" s="75"/>
      <c r="AG960" s="75"/>
      <c r="AH960" s="75"/>
      <c r="AI960" s="75"/>
      <c r="AJ960" s="75"/>
      <c r="AK960" s="75"/>
      <c r="AL960" s="75"/>
      <c r="AM960" s="75"/>
      <c r="AN960" s="75"/>
      <c r="AO960" s="75"/>
      <c r="AP960" s="75"/>
      <c r="AQ960" s="75"/>
    </row>
    <row r="961" ht="14.25" customHeight="1">
      <c r="F961" s="176"/>
      <c r="N961" s="176"/>
      <c r="V961" s="176"/>
      <c r="X961" s="132"/>
      <c r="Y961" s="75"/>
      <c r="Z961" s="75"/>
      <c r="AA961" s="75"/>
      <c r="AB961" s="75"/>
      <c r="AC961" s="75"/>
      <c r="AD961" s="75"/>
      <c r="AE961" s="75"/>
      <c r="AF961" s="75"/>
      <c r="AG961" s="75"/>
      <c r="AH961" s="75"/>
      <c r="AI961" s="75"/>
      <c r="AJ961" s="75"/>
      <c r="AK961" s="75"/>
      <c r="AL961" s="75"/>
      <c r="AM961" s="75"/>
      <c r="AN961" s="75"/>
      <c r="AO961" s="75"/>
      <c r="AP961" s="75"/>
      <c r="AQ961" s="75"/>
    </row>
    <row r="962" ht="14.25" customHeight="1">
      <c r="F962" s="176"/>
      <c r="N962" s="176"/>
      <c r="V962" s="176"/>
      <c r="X962" s="132"/>
      <c r="Y962" s="75"/>
      <c r="Z962" s="75"/>
      <c r="AA962" s="75"/>
      <c r="AB962" s="75"/>
      <c r="AC962" s="75"/>
      <c r="AD962" s="75"/>
      <c r="AE962" s="75"/>
      <c r="AF962" s="75"/>
      <c r="AG962" s="75"/>
      <c r="AH962" s="75"/>
      <c r="AI962" s="75"/>
      <c r="AJ962" s="75"/>
      <c r="AK962" s="75"/>
      <c r="AL962" s="75"/>
      <c r="AM962" s="75"/>
      <c r="AN962" s="75"/>
      <c r="AO962" s="75"/>
      <c r="AP962" s="75"/>
      <c r="AQ962" s="75"/>
    </row>
    <row r="963" ht="14.25" customHeight="1">
      <c r="F963" s="176"/>
      <c r="N963" s="176"/>
      <c r="V963" s="176"/>
      <c r="X963" s="132"/>
      <c r="Y963" s="75"/>
      <c r="Z963" s="75"/>
      <c r="AA963" s="75"/>
      <c r="AB963" s="75"/>
      <c r="AC963" s="75"/>
      <c r="AD963" s="75"/>
      <c r="AE963" s="75"/>
      <c r="AF963" s="75"/>
      <c r="AG963" s="75"/>
      <c r="AH963" s="75"/>
      <c r="AI963" s="75"/>
      <c r="AJ963" s="75"/>
      <c r="AK963" s="75"/>
      <c r="AL963" s="75"/>
      <c r="AM963" s="75"/>
      <c r="AN963" s="75"/>
      <c r="AO963" s="75"/>
      <c r="AP963" s="75"/>
      <c r="AQ963" s="75"/>
    </row>
    <row r="964" ht="14.25" customHeight="1">
      <c r="F964" s="176"/>
      <c r="N964" s="176"/>
      <c r="V964" s="176"/>
      <c r="X964" s="132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  <c r="AO964" s="75"/>
      <c r="AP964" s="75"/>
      <c r="AQ964" s="75"/>
    </row>
    <row r="965" ht="14.25" customHeight="1">
      <c r="F965" s="176"/>
      <c r="N965" s="176"/>
      <c r="V965" s="176"/>
      <c r="X965" s="132"/>
      <c r="Y965" s="75"/>
      <c r="Z965" s="75"/>
      <c r="AA965" s="75"/>
      <c r="AB965" s="75"/>
      <c r="AC965" s="75"/>
      <c r="AD965" s="75"/>
      <c r="AE965" s="75"/>
      <c r="AF965" s="75"/>
      <c r="AG965" s="75"/>
      <c r="AH965" s="75"/>
      <c r="AI965" s="75"/>
      <c r="AJ965" s="75"/>
      <c r="AK965" s="75"/>
      <c r="AL965" s="75"/>
      <c r="AM965" s="75"/>
      <c r="AN965" s="75"/>
      <c r="AO965" s="75"/>
      <c r="AP965" s="75"/>
      <c r="AQ965" s="75"/>
    </row>
    <row r="966" ht="14.25" customHeight="1">
      <c r="F966" s="176"/>
      <c r="N966" s="176"/>
      <c r="V966" s="176"/>
      <c r="X966" s="132"/>
      <c r="Y966" s="75"/>
      <c r="Z966" s="75"/>
      <c r="AA966" s="75"/>
      <c r="AB966" s="75"/>
      <c r="AC966" s="75"/>
      <c r="AD966" s="75"/>
      <c r="AE966" s="75"/>
      <c r="AF966" s="75"/>
      <c r="AG966" s="75"/>
      <c r="AH966" s="75"/>
      <c r="AI966" s="75"/>
      <c r="AJ966" s="75"/>
      <c r="AK966" s="75"/>
      <c r="AL966" s="75"/>
      <c r="AM966" s="75"/>
      <c r="AN966" s="75"/>
      <c r="AO966" s="75"/>
      <c r="AP966" s="75"/>
      <c r="AQ966" s="75"/>
    </row>
    <row r="967" ht="14.25" customHeight="1">
      <c r="F967" s="176"/>
      <c r="N967" s="176"/>
      <c r="V967" s="176"/>
      <c r="X967" s="132"/>
      <c r="Y967" s="75"/>
      <c r="Z967" s="75"/>
      <c r="AA967" s="75"/>
      <c r="AB967" s="75"/>
      <c r="AC967" s="75"/>
      <c r="AD967" s="75"/>
      <c r="AE967" s="75"/>
      <c r="AF967" s="75"/>
      <c r="AG967" s="75"/>
      <c r="AH967" s="75"/>
      <c r="AI967" s="75"/>
      <c r="AJ967" s="75"/>
      <c r="AK967" s="75"/>
      <c r="AL967" s="75"/>
      <c r="AM967" s="75"/>
      <c r="AN967" s="75"/>
      <c r="AO967" s="75"/>
      <c r="AP967" s="75"/>
      <c r="AQ967" s="75"/>
    </row>
    <row r="968" ht="14.25" customHeight="1">
      <c r="F968" s="176"/>
      <c r="N968" s="176"/>
      <c r="V968" s="176"/>
      <c r="X968" s="132"/>
      <c r="Y968" s="75"/>
      <c r="Z968" s="75"/>
      <c r="AA968" s="75"/>
      <c r="AB968" s="75"/>
      <c r="AC968" s="75"/>
      <c r="AD968" s="75"/>
      <c r="AE968" s="75"/>
      <c r="AF968" s="75"/>
      <c r="AG968" s="75"/>
      <c r="AH968" s="75"/>
      <c r="AI968" s="75"/>
      <c r="AJ968" s="75"/>
      <c r="AK968" s="75"/>
      <c r="AL968" s="75"/>
      <c r="AM968" s="75"/>
      <c r="AN968" s="75"/>
      <c r="AO968" s="75"/>
      <c r="AP968" s="75"/>
      <c r="AQ968" s="75"/>
    </row>
    <row r="969" ht="14.25" customHeight="1">
      <c r="F969" s="176"/>
      <c r="N969" s="176"/>
      <c r="V969" s="176"/>
      <c r="X969" s="132"/>
      <c r="Y969" s="75"/>
      <c r="Z969" s="75"/>
      <c r="AA969" s="75"/>
      <c r="AB969" s="75"/>
      <c r="AC969" s="75"/>
      <c r="AD969" s="75"/>
      <c r="AE969" s="75"/>
      <c r="AF969" s="75"/>
      <c r="AG969" s="75"/>
      <c r="AH969" s="75"/>
      <c r="AI969" s="75"/>
      <c r="AJ969" s="75"/>
      <c r="AK969" s="75"/>
      <c r="AL969" s="75"/>
      <c r="AM969" s="75"/>
      <c r="AN969" s="75"/>
      <c r="AO969" s="75"/>
      <c r="AP969" s="75"/>
      <c r="AQ969" s="75"/>
    </row>
    <row r="970" ht="14.25" customHeight="1">
      <c r="F970" s="176"/>
      <c r="N970" s="176"/>
      <c r="V970" s="176"/>
      <c r="X970" s="132"/>
      <c r="Y970" s="75"/>
      <c r="Z970" s="75"/>
      <c r="AA970" s="75"/>
      <c r="AB970" s="75"/>
      <c r="AC970" s="75"/>
      <c r="AD970" s="75"/>
      <c r="AE970" s="75"/>
      <c r="AF970" s="75"/>
      <c r="AG970" s="75"/>
      <c r="AH970" s="75"/>
      <c r="AI970" s="75"/>
      <c r="AJ970" s="75"/>
      <c r="AK970" s="75"/>
      <c r="AL970" s="75"/>
      <c r="AM970" s="75"/>
      <c r="AN970" s="75"/>
      <c r="AO970" s="75"/>
      <c r="AP970" s="75"/>
      <c r="AQ970" s="75"/>
    </row>
    <row r="971" ht="14.25" customHeight="1">
      <c r="F971" s="176"/>
      <c r="N971" s="176"/>
      <c r="V971" s="176"/>
      <c r="X971" s="132"/>
      <c r="Y971" s="75"/>
      <c r="Z971" s="75"/>
      <c r="AA971" s="75"/>
      <c r="AB971" s="75"/>
      <c r="AC971" s="75"/>
      <c r="AD971" s="75"/>
      <c r="AE971" s="75"/>
      <c r="AF971" s="75"/>
      <c r="AG971" s="75"/>
      <c r="AH971" s="75"/>
      <c r="AI971" s="75"/>
      <c r="AJ971" s="75"/>
      <c r="AK971" s="75"/>
      <c r="AL971" s="75"/>
      <c r="AM971" s="75"/>
      <c r="AN971" s="75"/>
      <c r="AO971" s="75"/>
      <c r="AP971" s="75"/>
      <c r="AQ971" s="75"/>
    </row>
    <row r="972" ht="14.25" customHeight="1">
      <c r="F972" s="176"/>
      <c r="N972" s="176"/>
      <c r="V972" s="176"/>
      <c r="X972" s="132"/>
      <c r="Y972" s="75"/>
      <c r="Z972" s="75"/>
      <c r="AA972" s="75"/>
      <c r="AB972" s="75"/>
      <c r="AC972" s="75"/>
      <c r="AD972" s="75"/>
      <c r="AE972" s="75"/>
      <c r="AF972" s="75"/>
      <c r="AG972" s="75"/>
      <c r="AH972" s="75"/>
      <c r="AI972" s="75"/>
      <c r="AJ972" s="75"/>
      <c r="AK972" s="75"/>
      <c r="AL972" s="75"/>
      <c r="AM972" s="75"/>
      <c r="AN972" s="75"/>
      <c r="AO972" s="75"/>
      <c r="AP972" s="75"/>
      <c r="AQ972" s="75"/>
    </row>
    <row r="973" ht="14.25" customHeight="1">
      <c r="F973" s="176"/>
      <c r="N973" s="176"/>
      <c r="V973" s="176"/>
      <c r="X973" s="132"/>
      <c r="Y973" s="75"/>
      <c r="Z973" s="75"/>
      <c r="AA973" s="75"/>
      <c r="AB973" s="75"/>
      <c r="AC973" s="75"/>
      <c r="AD973" s="75"/>
      <c r="AE973" s="75"/>
      <c r="AF973" s="75"/>
      <c r="AG973" s="75"/>
      <c r="AH973" s="75"/>
      <c r="AI973" s="75"/>
      <c r="AJ973" s="75"/>
      <c r="AK973" s="75"/>
      <c r="AL973" s="75"/>
      <c r="AM973" s="75"/>
      <c r="AN973" s="75"/>
      <c r="AO973" s="75"/>
      <c r="AP973" s="75"/>
      <c r="AQ973" s="75"/>
    </row>
    <row r="974" ht="14.25" customHeight="1">
      <c r="F974" s="176"/>
      <c r="N974" s="176"/>
      <c r="V974" s="176"/>
      <c r="X974" s="132"/>
      <c r="Y974" s="75"/>
      <c r="Z974" s="75"/>
      <c r="AA974" s="75"/>
      <c r="AB974" s="75"/>
      <c r="AC974" s="75"/>
      <c r="AD974" s="75"/>
      <c r="AE974" s="75"/>
      <c r="AF974" s="75"/>
      <c r="AG974" s="75"/>
      <c r="AH974" s="75"/>
      <c r="AI974" s="75"/>
      <c r="AJ974" s="75"/>
      <c r="AK974" s="75"/>
      <c r="AL974" s="75"/>
      <c r="AM974" s="75"/>
      <c r="AN974" s="75"/>
      <c r="AO974" s="75"/>
      <c r="AP974" s="75"/>
      <c r="AQ974" s="75"/>
    </row>
    <row r="975" ht="14.25" customHeight="1">
      <c r="F975" s="176"/>
      <c r="N975" s="176"/>
      <c r="V975" s="176"/>
      <c r="X975" s="132"/>
      <c r="Y975" s="75"/>
      <c r="Z975" s="75"/>
      <c r="AA975" s="75"/>
      <c r="AB975" s="75"/>
      <c r="AC975" s="75"/>
      <c r="AD975" s="75"/>
      <c r="AE975" s="75"/>
      <c r="AF975" s="75"/>
      <c r="AG975" s="75"/>
      <c r="AH975" s="75"/>
      <c r="AI975" s="75"/>
      <c r="AJ975" s="75"/>
      <c r="AK975" s="75"/>
      <c r="AL975" s="75"/>
      <c r="AM975" s="75"/>
      <c r="AN975" s="75"/>
      <c r="AO975" s="75"/>
      <c r="AP975" s="75"/>
      <c r="AQ975" s="75"/>
    </row>
    <row r="976" ht="14.25" customHeight="1">
      <c r="F976" s="176"/>
      <c r="N976" s="176"/>
      <c r="V976" s="176"/>
      <c r="X976" s="132"/>
      <c r="Y976" s="75"/>
      <c r="Z976" s="75"/>
      <c r="AA976" s="75"/>
      <c r="AB976" s="75"/>
      <c r="AC976" s="75"/>
      <c r="AD976" s="75"/>
      <c r="AE976" s="75"/>
      <c r="AF976" s="75"/>
      <c r="AG976" s="75"/>
      <c r="AH976" s="75"/>
      <c r="AI976" s="75"/>
      <c r="AJ976" s="75"/>
      <c r="AK976" s="75"/>
      <c r="AL976" s="75"/>
      <c r="AM976" s="75"/>
      <c r="AN976" s="75"/>
      <c r="AO976" s="75"/>
      <c r="AP976" s="75"/>
      <c r="AQ976" s="75"/>
    </row>
    <row r="977" ht="14.25" customHeight="1">
      <c r="F977" s="176"/>
      <c r="N977" s="176"/>
      <c r="V977" s="176"/>
      <c r="X977" s="132"/>
      <c r="Y977" s="75"/>
      <c r="Z977" s="75"/>
      <c r="AA977" s="75"/>
      <c r="AB977" s="75"/>
      <c r="AC977" s="75"/>
      <c r="AD977" s="75"/>
      <c r="AE977" s="75"/>
      <c r="AF977" s="75"/>
      <c r="AG977" s="75"/>
      <c r="AH977" s="75"/>
      <c r="AI977" s="75"/>
      <c r="AJ977" s="75"/>
      <c r="AK977" s="75"/>
      <c r="AL977" s="75"/>
      <c r="AM977" s="75"/>
      <c r="AN977" s="75"/>
      <c r="AO977" s="75"/>
      <c r="AP977" s="75"/>
      <c r="AQ977" s="75"/>
    </row>
    <row r="978" ht="14.25" customHeight="1">
      <c r="F978" s="176"/>
      <c r="N978" s="176"/>
      <c r="V978" s="176"/>
      <c r="X978" s="132"/>
      <c r="Y978" s="75"/>
      <c r="Z978" s="75"/>
      <c r="AA978" s="75"/>
      <c r="AB978" s="75"/>
      <c r="AC978" s="75"/>
      <c r="AD978" s="75"/>
      <c r="AE978" s="75"/>
      <c r="AF978" s="75"/>
      <c r="AG978" s="75"/>
      <c r="AH978" s="75"/>
      <c r="AI978" s="75"/>
      <c r="AJ978" s="75"/>
      <c r="AK978" s="75"/>
      <c r="AL978" s="75"/>
      <c r="AM978" s="75"/>
      <c r="AN978" s="75"/>
      <c r="AO978" s="75"/>
      <c r="AP978" s="75"/>
      <c r="AQ978" s="75"/>
    </row>
    <row r="979" ht="14.25" customHeight="1">
      <c r="F979" s="176"/>
      <c r="N979" s="176"/>
      <c r="V979" s="176"/>
      <c r="X979" s="132"/>
      <c r="Y979" s="75"/>
      <c r="Z979" s="75"/>
      <c r="AA979" s="75"/>
      <c r="AB979" s="75"/>
      <c r="AC979" s="75"/>
      <c r="AD979" s="75"/>
      <c r="AE979" s="75"/>
      <c r="AF979" s="75"/>
      <c r="AG979" s="75"/>
      <c r="AH979" s="75"/>
      <c r="AI979" s="75"/>
      <c r="AJ979" s="75"/>
      <c r="AK979" s="75"/>
      <c r="AL979" s="75"/>
      <c r="AM979" s="75"/>
      <c r="AN979" s="75"/>
      <c r="AO979" s="75"/>
      <c r="AP979" s="75"/>
      <c r="AQ979" s="75"/>
    </row>
    <row r="980" ht="14.25" customHeight="1">
      <c r="F980" s="176"/>
      <c r="N980" s="176"/>
      <c r="V980" s="176"/>
      <c r="X980" s="132"/>
      <c r="Y980" s="75"/>
      <c r="Z980" s="75"/>
      <c r="AA980" s="75"/>
      <c r="AB980" s="75"/>
      <c r="AC980" s="75"/>
      <c r="AD980" s="75"/>
      <c r="AE980" s="75"/>
      <c r="AF980" s="75"/>
      <c r="AG980" s="75"/>
      <c r="AH980" s="75"/>
      <c r="AI980" s="75"/>
      <c r="AJ980" s="75"/>
      <c r="AK980" s="75"/>
      <c r="AL980" s="75"/>
      <c r="AM980" s="75"/>
      <c r="AN980" s="75"/>
      <c r="AO980" s="75"/>
      <c r="AP980" s="75"/>
      <c r="AQ980" s="75"/>
    </row>
    <row r="981" ht="14.25" customHeight="1">
      <c r="F981" s="176"/>
      <c r="N981" s="176"/>
      <c r="V981" s="176"/>
      <c r="X981" s="132"/>
      <c r="Y981" s="75"/>
      <c r="Z981" s="75"/>
      <c r="AA981" s="75"/>
      <c r="AB981" s="75"/>
      <c r="AC981" s="75"/>
      <c r="AD981" s="75"/>
      <c r="AE981" s="75"/>
      <c r="AF981" s="75"/>
      <c r="AG981" s="75"/>
      <c r="AH981" s="75"/>
      <c r="AI981" s="75"/>
      <c r="AJ981" s="75"/>
      <c r="AK981" s="75"/>
      <c r="AL981" s="75"/>
      <c r="AM981" s="75"/>
      <c r="AN981" s="75"/>
      <c r="AO981" s="75"/>
      <c r="AP981" s="75"/>
      <c r="AQ981" s="75"/>
    </row>
    <row r="982" ht="14.25" customHeight="1">
      <c r="F982" s="176"/>
      <c r="N982" s="176"/>
      <c r="V982" s="176"/>
      <c r="X982" s="132"/>
      <c r="Y982" s="75"/>
      <c r="Z982" s="75"/>
      <c r="AA982" s="75"/>
      <c r="AB982" s="75"/>
      <c r="AC982" s="75"/>
      <c r="AD982" s="75"/>
      <c r="AE982" s="75"/>
      <c r="AF982" s="75"/>
      <c r="AG982" s="75"/>
      <c r="AH982" s="75"/>
      <c r="AI982" s="75"/>
      <c r="AJ982" s="75"/>
      <c r="AK982" s="75"/>
      <c r="AL982" s="75"/>
      <c r="AM982" s="75"/>
      <c r="AN982" s="75"/>
      <c r="AO982" s="75"/>
      <c r="AP982" s="75"/>
      <c r="AQ982" s="75"/>
    </row>
    <row r="983" ht="14.25" customHeight="1">
      <c r="F983" s="176"/>
      <c r="N983" s="176"/>
      <c r="V983" s="176"/>
      <c r="X983" s="132"/>
      <c r="Y983" s="75"/>
      <c r="Z983" s="75"/>
      <c r="AA983" s="75"/>
      <c r="AB983" s="75"/>
      <c r="AC983" s="75"/>
      <c r="AD983" s="75"/>
      <c r="AE983" s="75"/>
      <c r="AF983" s="75"/>
      <c r="AG983" s="75"/>
      <c r="AH983" s="75"/>
      <c r="AI983" s="75"/>
      <c r="AJ983" s="75"/>
      <c r="AK983" s="75"/>
      <c r="AL983" s="75"/>
      <c r="AM983" s="75"/>
      <c r="AN983" s="75"/>
      <c r="AO983" s="75"/>
      <c r="AP983" s="75"/>
      <c r="AQ983" s="75"/>
    </row>
    <row r="984" ht="14.25" customHeight="1">
      <c r="F984" s="176"/>
      <c r="N984" s="176"/>
      <c r="V984" s="176"/>
      <c r="X984" s="132"/>
      <c r="Y984" s="75"/>
      <c r="Z984" s="75"/>
      <c r="AA984" s="75"/>
      <c r="AB984" s="75"/>
      <c r="AC984" s="75"/>
      <c r="AD984" s="75"/>
      <c r="AE984" s="75"/>
      <c r="AF984" s="75"/>
      <c r="AG984" s="75"/>
      <c r="AH984" s="75"/>
      <c r="AI984" s="75"/>
      <c r="AJ984" s="75"/>
      <c r="AK984" s="75"/>
      <c r="AL984" s="75"/>
      <c r="AM984" s="75"/>
      <c r="AN984" s="75"/>
      <c r="AO984" s="75"/>
      <c r="AP984" s="75"/>
      <c r="AQ984" s="75"/>
    </row>
    <row r="985" ht="14.25" customHeight="1">
      <c r="F985" s="176"/>
      <c r="N985" s="176"/>
      <c r="V985" s="176"/>
      <c r="X985" s="132"/>
      <c r="Y985" s="75"/>
      <c r="Z985" s="75"/>
      <c r="AA985" s="75"/>
      <c r="AB985" s="75"/>
      <c r="AC985" s="75"/>
      <c r="AD985" s="75"/>
      <c r="AE985" s="75"/>
      <c r="AF985" s="75"/>
      <c r="AG985" s="75"/>
      <c r="AH985" s="75"/>
      <c r="AI985" s="75"/>
      <c r="AJ985" s="75"/>
      <c r="AK985" s="75"/>
      <c r="AL985" s="75"/>
      <c r="AM985" s="75"/>
      <c r="AN985" s="75"/>
      <c r="AO985" s="75"/>
      <c r="AP985" s="75"/>
      <c r="AQ985" s="75"/>
    </row>
    <row r="986" ht="14.25" customHeight="1">
      <c r="F986" s="176"/>
      <c r="N986" s="176"/>
      <c r="V986" s="176"/>
      <c r="X986" s="132"/>
      <c r="Y986" s="75"/>
      <c r="Z986" s="75"/>
      <c r="AA986" s="75"/>
      <c r="AB986" s="75"/>
      <c r="AC986" s="75"/>
      <c r="AD986" s="75"/>
      <c r="AE986" s="75"/>
      <c r="AF986" s="75"/>
      <c r="AG986" s="75"/>
      <c r="AH986" s="75"/>
      <c r="AI986" s="75"/>
      <c r="AJ986" s="75"/>
      <c r="AK986" s="75"/>
      <c r="AL986" s="75"/>
      <c r="AM986" s="75"/>
      <c r="AN986" s="75"/>
      <c r="AO986" s="75"/>
      <c r="AP986" s="75"/>
      <c r="AQ986" s="75"/>
    </row>
    <row r="987" ht="14.25" customHeight="1">
      <c r="F987" s="176"/>
      <c r="N987" s="176"/>
      <c r="V987" s="176"/>
      <c r="X987" s="132"/>
      <c r="Y987" s="75"/>
      <c r="Z987" s="75"/>
      <c r="AA987" s="75"/>
      <c r="AB987" s="75"/>
      <c r="AC987" s="75"/>
      <c r="AD987" s="75"/>
      <c r="AE987" s="75"/>
      <c r="AF987" s="75"/>
      <c r="AG987" s="75"/>
      <c r="AH987" s="75"/>
      <c r="AI987" s="75"/>
      <c r="AJ987" s="75"/>
      <c r="AK987" s="75"/>
      <c r="AL987" s="75"/>
      <c r="AM987" s="75"/>
      <c r="AN987" s="75"/>
      <c r="AO987" s="75"/>
      <c r="AP987" s="75"/>
      <c r="AQ987" s="75"/>
    </row>
    <row r="988" ht="14.25" customHeight="1">
      <c r="F988" s="176"/>
      <c r="N988" s="176"/>
      <c r="V988" s="176"/>
      <c r="X988" s="132"/>
      <c r="Y988" s="75"/>
      <c r="Z988" s="75"/>
      <c r="AA988" s="75"/>
      <c r="AB988" s="75"/>
      <c r="AC988" s="75"/>
      <c r="AD988" s="75"/>
      <c r="AE988" s="75"/>
      <c r="AF988" s="75"/>
      <c r="AG988" s="75"/>
      <c r="AH988" s="75"/>
      <c r="AI988" s="75"/>
      <c r="AJ988" s="75"/>
      <c r="AK988" s="75"/>
      <c r="AL988" s="75"/>
      <c r="AM988" s="75"/>
      <c r="AN988" s="75"/>
      <c r="AO988" s="75"/>
      <c r="AP988" s="75"/>
      <c r="AQ988" s="75"/>
    </row>
    <row r="989" ht="14.25" customHeight="1">
      <c r="F989" s="176"/>
      <c r="N989" s="176"/>
      <c r="V989" s="176"/>
      <c r="X989" s="132"/>
      <c r="Y989" s="75"/>
      <c r="Z989" s="75"/>
      <c r="AA989" s="75"/>
      <c r="AB989" s="75"/>
      <c r="AC989" s="75"/>
      <c r="AD989" s="75"/>
      <c r="AE989" s="75"/>
      <c r="AF989" s="75"/>
      <c r="AG989" s="75"/>
      <c r="AH989" s="75"/>
      <c r="AI989" s="75"/>
      <c r="AJ989" s="75"/>
      <c r="AK989" s="75"/>
      <c r="AL989" s="75"/>
      <c r="AM989" s="75"/>
      <c r="AN989" s="75"/>
      <c r="AO989" s="75"/>
      <c r="AP989" s="75"/>
      <c r="AQ989" s="75"/>
    </row>
    <row r="990" ht="14.25" customHeight="1">
      <c r="F990" s="176"/>
      <c r="N990" s="176"/>
      <c r="V990" s="176"/>
      <c r="X990" s="132"/>
      <c r="Y990" s="75"/>
      <c r="Z990" s="75"/>
      <c r="AA990" s="75"/>
      <c r="AB990" s="75"/>
      <c r="AC990" s="75"/>
      <c r="AD990" s="75"/>
      <c r="AE990" s="75"/>
      <c r="AF990" s="75"/>
      <c r="AG990" s="75"/>
      <c r="AH990" s="75"/>
      <c r="AI990" s="75"/>
      <c r="AJ990" s="75"/>
      <c r="AK990" s="75"/>
      <c r="AL990" s="75"/>
      <c r="AM990" s="75"/>
      <c r="AN990" s="75"/>
      <c r="AO990" s="75"/>
      <c r="AP990" s="75"/>
      <c r="AQ990" s="75"/>
    </row>
    <row r="991" ht="14.25" customHeight="1">
      <c r="F991" s="176"/>
      <c r="N991" s="176"/>
      <c r="V991" s="176"/>
      <c r="X991" s="132"/>
      <c r="Y991" s="75"/>
      <c r="Z991" s="75"/>
      <c r="AA991" s="75"/>
      <c r="AB991" s="75"/>
      <c r="AC991" s="75"/>
      <c r="AD991" s="75"/>
      <c r="AE991" s="75"/>
      <c r="AF991" s="75"/>
      <c r="AG991" s="75"/>
      <c r="AH991" s="75"/>
      <c r="AI991" s="75"/>
      <c r="AJ991" s="75"/>
      <c r="AK991" s="75"/>
      <c r="AL991" s="75"/>
      <c r="AM991" s="75"/>
      <c r="AN991" s="75"/>
      <c r="AO991" s="75"/>
      <c r="AP991" s="75"/>
      <c r="AQ991" s="75"/>
    </row>
    <row r="992" ht="14.25" customHeight="1">
      <c r="F992" s="176"/>
      <c r="N992" s="176"/>
      <c r="V992" s="176"/>
      <c r="X992" s="132"/>
      <c r="Y992" s="75"/>
      <c r="Z992" s="75"/>
      <c r="AA992" s="75"/>
      <c r="AB992" s="75"/>
      <c r="AC992" s="75"/>
      <c r="AD992" s="75"/>
      <c r="AE992" s="75"/>
      <c r="AF992" s="75"/>
      <c r="AG992" s="75"/>
      <c r="AH992" s="75"/>
      <c r="AI992" s="75"/>
      <c r="AJ992" s="75"/>
      <c r="AK992" s="75"/>
      <c r="AL992" s="75"/>
      <c r="AM992" s="75"/>
      <c r="AN992" s="75"/>
      <c r="AO992" s="75"/>
      <c r="AP992" s="75"/>
      <c r="AQ992" s="75"/>
    </row>
    <row r="993" ht="14.25" customHeight="1">
      <c r="F993" s="176"/>
      <c r="N993" s="176"/>
      <c r="V993" s="176"/>
      <c r="X993" s="132"/>
      <c r="Y993" s="75"/>
      <c r="Z993" s="75"/>
      <c r="AA993" s="75"/>
      <c r="AB993" s="75"/>
      <c r="AC993" s="75"/>
      <c r="AD993" s="75"/>
      <c r="AE993" s="75"/>
      <c r="AF993" s="75"/>
      <c r="AG993" s="75"/>
      <c r="AH993" s="75"/>
      <c r="AI993" s="75"/>
      <c r="AJ993" s="75"/>
      <c r="AK993" s="75"/>
      <c r="AL993" s="75"/>
      <c r="AM993" s="75"/>
      <c r="AN993" s="75"/>
      <c r="AO993" s="75"/>
      <c r="AP993" s="75"/>
      <c r="AQ993" s="75"/>
    </row>
    <row r="994" ht="14.25" customHeight="1">
      <c r="F994" s="176"/>
      <c r="N994" s="176"/>
      <c r="V994" s="176"/>
      <c r="X994" s="132"/>
      <c r="Y994" s="75"/>
      <c r="Z994" s="75"/>
      <c r="AA994" s="75"/>
      <c r="AB994" s="75"/>
      <c r="AC994" s="75"/>
      <c r="AD994" s="75"/>
      <c r="AE994" s="75"/>
      <c r="AF994" s="75"/>
      <c r="AG994" s="75"/>
      <c r="AH994" s="75"/>
      <c r="AI994" s="75"/>
      <c r="AJ994" s="75"/>
      <c r="AK994" s="75"/>
      <c r="AL994" s="75"/>
      <c r="AM994" s="75"/>
      <c r="AN994" s="75"/>
      <c r="AO994" s="75"/>
      <c r="AP994" s="75"/>
      <c r="AQ994" s="75"/>
    </row>
    <row r="995" ht="14.25" customHeight="1">
      <c r="F995" s="176"/>
      <c r="N995" s="176"/>
      <c r="V995" s="176"/>
      <c r="X995" s="132"/>
      <c r="Y995" s="75"/>
      <c r="Z995" s="75"/>
      <c r="AA995" s="75"/>
      <c r="AB995" s="75"/>
      <c r="AC995" s="75"/>
      <c r="AD995" s="75"/>
      <c r="AE995" s="75"/>
      <c r="AF995" s="75"/>
      <c r="AG995" s="75"/>
      <c r="AH995" s="75"/>
      <c r="AI995" s="75"/>
      <c r="AJ995" s="75"/>
      <c r="AK995" s="75"/>
      <c r="AL995" s="75"/>
      <c r="AM995" s="75"/>
      <c r="AN995" s="75"/>
      <c r="AO995" s="75"/>
      <c r="AP995" s="75"/>
      <c r="AQ995" s="75"/>
    </row>
    <row r="996" ht="14.25" customHeight="1">
      <c r="F996" s="176"/>
      <c r="N996" s="176"/>
      <c r="V996" s="176"/>
      <c r="X996" s="132"/>
      <c r="Y996" s="75"/>
      <c r="Z996" s="75"/>
      <c r="AA996" s="75"/>
      <c r="AB996" s="75"/>
      <c r="AC996" s="75"/>
      <c r="AD996" s="75"/>
      <c r="AE996" s="75"/>
      <c r="AF996" s="75"/>
      <c r="AG996" s="75"/>
      <c r="AH996" s="75"/>
      <c r="AI996" s="75"/>
      <c r="AJ996" s="75"/>
      <c r="AK996" s="75"/>
      <c r="AL996" s="75"/>
      <c r="AM996" s="75"/>
      <c r="AN996" s="75"/>
      <c r="AO996" s="75"/>
      <c r="AP996" s="75"/>
      <c r="AQ996" s="75"/>
    </row>
    <row r="997" ht="14.25" customHeight="1">
      <c r="F997" s="176"/>
      <c r="N997" s="176"/>
      <c r="V997" s="176"/>
      <c r="X997" s="132"/>
      <c r="Y997" s="75"/>
      <c r="Z997" s="75"/>
      <c r="AA997" s="75"/>
      <c r="AB997" s="75"/>
      <c r="AC997" s="75"/>
      <c r="AD997" s="75"/>
      <c r="AE997" s="75"/>
      <c r="AF997" s="75"/>
      <c r="AG997" s="75"/>
      <c r="AH997" s="75"/>
      <c r="AI997" s="75"/>
      <c r="AJ997" s="75"/>
      <c r="AK997" s="75"/>
      <c r="AL997" s="75"/>
      <c r="AM997" s="75"/>
      <c r="AN997" s="75"/>
      <c r="AO997" s="75"/>
      <c r="AP997" s="75"/>
      <c r="AQ997" s="75"/>
    </row>
    <row r="998" ht="14.25" customHeight="1">
      <c r="F998" s="176"/>
      <c r="N998" s="176"/>
      <c r="V998" s="176"/>
      <c r="X998" s="132"/>
      <c r="Y998" s="75"/>
      <c r="Z998" s="75"/>
      <c r="AA998" s="75"/>
      <c r="AB998" s="75"/>
      <c r="AC998" s="75"/>
      <c r="AD998" s="75"/>
      <c r="AE998" s="75"/>
      <c r="AF998" s="75"/>
      <c r="AG998" s="75"/>
      <c r="AH998" s="75"/>
      <c r="AI998" s="75"/>
      <c r="AJ998" s="75"/>
      <c r="AK998" s="75"/>
      <c r="AL998" s="75"/>
      <c r="AM998" s="75"/>
      <c r="AN998" s="75"/>
      <c r="AO998" s="75"/>
      <c r="AP998" s="75"/>
      <c r="AQ998" s="75"/>
    </row>
    <row r="999" ht="14.25" customHeight="1">
      <c r="F999" s="176"/>
      <c r="N999" s="176"/>
      <c r="V999" s="176"/>
      <c r="X999" s="132"/>
      <c r="Y999" s="75"/>
      <c r="Z999" s="75"/>
      <c r="AA999" s="75"/>
      <c r="AB999" s="75"/>
      <c r="AC999" s="75"/>
      <c r="AD999" s="75"/>
      <c r="AE999" s="75"/>
      <c r="AF999" s="75"/>
      <c r="AG999" s="75"/>
      <c r="AH999" s="75"/>
      <c r="AI999" s="75"/>
      <c r="AJ999" s="75"/>
      <c r="AK999" s="75"/>
      <c r="AL999" s="75"/>
      <c r="AM999" s="75"/>
      <c r="AN999" s="75"/>
      <c r="AO999" s="75"/>
      <c r="AP999" s="75"/>
      <c r="AQ999" s="75"/>
    </row>
    <row r="1000" ht="14.25" customHeight="1">
      <c r="F1000" s="176"/>
      <c r="N1000" s="176"/>
      <c r="V1000" s="176"/>
      <c r="X1000" s="132"/>
      <c r="Y1000" s="75"/>
      <c r="Z1000" s="75"/>
      <c r="AA1000" s="75"/>
      <c r="AB1000" s="75"/>
      <c r="AC1000" s="75"/>
      <c r="AD1000" s="75"/>
      <c r="AE1000" s="75"/>
      <c r="AF1000" s="75"/>
      <c r="AG1000" s="75"/>
      <c r="AH1000" s="75"/>
      <c r="AI1000" s="75"/>
      <c r="AJ1000" s="75"/>
      <c r="AK1000" s="75"/>
      <c r="AL1000" s="75"/>
      <c r="AM1000" s="75"/>
      <c r="AN1000" s="75"/>
      <c r="AO1000" s="75"/>
      <c r="AP1000" s="75"/>
      <c r="AQ1000" s="75"/>
    </row>
  </sheetData>
  <mergeCells count="41">
    <mergeCell ref="A1:W3"/>
    <mergeCell ref="B4:V5"/>
    <mergeCell ref="A6:W7"/>
    <mergeCell ref="F9:G9"/>
    <mergeCell ref="N9:O9"/>
    <mergeCell ref="V9:W9"/>
    <mergeCell ref="B19:C19"/>
    <mergeCell ref="J19:K19"/>
    <mergeCell ref="R19:S19"/>
    <mergeCell ref="F21:G21"/>
    <mergeCell ref="N21:O21"/>
    <mergeCell ref="V21:W21"/>
    <mergeCell ref="A22:D26"/>
    <mergeCell ref="I22:L26"/>
    <mergeCell ref="Q22:T26"/>
    <mergeCell ref="A35:W36"/>
    <mergeCell ref="F38:G38"/>
    <mergeCell ref="N38:O38"/>
    <mergeCell ref="V38:W38"/>
    <mergeCell ref="B48:C48"/>
    <mergeCell ref="R48:S48"/>
    <mergeCell ref="F50:G50"/>
    <mergeCell ref="F69:G69"/>
    <mergeCell ref="B79:C79"/>
    <mergeCell ref="J79:K79"/>
    <mergeCell ref="F81:G81"/>
    <mergeCell ref="A82:D85"/>
    <mergeCell ref="I82:L85"/>
    <mergeCell ref="N69:O69"/>
    <mergeCell ref="V69:W69"/>
    <mergeCell ref="R79:S79"/>
    <mergeCell ref="N81:O81"/>
    <mergeCell ref="V81:W81"/>
    <mergeCell ref="Q82:T85"/>
    <mergeCell ref="J48:K48"/>
    <mergeCell ref="N50:O50"/>
    <mergeCell ref="V50:W50"/>
    <mergeCell ref="A51:D54"/>
    <mergeCell ref="I51:L54"/>
    <mergeCell ref="Q51:T56"/>
    <mergeCell ref="A66:W67"/>
  </mergeCells>
  <printOptions/>
  <pageMargins bottom="0.75" footer="0.0" header="0.0" left="0.7" right="0.7" top="0.75"/>
  <pageSetup paperSize="9" orientation="portrait"/>
  <rowBreaks count="3" manualBreakCount="3">
    <brk id="65" man="1"/>
    <brk id="34" man="1"/>
    <brk id="95" man="1"/>
  </rowBreaks>
  <colBreaks count="2" manualBreakCount="2">
    <brk id="7" man="1"/>
    <brk id="1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0.71"/>
    <col customWidth="1" min="6" max="7" width="38.86"/>
    <col customWidth="1" min="8" max="8" width="1.29"/>
    <col customWidth="1" min="9" max="13" width="10.71"/>
    <col customWidth="1" min="14" max="15" width="39.0"/>
    <col customWidth="1" min="16" max="16" width="1.29"/>
    <col customWidth="1" min="17" max="21" width="10.71"/>
    <col customWidth="1" min="22" max="23" width="39.0"/>
    <col customWidth="1" min="24" max="24" width="1.14"/>
    <col customWidth="1" min="25" max="43" width="11.57"/>
  </cols>
  <sheetData>
    <row r="1" ht="14.25" customHeight="1">
      <c r="A1" s="183" t="s">
        <v>1923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1"/>
      <c r="X1" s="132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</row>
    <row r="2" ht="14.25" customHeight="1">
      <c r="A2" s="133"/>
      <c r="W2" s="134"/>
      <c r="X2" s="132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</row>
    <row r="3" ht="33.0" customHeight="1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7"/>
      <c r="X3" s="132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ht="25.5" customHeight="1">
      <c r="A4" s="75"/>
      <c r="B4" s="138" t="s">
        <v>1921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9"/>
      <c r="W4" s="75"/>
      <c r="X4" s="132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</row>
    <row r="5" ht="44.25" customHeight="1">
      <c r="A5" s="75"/>
      <c r="B5" s="14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41"/>
      <c r="W5" s="75"/>
      <c r="X5" s="132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</row>
    <row r="6" ht="14.25" customHeight="1">
      <c r="A6" s="142" t="s">
        <v>1894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1"/>
      <c r="X6" s="132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</row>
    <row r="7" ht="14.25" customHeight="1">
      <c r="A7" s="135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7"/>
      <c r="X7" s="132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</row>
    <row r="8" ht="14.25" customHeight="1">
      <c r="A8" s="74" t="s">
        <v>1895</v>
      </c>
      <c r="B8" s="75"/>
      <c r="C8" s="75"/>
      <c r="D8" s="75"/>
      <c r="E8" s="75"/>
      <c r="F8" s="143"/>
      <c r="G8" s="75"/>
      <c r="H8" s="132"/>
      <c r="I8" s="74" t="s">
        <v>1895</v>
      </c>
      <c r="J8" s="75"/>
      <c r="K8" s="75"/>
      <c r="L8" s="75"/>
      <c r="M8" s="75"/>
      <c r="N8" s="143"/>
      <c r="O8" s="75"/>
      <c r="P8" s="132"/>
      <c r="Q8" s="74" t="s">
        <v>1895</v>
      </c>
      <c r="R8" s="75"/>
      <c r="S8" s="75"/>
      <c r="T8" s="75"/>
      <c r="U8" s="75"/>
      <c r="V8" s="143"/>
      <c r="W8" s="75"/>
      <c r="X8" s="132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</row>
    <row r="9" ht="14.25" customHeight="1">
      <c r="A9" s="75"/>
      <c r="B9" s="75"/>
      <c r="C9" s="75"/>
      <c r="D9" s="75"/>
      <c r="E9" s="75"/>
      <c r="F9" s="144" t="s">
        <v>1896</v>
      </c>
      <c r="G9" s="145"/>
      <c r="H9" s="146"/>
      <c r="I9" s="75"/>
      <c r="J9" s="75"/>
      <c r="K9" s="75"/>
      <c r="L9" s="75"/>
      <c r="M9" s="75"/>
      <c r="N9" s="144" t="s">
        <v>1897</v>
      </c>
      <c r="O9" s="145"/>
      <c r="P9" s="146"/>
      <c r="Q9" s="75"/>
      <c r="R9" s="75"/>
      <c r="S9" s="75"/>
      <c r="T9" s="75"/>
      <c r="U9" s="75"/>
      <c r="V9" s="144" t="s">
        <v>1898</v>
      </c>
      <c r="W9" s="145"/>
      <c r="X9" s="132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</row>
    <row r="10" ht="14.25" customHeight="1">
      <c r="A10" s="75"/>
      <c r="B10" s="75"/>
      <c r="C10" s="75"/>
      <c r="D10" s="75"/>
      <c r="E10" s="75"/>
      <c r="F10" s="143"/>
      <c r="G10" s="75"/>
      <c r="H10" s="132"/>
      <c r="I10" s="75"/>
      <c r="J10" s="75"/>
      <c r="K10" s="75"/>
      <c r="L10" s="75"/>
      <c r="M10" s="75"/>
      <c r="N10" s="143"/>
      <c r="O10" s="75"/>
      <c r="P10" s="132"/>
      <c r="Q10" s="75"/>
      <c r="R10" s="75"/>
      <c r="S10" s="75"/>
      <c r="T10" s="75"/>
      <c r="U10" s="75"/>
      <c r="V10" s="143"/>
      <c r="W10" s="75"/>
      <c r="X10" s="132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</row>
    <row r="11" ht="47.25" customHeight="1">
      <c r="A11" s="75"/>
      <c r="B11" s="75"/>
      <c r="C11" s="75"/>
      <c r="D11" s="75"/>
      <c r="E11" s="75"/>
      <c r="F11" s="147" t="s">
        <v>1899</v>
      </c>
      <c r="G11" s="148" t="str">
        <f t="array" ref="G11">IFERROR(INDEX(tableau!M:M,LARGE(IF((tableau!A:A=CTT!A8)*(TDB!N38&gt;=tableau!F:F)*(TDB!N38&lt;=tableau!G:G),ROW(tableau!M:M),""),1)),"Pas de Machine Sous Atmosphère de disponible par rapport à votre nombre de barquette")</f>
        <v>Pas de Machine Sous Atmosphère de disponible par rapport à votre nombre de barquette</v>
      </c>
      <c r="H11" s="149"/>
      <c r="I11" s="75"/>
      <c r="J11" s="75"/>
      <c r="K11" s="75"/>
      <c r="L11" s="75"/>
      <c r="M11" s="75"/>
      <c r="N11" s="147" t="s">
        <v>1899</v>
      </c>
      <c r="O11" s="148" t="str">
        <f t="array" ref="O11">IFERROR(INDEX(tableau!N:N,LARGE(IF((tableau!A:A=CTT!A8)*(TDB!N38&gt;=tableau!F:F)*(TDB!N38&lt;=tableau!G:G),ROW(tableau!N:N),""),1)),"Pas de Machine Sous Atmosphère de disponible par rapport à votre nombre de barquette")</f>
        <v>Pas de Machine Sous Atmosphère de disponible par rapport à votre nombre de barquette</v>
      </c>
      <c r="P11" s="149"/>
      <c r="Q11" s="75"/>
      <c r="R11" s="75"/>
      <c r="S11" s="75"/>
      <c r="T11" s="75"/>
      <c r="U11" s="75"/>
      <c r="V11" s="147" t="s">
        <v>1899</v>
      </c>
      <c r="W11" s="148" t="str">
        <f t="array" ref="W11">IFERROR(INDEX(tableau!O:O,LARGE(IF((tableau!A:A=CTT!A8)*(TDB!N38&gt;=tableau!F:F)*(TDB!N38&lt;=tableau!G:G),ROW(tableau!O:O),""),1)),"Pas de Machine Sous Atmosphère de disponible par rapport à votre nombre de barquette")</f>
        <v>Pas de Machine Sous Atmosphère de disponible par rapport à votre nombre de barquette</v>
      </c>
      <c r="X11" s="132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</row>
    <row r="12" ht="14.25" hidden="1" customHeight="1">
      <c r="A12" s="75"/>
      <c r="B12" s="75"/>
      <c r="C12" s="75"/>
      <c r="D12" s="75"/>
      <c r="E12" s="75"/>
      <c r="F12" s="147"/>
      <c r="G12" s="147"/>
      <c r="H12" s="149"/>
      <c r="I12" s="75"/>
      <c r="J12" s="75"/>
      <c r="K12" s="75"/>
      <c r="L12" s="75"/>
      <c r="M12" s="75"/>
      <c r="N12" s="147"/>
      <c r="O12" s="147"/>
      <c r="P12" s="149"/>
      <c r="Q12" s="75"/>
      <c r="R12" s="75"/>
      <c r="S12" s="75"/>
      <c r="T12" s="75"/>
      <c r="U12" s="75"/>
      <c r="V12" s="147"/>
      <c r="W12" s="147"/>
      <c r="X12" s="132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</row>
    <row r="13" ht="14.25" customHeight="1">
      <c r="A13" s="75"/>
      <c r="B13" s="75"/>
      <c r="C13" s="75"/>
      <c r="D13" s="75"/>
      <c r="E13" s="75"/>
      <c r="F13" s="147" t="s">
        <v>1900</v>
      </c>
      <c r="G13" s="150" t="str">
        <f>IFERROR(HLOOKUP(G11,'Référencement'!B7:AH39,5,FALSE),"")</f>
        <v/>
      </c>
      <c r="H13" s="151"/>
      <c r="I13" s="75"/>
      <c r="J13" s="75"/>
      <c r="K13" s="75"/>
      <c r="L13" s="75"/>
      <c r="M13" s="75"/>
      <c r="N13" s="147" t="s">
        <v>1900</v>
      </c>
      <c r="O13" s="150" t="str">
        <f>IFERROR(HLOOKUP(O11,'Référencement'!B7:AO39,5,FALSE),"")</f>
        <v/>
      </c>
      <c r="P13" s="151"/>
      <c r="Q13" s="75"/>
      <c r="R13" s="75"/>
      <c r="S13" s="75"/>
      <c r="T13" s="75"/>
      <c r="U13" s="75"/>
      <c r="V13" s="147" t="s">
        <v>1900</v>
      </c>
      <c r="W13" s="150" t="str">
        <f>IFERROR(HLOOKUP(W11,'Référencement'!B7:AW39,5,FALSE),"")</f>
        <v/>
      </c>
      <c r="X13" s="132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</row>
    <row r="14" ht="14.25" customHeight="1">
      <c r="A14" s="75"/>
      <c r="B14" s="75"/>
      <c r="C14" s="75"/>
      <c r="D14" s="75"/>
      <c r="E14" s="75"/>
      <c r="F14" s="147" t="s">
        <v>1901</v>
      </c>
      <c r="G14" s="152" t="str">
        <f>IFERROR(HYPERLINK(TRIM(HLOOKUP(G11,'Référencement'!B7:AH55,38,FALSE)), TRIM(HLOOKUP(G11,'Référencement'!B7:AH39,7,FALSE))),"")</f>
        <v/>
      </c>
      <c r="H14" s="153"/>
      <c r="I14" s="75"/>
      <c r="J14" s="75"/>
      <c r="K14" s="75"/>
      <c r="L14" s="75"/>
      <c r="M14" s="75"/>
      <c r="N14" s="147" t="s">
        <v>1901</v>
      </c>
      <c r="O14" s="152" t="str">
        <f>IFERROR(HYPERLINK(TRIM(HLOOKUP(O11,'Référencement'!B7:AO55,38,FALSE)), TRIM(HLOOKUP(O11,'Référencement'!B7:AO39,7,FALSE))),"")</f>
        <v/>
      </c>
      <c r="P14" s="153"/>
      <c r="Q14" s="75"/>
      <c r="R14" s="75"/>
      <c r="S14" s="75"/>
      <c r="T14" s="75"/>
      <c r="U14" s="75"/>
      <c r="V14" s="147" t="s">
        <v>1901</v>
      </c>
      <c r="W14" s="152" t="str">
        <f>IFERROR(HYPERLINK(TRIM(HLOOKUP(W11,'Référencement'!B7:AW55,38,FALSE)), TRIM(HLOOKUP(W11,'Référencement'!B7:AW39,7,FALSE))),"")</f>
        <v/>
      </c>
      <c r="X14" s="132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</row>
    <row r="15" ht="44.25" hidden="1" customHeight="1">
      <c r="A15" s="75"/>
      <c r="B15" s="75"/>
      <c r="C15" s="75"/>
      <c r="D15" s="75"/>
      <c r="E15" s="75"/>
      <c r="F15" s="148" t="s">
        <v>1902</v>
      </c>
      <c r="G15" s="147" t="str">
        <f>IFERROR(HLOOKUP(G11,'Référencement'!B7:AH39,8,FALSE),"")</f>
        <v/>
      </c>
      <c r="H15" s="149"/>
      <c r="I15" s="75"/>
      <c r="J15" s="75"/>
      <c r="K15" s="75"/>
      <c r="L15" s="75"/>
      <c r="M15" s="75"/>
      <c r="N15" s="148" t="s">
        <v>1902</v>
      </c>
      <c r="O15" s="147" t="str">
        <f>IFERROR(HLOOKUP(O11,'Référencement'!B7:AH39,8,FALSE),"")</f>
        <v/>
      </c>
      <c r="P15" s="149"/>
      <c r="Q15" s="75"/>
      <c r="R15" s="75"/>
      <c r="S15" s="75"/>
      <c r="T15" s="75"/>
      <c r="U15" s="75"/>
      <c r="V15" s="148" t="s">
        <v>1902</v>
      </c>
      <c r="W15" s="147" t="str">
        <f>IFERROR(HLOOKUP(W11,'Référencement'!B7:AH39,8,FALSE),"")</f>
        <v/>
      </c>
      <c r="X15" s="132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</row>
    <row r="16" ht="14.25" customHeight="1">
      <c r="A16" s="75"/>
      <c r="B16" s="75"/>
      <c r="C16" s="75"/>
      <c r="D16" s="75"/>
      <c r="E16" s="75"/>
      <c r="F16" s="147" t="s">
        <v>1924</v>
      </c>
      <c r="G16" s="147" t="str">
        <f>IFERROR(HLOOKUP(G11,'Référencement'!B7:AI46,39,FALSE),"")</f>
        <v/>
      </c>
      <c r="H16" s="149"/>
      <c r="I16" s="75"/>
      <c r="J16" s="75"/>
      <c r="K16" s="75"/>
      <c r="L16" s="75"/>
      <c r="M16" s="75"/>
      <c r="N16" s="147" t="s">
        <v>1924</v>
      </c>
      <c r="O16" s="147" t="str">
        <f>IFERROR(HLOOKUP(O11,'Référencement'!B7:AI46,39,FALSE),"")</f>
        <v/>
      </c>
      <c r="P16" s="149"/>
      <c r="Q16" s="75"/>
      <c r="R16" s="75"/>
      <c r="S16" s="75"/>
      <c r="T16" s="75"/>
      <c r="U16" s="75"/>
      <c r="V16" s="147" t="s">
        <v>1924</v>
      </c>
      <c r="W16" s="147" t="str">
        <f>IFERROR(HLOOKUP(W11,'Référencement'!B7:AI46,39,FALSE),"")</f>
        <v/>
      </c>
      <c r="X16" s="13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</row>
    <row r="17" ht="64.5" customHeight="1">
      <c r="A17" s="75"/>
      <c r="B17" s="75"/>
      <c r="C17" s="75"/>
      <c r="D17" s="75"/>
      <c r="E17" s="75"/>
      <c r="F17" s="147" t="s">
        <v>1904</v>
      </c>
      <c r="G17" s="148" t="str">
        <f>IFERROR(HLOOKUP(G11,'Référencement'!B7:AH39,10,FALSE),"")</f>
        <v/>
      </c>
      <c r="H17" s="154"/>
      <c r="I17" s="75"/>
      <c r="J17" s="75"/>
      <c r="K17" s="75"/>
      <c r="L17" s="75"/>
      <c r="M17" s="75"/>
      <c r="N17" s="147" t="s">
        <v>1904</v>
      </c>
      <c r="O17" s="148" t="str">
        <f>IFERROR(HLOOKUP(O11,'Référencement'!B7:AO39,10,FALSE),"")</f>
        <v/>
      </c>
      <c r="P17" s="154"/>
      <c r="Q17" s="75"/>
      <c r="R17" s="75"/>
      <c r="S17" s="75"/>
      <c r="T17" s="75"/>
      <c r="U17" s="75"/>
      <c r="V17" s="147" t="s">
        <v>1904</v>
      </c>
      <c r="W17" s="148" t="str">
        <f>IFERROR(HLOOKUP(W11,'Référencement'!B7:AW39,10,FALSE),"")</f>
        <v/>
      </c>
      <c r="X17" s="132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</row>
    <row r="18" ht="123.0" customHeight="1">
      <c r="A18" s="75"/>
      <c r="B18" s="75"/>
      <c r="C18" s="75"/>
      <c r="D18" s="75"/>
      <c r="E18" s="75"/>
      <c r="F18" s="147" t="s">
        <v>1905</v>
      </c>
      <c r="G18" s="148" t="str">
        <f>IFERROR(HLOOKUP(G11,'Référencement'!B7:AH39,11,FALSE),"")</f>
        <v/>
      </c>
      <c r="H18" s="154"/>
      <c r="I18" s="75"/>
      <c r="J18" s="75"/>
      <c r="K18" s="75"/>
      <c r="L18" s="75"/>
      <c r="M18" s="75"/>
      <c r="N18" s="147" t="s">
        <v>1905</v>
      </c>
      <c r="O18" s="148" t="str">
        <f>IFERROR(HLOOKUP(O11,'Référencement'!B7:AO39,11,FALSE),"")</f>
        <v/>
      </c>
      <c r="P18" s="154"/>
      <c r="Q18" s="75"/>
      <c r="R18" s="75"/>
      <c r="S18" s="75"/>
      <c r="T18" s="75"/>
      <c r="U18" s="75"/>
      <c r="V18" s="147" t="s">
        <v>1905</v>
      </c>
      <c r="W18" s="148" t="str">
        <f>IFERROR(HLOOKUP(W11,'Référencement'!B7:AW39,11,FALSE),"")</f>
        <v/>
      </c>
      <c r="X18" s="132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</row>
    <row r="19" ht="36.0" customHeight="1">
      <c r="A19" s="75"/>
      <c r="B19" s="155"/>
      <c r="C19" s="5"/>
      <c r="D19" s="75"/>
      <c r="E19" s="75"/>
      <c r="F19" s="156" t="s">
        <v>1906</v>
      </c>
      <c r="G19" s="150" t="str">
        <f>IFERROR(HLOOKUP(G11,'Référencement'!B7:AH39,12,FALSE),"")</f>
        <v/>
      </c>
      <c r="H19" s="151"/>
      <c r="I19" s="75"/>
      <c r="J19" s="155"/>
      <c r="K19" s="5"/>
      <c r="L19" s="75"/>
      <c r="M19" s="75"/>
      <c r="N19" s="156" t="s">
        <v>1906</v>
      </c>
      <c r="O19" s="150" t="str">
        <f>IFERROR(HLOOKUP(O11,'Référencement'!B7:AO39,12,FALSE),"")</f>
        <v/>
      </c>
      <c r="P19" s="151"/>
      <c r="Q19" s="75"/>
      <c r="R19" s="155"/>
      <c r="S19" s="5"/>
      <c r="T19" s="75"/>
      <c r="U19" s="75"/>
      <c r="V19" s="156" t="s">
        <v>1906</v>
      </c>
      <c r="W19" s="150" t="str">
        <f>IFERROR(HLOOKUP(W11,'Référencement'!B7:AW39,12,FALSE),"")</f>
        <v/>
      </c>
      <c r="X19" s="132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</row>
    <row r="20" ht="14.25" customHeight="1">
      <c r="A20" s="75"/>
      <c r="B20" s="157"/>
      <c r="C20" s="158" t="s">
        <v>1907</v>
      </c>
      <c r="D20" s="159" t="str">
        <f>IFERROR(TDB!N32/HLOOKUP(CTT!G11,'Référencement'!B7:AH43,36,FALSE),"")</f>
        <v/>
      </c>
      <c r="E20" s="75"/>
      <c r="F20" s="143"/>
      <c r="G20" s="75"/>
      <c r="H20" s="132"/>
      <c r="I20" s="75"/>
      <c r="J20" s="157"/>
      <c r="K20" s="158" t="s">
        <v>1907</v>
      </c>
      <c r="L20" s="159" t="str">
        <f>IFERROR(TDB!N32/HLOOKUP(CTT!O11,'Référencement'!B7:AH43,36,FALSE),"")</f>
        <v/>
      </c>
      <c r="M20" s="75"/>
      <c r="N20" s="143"/>
      <c r="O20" s="75"/>
      <c r="P20" s="132"/>
      <c r="Q20" s="75"/>
      <c r="R20" s="157"/>
      <c r="S20" s="158" t="s">
        <v>1907</v>
      </c>
      <c r="T20" s="159" t="str">
        <f>IFERROR(TDB!N32/HLOOKUP(CTT!W11,'Référencement'!B7:AH43,36,FALSE),"")</f>
        <v/>
      </c>
      <c r="U20" s="75"/>
      <c r="V20" s="143"/>
      <c r="W20" s="75"/>
      <c r="X20" s="132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</row>
    <row r="21" ht="14.25" customHeight="1">
      <c r="A21" s="75"/>
      <c r="B21" s="75"/>
      <c r="C21" s="160"/>
      <c r="D21" s="75"/>
      <c r="E21" s="75"/>
      <c r="F21" s="144" t="s">
        <v>1908</v>
      </c>
      <c r="G21" s="145"/>
      <c r="H21" s="146"/>
      <c r="I21" s="75"/>
      <c r="J21" s="75"/>
      <c r="K21" s="160"/>
      <c r="L21" s="75"/>
      <c r="M21" s="75"/>
      <c r="N21" s="144" t="s">
        <v>1908</v>
      </c>
      <c r="O21" s="145"/>
      <c r="P21" s="146"/>
      <c r="Q21" s="75"/>
      <c r="R21" s="75"/>
      <c r="S21" s="160"/>
      <c r="T21" s="75"/>
      <c r="U21" s="75"/>
      <c r="V21" s="144" t="s">
        <v>1908</v>
      </c>
      <c r="W21" s="145"/>
      <c r="X21" s="132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</row>
    <row r="22" ht="15.75" customHeight="1">
      <c r="A22" s="178" t="str">
        <f>IF(D20="","",IF(D20&gt;1,"Attention capacité d'emballage dépassée",""))</f>
        <v/>
      </c>
      <c r="B22" s="7"/>
      <c r="C22" s="7"/>
      <c r="D22" s="8"/>
      <c r="E22" s="75"/>
      <c r="F22" s="143"/>
      <c r="G22" s="75"/>
      <c r="H22" s="132"/>
      <c r="I22" s="178" t="str">
        <f>IF(L20="","",IF(L20&gt;1,"Attention capacité d'emballage dépassée",""))</f>
        <v/>
      </c>
      <c r="J22" s="7"/>
      <c r="K22" s="7"/>
      <c r="L22" s="8"/>
      <c r="M22" s="75"/>
      <c r="N22" s="143"/>
      <c r="O22" s="75"/>
      <c r="P22" s="132"/>
      <c r="Q22" s="178" t="str">
        <f>IF(T20="","",IF(T20&gt;1,"Attention capacité d'emballage dépassée",""))</f>
        <v/>
      </c>
      <c r="R22" s="7"/>
      <c r="S22" s="7"/>
      <c r="T22" s="8"/>
      <c r="U22" s="75"/>
      <c r="V22" s="143"/>
      <c r="W22" s="75"/>
      <c r="X22" s="132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</row>
    <row r="23" ht="33.0" customHeight="1">
      <c r="A23" s="9"/>
      <c r="D23" s="10"/>
      <c r="E23" s="75"/>
      <c r="F23" s="162" t="s">
        <v>1909</v>
      </c>
      <c r="G23" s="163" t="str">
        <f>IFERROR(HLOOKUP(G11,'Référencement'!B7:AH39,13,FALSE),"")</f>
        <v/>
      </c>
      <c r="H23" s="164"/>
      <c r="I23" s="9"/>
      <c r="L23" s="10"/>
      <c r="M23" s="75"/>
      <c r="N23" s="162" t="s">
        <v>1909</v>
      </c>
      <c r="O23" s="163" t="str">
        <f>IFERROR(HLOOKUP(O11,'Référencement'!B7:AO39,13,FALSE),"")</f>
        <v/>
      </c>
      <c r="P23" s="164"/>
      <c r="Q23" s="9"/>
      <c r="T23" s="10"/>
      <c r="U23" s="75"/>
      <c r="V23" s="162" t="s">
        <v>1909</v>
      </c>
      <c r="W23" s="163" t="str">
        <f>IFERROR(HLOOKUP(W11,'Référencement'!B7:AW39,13,FALSE),"")</f>
        <v/>
      </c>
      <c r="X23" s="132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</row>
    <row r="24" ht="33.0" customHeight="1">
      <c r="A24" s="9"/>
      <c r="D24" s="10"/>
      <c r="E24" s="75"/>
      <c r="F24" s="143"/>
      <c r="G24" s="75"/>
      <c r="H24" s="164"/>
      <c r="I24" s="9"/>
      <c r="L24" s="10"/>
      <c r="M24" s="75"/>
      <c r="N24" s="143"/>
      <c r="O24" s="75"/>
      <c r="P24" s="164"/>
      <c r="Q24" s="9"/>
      <c r="T24" s="10"/>
      <c r="U24" s="75"/>
      <c r="V24" s="143"/>
      <c r="W24" s="75"/>
      <c r="X24" s="132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</row>
    <row r="25" ht="53.25" customHeight="1">
      <c r="A25" s="9"/>
      <c r="D25" s="10"/>
      <c r="E25" s="75"/>
      <c r="F25" s="148" t="s">
        <v>1910</v>
      </c>
      <c r="G25" s="165" t="str">
        <f>IFERROR(HLOOKUP(G11,'Référencement'!B7:AH39,17,FALSE),"")</f>
        <v/>
      </c>
      <c r="H25" s="164"/>
      <c r="I25" s="9"/>
      <c r="L25" s="10"/>
      <c r="M25" s="75"/>
      <c r="N25" s="148" t="s">
        <v>1910</v>
      </c>
      <c r="O25" s="165" t="str">
        <f>IFERROR(HLOOKUP(O11,'Référencement'!B7:AO39,17,FALSE),"")</f>
        <v/>
      </c>
      <c r="P25" s="164"/>
      <c r="Q25" s="9"/>
      <c r="T25" s="10"/>
      <c r="U25" s="75"/>
      <c r="V25" s="148" t="s">
        <v>1910</v>
      </c>
      <c r="W25" s="165" t="str">
        <f>IFERROR(HLOOKUP(W11,'Référencement'!B7:AW39,17,FALSE),"")</f>
        <v/>
      </c>
      <c r="X25" s="132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</row>
    <row r="26" ht="33.0" customHeight="1">
      <c r="A26" s="11"/>
      <c r="B26" s="12"/>
      <c r="C26" s="12"/>
      <c r="D26" s="13"/>
      <c r="E26" s="75"/>
      <c r="F26" s="147" t="s">
        <v>1911</v>
      </c>
      <c r="G26" s="165" t="str">
        <f>IFERROR(HLOOKUP(G11,'Référencement'!B7:AH39,18,FALSE),"")</f>
        <v/>
      </c>
      <c r="H26" s="164"/>
      <c r="I26" s="11"/>
      <c r="J26" s="12"/>
      <c r="K26" s="12"/>
      <c r="L26" s="13"/>
      <c r="M26" s="75"/>
      <c r="N26" s="147" t="s">
        <v>1911</v>
      </c>
      <c r="O26" s="165" t="str">
        <f>IFERROR(HLOOKUP(O11,'Référencement'!B7:AO39,18,FALSE),"")</f>
        <v/>
      </c>
      <c r="P26" s="164"/>
      <c r="Q26" s="11"/>
      <c r="R26" s="12"/>
      <c r="S26" s="12"/>
      <c r="T26" s="13"/>
      <c r="U26" s="75"/>
      <c r="V26" s="147" t="s">
        <v>1911</v>
      </c>
      <c r="W26" s="165" t="str">
        <f>IFERROR(HLOOKUP(W11,'Référencement'!B7:AW39,18,FALSE),"")</f>
        <v/>
      </c>
      <c r="X26" s="132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</row>
    <row r="27" ht="33.0" customHeight="1">
      <c r="A27" s="75"/>
      <c r="B27" s="75"/>
      <c r="C27" s="75"/>
      <c r="D27" s="75"/>
      <c r="E27" s="75"/>
      <c r="F27" s="147" t="s">
        <v>1912</v>
      </c>
      <c r="G27" s="165" t="str">
        <f>IFERROR(HLOOKUP(G11,'Référencement'!B7:AH39,19,FALSE),"")</f>
        <v/>
      </c>
      <c r="H27" s="164"/>
      <c r="I27" s="75"/>
      <c r="J27" s="75"/>
      <c r="K27" s="75"/>
      <c r="L27" s="75"/>
      <c r="M27" s="75"/>
      <c r="N27" s="147" t="s">
        <v>1912</v>
      </c>
      <c r="O27" s="165" t="str">
        <f>IFERROR(HLOOKUP(O11,'Référencement'!B7:AO39,19,FALSE),"")</f>
        <v/>
      </c>
      <c r="P27" s="164"/>
      <c r="Q27" s="75"/>
      <c r="R27" s="75"/>
      <c r="S27" s="75"/>
      <c r="T27" s="75"/>
      <c r="U27" s="75"/>
      <c r="V27" s="147" t="s">
        <v>1912</v>
      </c>
      <c r="W27" s="165" t="str">
        <f>IFERROR(HLOOKUP(W11,'Référencement'!B7:AW39,19,FALSE),"")</f>
        <v/>
      </c>
      <c r="X27" s="132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</row>
    <row r="28" ht="33.0" customHeight="1">
      <c r="A28" s="75"/>
      <c r="B28" s="75"/>
      <c r="C28" s="75"/>
      <c r="D28" s="75"/>
      <c r="E28" s="75"/>
      <c r="F28" s="166" t="s">
        <v>1913</v>
      </c>
      <c r="G28" s="167" t="str">
        <f>IFERROR(HLOOKUP(G11,'Référencement'!B7:AH39,25,FALSE),"")</f>
        <v/>
      </c>
      <c r="H28" s="168"/>
      <c r="I28" s="75"/>
      <c r="J28" s="75"/>
      <c r="K28" s="75"/>
      <c r="L28" s="75"/>
      <c r="M28" s="75"/>
      <c r="N28" s="166" t="s">
        <v>1913</v>
      </c>
      <c r="O28" s="167" t="str">
        <f>IFERROR(HLOOKUP(O11,'Référencement'!B7:AO39,25,FALSE),"")</f>
        <v/>
      </c>
      <c r="P28" s="168"/>
      <c r="Q28" s="75"/>
      <c r="R28" s="75"/>
      <c r="S28" s="75"/>
      <c r="T28" s="75"/>
      <c r="U28" s="75"/>
      <c r="V28" s="166" t="s">
        <v>1913</v>
      </c>
      <c r="W28" s="167" t="str">
        <f>IFERROR(HLOOKUP(W11,'Référencement'!B7:AW39,25,FALSE),"")</f>
        <v/>
      </c>
      <c r="X28" s="132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</row>
    <row r="29" ht="33.0" customHeight="1">
      <c r="A29" s="75"/>
      <c r="B29" s="75"/>
      <c r="C29" s="75"/>
      <c r="D29" s="75"/>
      <c r="E29" s="75"/>
      <c r="F29" s="148" t="s">
        <v>1914</v>
      </c>
      <c r="G29" s="165">
        <f>IFERROR(G28/5,"")</f>
        <v>0</v>
      </c>
      <c r="H29" s="164"/>
      <c r="I29" s="75"/>
      <c r="J29" s="75"/>
      <c r="K29" s="75"/>
      <c r="L29" s="75"/>
      <c r="M29" s="75"/>
      <c r="N29" s="148" t="s">
        <v>1914</v>
      </c>
      <c r="O29" s="165">
        <f>IFERROR(O28/5,"")</f>
        <v>0</v>
      </c>
      <c r="P29" s="164"/>
      <c r="Q29" s="75"/>
      <c r="R29" s="75"/>
      <c r="S29" s="75"/>
      <c r="T29" s="75"/>
      <c r="U29" s="75"/>
      <c r="V29" s="148" t="s">
        <v>1914</v>
      </c>
      <c r="W29" s="165">
        <f>IFERROR(W28/5,"")</f>
        <v>0</v>
      </c>
      <c r="X29" s="132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</row>
    <row r="30" ht="33.0" customHeight="1">
      <c r="A30" s="75"/>
      <c r="B30" s="75"/>
      <c r="C30" s="75"/>
      <c r="D30" s="75"/>
      <c r="E30" s="75"/>
      <c r="F30" s="143"/>
      <c r="G30" s="75"/>
      <c r="H30" s="132"/>
      <c r="I30" s="75"/>
      <c r="J30" s="75"/>
      <c r="K30" s="75"/>
      <c r="L30" s="75"/>
      <c r="M30" s="75"/>
      <c r="N30" s="143"/>
      <c r="O30" s="75"/>
      <c r="P30" s="132"/>
      <c r="Q30" s="75"/>
      <c r="R30" s="75"/>
      <c r="S30" s="75"/>
      <c r="T30" s="75"/>
      <c r="U30" s="75"/>
      <c r="V30" s="143"/>
      <c r="W30" s="75"/>
      <c r="X30" s="132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</row>
    <row r="31" ht="33.0" customHeight="1">
      <c r="A31" s="75"/>
      <c r="B31" s="75"/>
      <c r="C31" s="75"/>
      <c r="D31" s="75"/>
      <c r="E31" s="75"/>
      <c r="F31" s="147" t="s">
        <v>1915</v>
      </c>
      <c r="G31" s="169" t="str">
        <f>IFERROR(HLOOKUP(G11,'Référencement'!B7:AH50,31,FALSE),"")</f>
        <v/>
      </c>
      <c r="H31" s="170"/>
      <c r="I31" s="75"/>
      <c r="J31" s="75"/>
      <c r="K31" s="75"/>
      <c r="L31" s="75"/>
      <c r="M31" s="75"/>
      <c r="N31" s="147" t="s">
        <v>1915</v>
      </c>
      <c r="O31" s="169" t="str">
        <f>IFERROR(HLOOKUP(O11,'Référencement'!B7:AO50,31,FALSE),"")</f>
        <v/>
      </c>
      <c r="P31" s="170"/>
      <c r="Q31" s="75"/>
      <c r="R31" s="75"/>
      <c r="S31" s="75"/>
      <c r="T31" s="75"/>
      <c r="U31" s="75"/>
      <c r="V31" s="147" t="s">
        <v>1915</v>
      </c>
      <c r="W31" s="169" t="str">
        <f>IFERROR(HLOOKUP(W11,'Référencement'!B7:AW50,31,FALSE),"")</f>
        <v/>
      </c>
      <c r="X31" s="132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</row>
    <row r="32" ht="33.0" customHeight="1">
      <c r="A32" s="75"/>
      <c r="B32" s="75"/>
      <c r="C32" s="75"/>
      <c r="D32" s="75"/>
      <c r="E32" s="75"/>
      <c r="F32" s="147" t="s">
        <v>1916</v>
      </c>
      <c r="G32" s="169" t="str">
        <f>IFERROR(HLOOKUP(G11,'Référencement'!B7:AH50,33,FALSE),"")</f>
        <v/>
      </c>
      <c r="H32" s="170"/>
      <c r="I32" s="75"/>
      <c r="J32" s="75"/>
      <c r="K32" s="75"/>
      <c r="L32" s="75"/>
      <c r="M32" s="75"/>
      <c r="N32" s="147" t="s">
        <v>1916</v>
      </c>
      <c r="O32" s="169" t="str">
        <f>IFERROR(HLOOKUP(O11,'Référencement'!B7:AO50,33,FALSE),"")</f>
        <v/>
      </c>
      <c r="P32" s="170"/>
      <c r="Q32" s="75"/>
      <c r="R32" s="75"/>
      <c r="S32" s="75"/>
      <c r="T32" s="75"/>
      <c r="U32" s="75"/>
      <c r="V32" s="147" t="s">
        <v>1916</v>
      </c>
      <c r="W32" s="169" t="str">
        <f>IFERROR(HLOOKUP(W11,'Référencement'!B7:AW50,33,FALSE),"")</f>
        <v/>
      </c>
      <c r="X32" s="132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</row>
    <row r="33" ht="33.0" customHeight="1">
      <c r="A33" s="75"/>
      <c r="B33" s="75"/>
      <c r="C33" s="75"/>
      <c r="D33" s="75"/>
      <c r="E33" s="75"/>
      <c r="F33" s="148" t="s">
        <v>1917</v>
      </c>
      <c r="G33" s="171" t="str">
        <f>IFERROR(HLOOKUP(G11,'Référencement'!B7:AH50,37,FALSE),"")</f>
        <v/>
      </c>
      <c r="H33" s="172"/>
      <c r="I33" s="75"/>
      <c r="J33" s="75"/>
      <c r="K33" s="75"/>
      <c r="L33" s="75"/>
      <c r="M33" s="75"/>
      <c r="N33" s="148" t="s">
        <v>1917</v>
      </c>
      <c r="O33" s="171" t="str">
        <f>IFERROR(HLOOKUP(O11,'Référencement'!B7:AO50,37,FALSE),"")</f>
        <v/>
      </c>
      <c r="P33" s="172"/>
      <c r="Q33" s="75"/>
      <c r="R33" s="75"/>
      <c r="S33" s="75"/>
      <c r="T33" s="75"/>
      <c r="U33" s="75"/>
      <c r="V33" s="148" t="s">
        <v>1917</v>
      </c>
      <c r="W33" s="171" t="str">
        <f>IFERROR(HLOOKUP(W11,'Référencement'!B7:AW50,37,FALSE),"")</f>
        <v/>
      </c>
      <c r="X33" s="132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</row>
    <row r="34" ht="14.25" customHeight="1">
      <c r="A34" s="132"/>
      <c r="B34" s="132"/>
      <c r="C34" s="132"/>
      <c r="D34" s="132"/>
      <c r="E34" s="132"/>
      <c r="F34" s="173"/>
      <c r="G34" s="132"/>
      <c r="H34" s="132"/>
      <c r="I34" s="132"/>
      <c r="J34" s="132"/>
      <c r="K34" s="132"/>
      <c r="L34" s="132"/>
      <c r="M34" s="132"/>
      <c r="N34" s="173"/>
      <c r="O34" s="132"/>
      <c r="P34" s="132"/>
      <c r="Q34" s="132"/>
      <c r="R34" s="132"/>
      <c r="S34" s="132"/>
      <c r="T34" s="132"/>
      <c r="U34" s="132"/>
      <c r="V34" s="173"/>
      <c r="W34" s="132"/>
      <c r="X34" s="132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</row>
    <row r="35" ht="14.25" customHeight="1">
      <c r="A35" s="181" t="s">
        <v>1922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1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</row>
    <row r="36" ht="14.25" customHeight="1">
      <c r="A36" s="135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7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</row>
    <row r="37" ht="14.25" customHeight="1">
      <c r="A37" s="74" t="s">
        <v>1922</v>
      </c>
      <c r="B37" s="75"/>
      <c r="C37" s="75"/>
      <c r="D37" s="75"/>
      <c r="E37" s="75"/>
      <c r="F37" s="143"/>
      <c r="G37" s="75"/>
      <c r="H37" s="132"/>
      <c r="I37" s="74" t="s">
        <v>1918</v>
      </c>
      <c r="J37" s="75"/>
      <c r="K37" s="75"/>
      <c r="L37" s="75"/>
      <c r="M37" s="75"/>
      <c r="N37" s="143"/>
      <c r="O37" s="75"/>
      <c r="P37" s="132"/>
      <c r="Q37" s="74" t="s">
        <v>1918</v>
      </c>
      <c r="R37" s="75"/>
      <c r="S37" s="75"/>
      <c r="T37" s="75"/>
      <c r="U37" s="75"/>
      <c r="V37" s="143"/>
      <c r="W37" s="75"/>
      <c r="X37" s="132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</row>
    <row r="38" ht="14.25" customHeight="1">
      <c r="A38" s="75"/>
      <c r="B38" s="75"/>
      <c r="C38" s="75"/>
      <c r="D38" s="75"/>
      <c r="E38" s="75"/>
      <c r="F38" s="144" t="s">
        <v>1896</v>
      </c>
      <c r="G38" s="145"/>
      <c r="H38" s="132"/>
      <c r="I38" s="75"/>
      <c r="J38" s="75"/>
      <c r="K38" s="75"/>
      <c r="L38" s="75"/>
      <c r="M38" s="75"/>
      <c r="N38" s="144" t="s">
        <v>1897</v>
      </c>
      <c r="O38" s="145"/>
      <c r="P38" s="132"/>
      <c r="Q38" s="75"/>
      <c r="R38" s="75"/>
      <c r="S38" s="75"/>
      <c r="T38" s="75"/>
      <c r="U38" s="75"/>
      <c r="V38" s="144" t="s">
        <v>1898</v>
      </c>
      <c r="W38" s="145"/>
      <c r="X38" s="132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</row>
    <row r="39" ht="14.25" customHeight="1">
      <c r="A39" s="75"/>
      <c r="B39" s="75"/>
      <c r="C39" s="75"/>
      <c r="D39" s="75"/>
      <c r="E39" s="75"/>
      <c r="F39" s="143"/>
      <c r="G39" s="75"/>
      <c r="H39" s="132"/>
      <c r="I39" s="75"/>
      <c r="J39" s="75"/>
      <c r="K39" s="75"/>
      <c r="L39" s="75"/>
      <c r="M39" s="75"/>
      <c r="N39" s="143"/>
      <c r="O39" s="75"/>
      <c r="P39" s="132"/>
      <c r="Q39" s="75"/>
      <c r="R39" s="75"/>
      <c r="S39" s="75"/>
      <c r="T39" s="75"/>
      <c r="U39" s="75"/>
      <c r="V39" s="143"/>
      <c r="W39" s="75"/>
      <c r="X39" s="132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</row>
    <row r="40" ht="29.25" customHeight="1">
      <c r="A40" s="75"/>
      <c r="B40" s="75"/>
      <c r="C40" s="75"/>
      <c r="D40" s="75"/>
      <c r="E40" s="75"/>
      <c r="F40" s="147" t="s">
        <v>1899</v>
      </c>
      <c r="G40" s="148" t="str">
        <f t="array" ref="G40">IFERROR(INDEX(tableau!M:M,LARGE(IF((tableau!A:A=CTT!A37)*(TDB!N38&gt;=tableau!F:F)*(TDB!N38&lt;=tableau!G:G),ROW(tableau!M:M),""),1)),"Pas de Machine Sous Skin de disponible par rapport à votre nombre de barquette")</f>
        <v>Pas de Machine Sous Skin de disponible par rapport à votre nombre de barquette</v>
      </c>
      <c r="H40" s="132"/>
      <c r="I40" s="75"/>
      <c r="J40" s="75"/>
      <c r="K40" s="75"/>
      <c r="L40" s="75"/>
      <c r="M40" s="75"/>
      <c r="N40" s="147" t="s">
        <v>1899</v>
      </c>
      <c r="O40" s="148" t="str">
        <f t="array" ref="O40">IFERROR(INDEX(tableau!N:N,LARGE(IF((tableau!A:A=CTT!A37)*(TDB!N38&gt;=tableau!F:F)*(TDB!N38&lt;=tableau!G:G),ROW(tableau!N:N),""),1)),"Pas de Machine Sous Skin de disponible par rapport à votre nombre de barquette")</f>
        <v>Pas de Machine Sous Skin de disponible par rapport à votre nombre de barquette</v>
      </c>
      <c r="P40" s="132"/>
      <c r="Q40" s="75"/>
      <c r="R40" s="75"/>
      <c r="S40" s="75"/>
      <c r="T40" s="75"/>
      <c r="U40" s="75"/>
      <c r="V40" s="147" t="s">
        <v>1899</v>
      </c>
      <c r="W40" s="148" t="str">
        <f t="array" ref="W40">IFERROR(INDEX(tableau!O:O,LARGE(IF((tableau!A:A=CTT!A37)*(TDB!N38&gt;=tableau!F:F)*(TDB!N38&lt;=tableau!G:G),ROW(tableau!O:O),""),1)),"Pas de Machine Sous Skin de disponible par rapport à votre nombre de barquette")</f>
        <v>Pas de Machine Sous Skin de disponible par rapport à votre nombre de barquette</v>
      </c>
      <c r="X40" s="132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</row>
    <row r="41" ht="14.25" hidden="1" customHeight="1">
      <c r="A41" s="75"/>
      <c r="B41" s="75"/>
      <c r="C41" s="75"/>
      <c r="D41" s="75"/>
      <c r="E41" s="75"/>
      <c r="F41" s="147"/>
      <c r="G41" s="147"/>
      <c r="H41" s="132"/>
      <c r="I41" s="75"/>
      <c r="J41" s="75"/>
      <c r="K41" s="75"/>
      <c r="L41" s="75"/>
      <c r="M41" s="75"/>
      <c r="N41" s="147"/>
      <c r="O41" s="147"/>
      <c r="P41" s="132"/>
      <c r="Q41" s="75"/>
      <c r="R41" s="75"/>
      <c r="S41" s="75"/>
      <c r="T41" s="75"/>
      <c r="U41" s="75"/>
      <c r="V41" s="147"/>
      <c r="W41" s="147"/>
      <c r="X41" s="132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</row>
    <row r="42" ht="14.25" customHeight="1">
      <c r="A42" s="75"/>
      <c r="B42" s="75"/>
      <c r="C42" s="75"/>
      <c r="D42" s="75"/>
      <c r="E42" s="75"/>
      <c r="F42" s="147" t="s">
        <v>1900</v>
      </c>
      <c r="G42" s="150" t="str">
        <f>IFERROR(HLOOKUP(G40,'Référencement'!B7:AH39,5,FALSE),"")</f>
        <v/>
      </c>
      <c r="H42" s="132"/>
      <c r="I42" s="75"/>
      <c r="J42" s="75"/>
      <c r="K42" s="75"/>
      <c r="L42" s="75"/>
      <c r="M42" s="75"/>
      <c r="N42" s="147" t="s">
        <v>1900</v>
      </c>
      <c r="O42" s="150" t="str">
        <f>IFERROR(HLOOKUP(O40,'Référencement'!B7:AP39,5,FALSE),"")</f>
        <v/>
      </c>
      <c r="P42" s="132"/>
      <c r="Q42" s="75"/>
      <c r="R42" s="75"/>
      <c r="S42" s="75"/>
      <c r="T42" s="75"/>
      <c r="U42" s="75"/>
      <c r="V42" s="147" t="s">
        <v>1900</v>
      </c>
      <c r="W42" s="150" t="str">
        <f>IFERROR(HLOOKUP(W40,'Référencement'!B7:AX39,5,FALSE),"")</f>
        <v/>
      </c>
      <c r="X42" s="132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</row>
    <row r="43" ht="14.25" customHeight="1">
      <c r="A43" s="75"/>
      <c r="B43" s="75"/>
      <c r="C43" s="75"/>
      <c r="D43" s="75"/>
      <c r="E43" s="75"/>
      <c r="F43" s="147" t="s">
        <v>1901</v>
      </c>
      <c r="G43" s="152" t="str">
        <f>IFERROR(HYPERLINK(TRIM(HLOOKUP(G40,'Référencement'!B7:AH55,38,FALSE)), TRIM(HLOOKUP(G40,'Référencement'!B7:AH39,7,FALSE))),"")</f>
        <v/>
      </c>
      <c r="H43" s="132"/>
      <c r="I43" s="75"/>
      <c r="J43" s="75"/>
      <c r="K43" s="75"/>
      <c r="L43" s="75"/>
      <c r="M43" s="75"/>
      <c r="N43" s="147" t="s">
        <v>1901</v>
      </c>
      <c r="O43" s="152" t="str">
        <f>IFERROR(HYPERLINK(TRIM(HLOOKUP(O40,'Référencement'!B7:AP55,38,FALSE)), TRIM(HLOOKUP(O40,'Référencement'!B7:AP39,7,FALSE))),"")</f>
        <v/>
      </c>
      <c r="P43" s="132"/>
      <c r="Q43" s="75"/>
      <c r="R43" s="75"/>
      <c r="S43" s="75"/>
      <c r="T43" s="75"/>
      <c r="U43" s="75"/>
      <c r="V43" s="147" t="s">
        <v>1901</v>
      </c>
      <c r="W43" s="152" t="str">
        <f>IFERROR(HYPERLINK(TRIM(HLOOKUP(W40,'Référencement'!B7:AX55,38,FALSE)), TRIM(HLOOKUP(W40,'Référencement'!B7:AX39,7,FALSE))),"")</f>
        <v/>
      </c>
      <c r="X43" s="132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</row>
    <row r="44" ht="14.25" hidden="1" customHeight="1">
      <c r="A44" s="75"/>
      <c r="B44" s="75"/>
      <c r="C44" s="75"/>
      <c r="D44" s="75"/>
      <c r="E44" s="75"/>
      <c r="F44" s="148" t="s">
        <v>1902</v>
      </c>
      <c r="G44" s="147" t="str">
        <f>IFERROR(HLOOKUP(G40,'Référencement'!B7:AH39,8,FALSE),"")</f>
        <v/>
      </c>
      <c r="H44" s="132"/>
      <c r="I44" s="75"/>
      <c r="J44" s="75"/>
      <c r="K44" s="75"/>
      <c r="L44" s="75"/>
      <c r="M44" s="75"/>
      <c r="N44" s="148" t="s">
        <v>1902</v>
      </c>
      <c r="O44" s="147" t="str">
        <f>IFERROR(HLOOKUP(O40,'Référencement'!B7:AP39,8,FALSE),"")</f>
        <v/>
      </c>
      <c r="P44" s="132"/>
      <c r="Q44" s="75"/>
      <c r="R44" s="75"/>
      <c r="S44" s="75"/>
      <c r="T44" s="75"/>
      <c r="U44" s="75"/>
      <c r="V44" s="148" t="s">
        <v>1902</v>
      </c>
      <c r="W44" s="147" t="str">
        <f>IFERROR(HLOOKUP(W40,'Référencement'!B7:AX39,8,FALSE),"")</f>
        <v/>
      </c>
      <c r="X44" s="132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</row>
    <row r="45" ht="14.25" customHeight="1">
      <c r="A45" s="75"/>
      <c r="B45" s="75"/>
      <c r="C45" s="75"/>
      <c r="D45" s="75"/>
      <c r="E45" s="75"/>
      <c r="F45" s="147" t="s">
        <v>1924</v>
      </c>
      <c r="G45" s="147" t="str">
        <f>IFERROR(HLOOKUP(G40,'Référencement'!B7:AI46,39,FALSE),"")</f>
        <v/>
      </c>
      <c r="H45" s="132"/>
      <c r="I45" s="75"/>
      <c r="J45" s="75"/>
      <c r="K45" s="75"/>
      <c r="L45" s="75"/>
      <c r="M45" s="75"/>
      <c r="N45" s="147" t="s">
        <v>1924</v>
      </c>
      <c r="O45" s="147" t="str">
        <f>IFERROR(HLOOKUP(O40,'Référencement'!B7:AI46,39,FALSE),"")</f>
        <v/>
      </c>
      <c r="P45" s="132"/>
      <c r="Q45" s="75"/>
      <c r="R45" s="75"/>
      <c r="S45" s="75"/>
      <c r="T45" s="75"/>
      <c r="U45" s="75"/>
      <c r="V45" s="147" t="s">
        <v>1924</v>
      </c>
      <c r="W45" s="147" t="str">
        <f>IFERROR(HLOOKUP(W40,'Référencement'!B7:AI46,39,FALSE),"")</f>
        <v/>
      </c>
      <c r="X45" s="132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</row>
    <row r="46" ht="116.25" customHeight="1">
      <c r="A46" s="75"/>
      <c r="B46" s="75"/>
      <c r="C46" s="75"/>
      <c r="D46" s="75"/>
      <c r="E46" s="75"/>
      <c r="F46" s="147" t="s">
        <v>1904</v>
      </c>
      <c r="G46" s="148" t="str">
        <f>IFERROR(HLOOKUP(G40,'Référencement'!B7:AH39,10,FALSE),"")</f>
        <v/>
      </c>
      <c r="H46" s="132"/>
      <c r="I46" s="75"/>
      <c r="J46" s="75"/>
      <c r="K46" s="75"/>
      <c r="L46" s="75"/>
      <c r="M46" s="75"/>
      <c r="N46" s="147" t="s">
        <v>1904</v>
      </c>
      <c r="O46" s="148" t="str">
        <f>IFERROR(HLOOKUP(O40,'Référencement'!B7:AP39,10,FALSE),"")</f>
        <v/>
      </c>
      <c r="P46" s="132"/>
      <c r="Q46" s="75"/>
      <c r="R46" s="75"/>
      <c r="S46" s="75"/>
      <c r="T46" s="75"/>
      <c r="U46" s="75"/>
      <c r="V46" s="147" t="s">
        <v>1904</v>
      </c>
      <c r="W46" s="148" t="str">
        <f>IFERROR(HLOOKUP(W40,'Référencement'!B7:AX39,10,FALSE),"")</f>
        <v/>
      </c>
      <c r="X46" s="132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</row>
    <row r="47" ht="94.5" customHeight="1">
      <c r="A47" s="75"/>
      <c r="B47" s="75"/>
      <c r="C47" s="75"/>
      <c r="D47" s="75"/>
      <c r="E47" s="75"/>
      <c r="F47" s="147" t="s">
        <v>1905</v>
      </c>
      <c r="G47" s="148" t="str">
        <f>IFERROR(HLOOKUP(G40,'Référencement'!B7:AH39,11,FALSE),"")</f>
        <v/>
      </c>
      <c r="H47" s="132"/>
      <c r="I47" s="75"/>
      <c r="J47" s="75"/>
      <c r="K47" s="75"/>
      <c r="L47" s="75"/>
      <c r="M47" s="75"/>
      <c r="N47" s="147" t="s">
        <v>1905</v>
      </c>
      <c r="O47" s="148" t="str">
        <f>IFERROR(HLOOKUP(O40,'Référencement'!B7:AP39,11,FALSE),"")</f>
        <v/>
      </c>
      <c r="P47" s="132"/>
      <c r="Q47" s="75"/>
      <c r="R47" s="75"/>
      <c r="S47" s="75"/>
      <c r="T47" s="75"/>
      <c r="U47" s="75"/>
      <c r="V47" s="147" t="s">
        <v>1905</v>
      </c>
      <c r="W47" s="148" t="str">
        <f>IFERROR(HLOOKUP(W40,'Référencement'!B7:AX39,11,FALSE),"")</f>
        <v/>
      </c>
      <c r="X47" s="132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</row>
    <row r="48" ht="14.25" customHeight="1">
      <c r="A48" s="75"/>
      <c r="B48" s="155"/>
      <c r="C48" s="5"/>
      <c r="D48" s="75"/>
      <c r="E48" s="75"/>
      <c r="F48" s="156" t="s">
        <v>1906</v>
      </c>
      <c r="G48" s="150" t="str">
        <f>IFERROR(HLOOKUP(G40,'Référencement'!B7:AH39,12,FALSE),"")</f>
        <v/>
      </c>
      <c r="H48" s="132"/>
      <c r="I48" s="75"/>
      <c r="J48" s="155"/>
      <c r="K48" s="5"/>
      <c r="L48" s="75"/>
      <c r="M48" s="75"/>
      <c r="N48" s="156" t="s">
        <v>1906</v>
      </c>
      <c r="O48" s="150" t="str">
        <f>IFERROR(HLOOKUP(O40,'Référencement'!B7:AP39,12,FALSE),"")</f>
        <v/>
      </c>
      <c r="P48" s="132"/>
      <c r="Q48" s="75"/>
      <c r="R48" s="155"/>
      <c r="S48" s="5"/>
      <c r="T48" s="75"/>
      <c r="U48" s="75"/>
      <c r="V48" s="156" t="s">
        <v>1906</v>
      </c>
      <c r="W48" s="150" t="str">
        <f>IFERROR(HLOOKUP(W40,'Référencement'!B7:AX39,12,FALSE),"")</f>
        <v/>
      </c>
      <c r="X48" s="132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</row>
    <row r="49" ht="14.25" customHeight="1">
      <c r="A49" s="75"/>
      <c r="B49" s="157"/>
      <c r="C49" s="158" t="s">
        <v>1907</v>
      </c>
      <c r="D49" s="159" t="str">
        <f>IFERROR(TDB!N32/HLOOKUP(CTT!G40,'Référencement'!B7:AH43,36,FALSE),"")</f>
        <v/>
      </c>
      <c r="E49" s="75"/>
      <c r="F49" s="143"/>
      <c r="G49" s="75"/>
      <c r="H49" s="132"/>
      <c r="I49" s="75"/>
      <c r="J49" s="157"/>
      <c r="K49" s="158" t="s">
        <v>1907</v>
      </c>
      <c r="L49" s="159" t="str">
        <f>IFERROR(TDB!N32/HLOOKUP(CTT!O40,'Référencement'!B7:AH43,36,FALSE),"")</f>
        <v/>
      </c>
      <c r="M49" s="75"/>
      <c r="N49" s="143"/>
      <c r="O49" s="75"/>
      <c r="P49" s="132"/>
      <c r="Q49" s="75"/>
      <c r="R49" s="157"/>
      <c r="S49" s="158" t="s">
        <v>1907</v>
      </c>
      <c r="T49" s="159" t="str">
        <f>IFERROR(TDB!N32/HLOOKUP(CTT!W40,'Référencement'!B7:AH43,36,FALSE),"")</f>
        <v/>
      </c>
      <c r="U49" s="75"/>
      <c r="V49" s="143"/>
      <c r="W49" s="75"/>
      <c r="X49" s="132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</row>
    <row r="50" ht="14.25" customHeight="1">
      <c r="A50" s="75"/>
      <c r="B50" s="75"/>
      <c r="C50" s="160"/>
      <c r="D50" s="75"/>
      <c r="E50" s="75"/>
      <c r="F50" s="144" t="s">
        <v>1908</v>
      </c>
      <c r="G50" s="145"/>
      <c r="H50" s="132"/>
      <c r="I50" s="75"/>
      <c r="J50" s="75"/>
      <c r="K50" s="160"/>
      <c r="L50" s="75"/>
      <c r="M50" s="75"/>
      <c r="N50" s="144" t="s">
        <v>1908</v>
      </c>
      <c r="O50" s="145"/>
      <c r="P50" s="132"/>
      <c r="Q50" s="75"/>
      <c r="R50" s="75"/>
      <c r="S50" s="160"/>
      <c r="T50" s="75"/>
      <c r="U50" s="75"/>
      <c r="V50" s="144" t="s">
        <v>1908</v>
      </c>
      <c r="W50" s="145"/>
      <c r="X50" s="132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</row>
    <row r="51" ht="15.75" customHeight="1">
      <c r="A51" s="178" t="str">
        <f>IF(D49="","",IF(D49&gt;1,"Attention capacité d'emballage dépassée",""))</f>
        <v/>
      </c>
      <c r="B51" s="7"/>
      <c r="C51" s="7"/>
      <c r="D51" s="8"/>
      <c r="E51" s="75"/>
      <c r="F51" s="143"/>
      <c r="G51" s="75"/>
      <c r="H51" s="132"/>
      <c r="I51" s="178" t="str">
        <f>IF(L49="","",IF(L49&gt;1,"Attention capacité d'emballage dépassée",""))</f>
        <v/>
      </c>
      <c r="J51" s="7"/>
      <c r="K51" s="7"/>
      <c r="L51" s="8"/>
      <c r="M51" s="75"/>
      <c r="N51" s="143"/>
      <c r="O51" s="75"/>
      <c r="P51" s="132"/>
      <c r="Q51" s="178" t="str">
        <f>IF(T49="","",IF(T49&gt;1,"Attention capacité d'emballage dépassée",""))</f>
        <v/>
      </c>
      <c r="R51" s="7"/>
      <c r="S51" s="7"/>
      <c r="T51" s="8"/>
      <c r="U51" s="75"/>
      <c r="V51" s="143"/>
      <c r="W51" s="75"/>
      <c r="X51" s="132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</row>
    <row r="52" ht="42.0" customHeight="1">
      <c r="A52" s="9"/>
      <c r="D52" s="10"/>
      <c r="E52" s="75"/>
      <c r="F52" s="162" t="s">
        <v>1909</v>
      </c>
      <c r="G52" s="182" t="str">
        <f>IFERROR(HLOOKUP(G40,'Référencement'!B7:AH39,13,FALSE),"")</f>
        <v/>
      </c>
      <c r="H52" s="132"/>
      <c r="I52" s="9"/>
      <c r="L52" s="10"/>
      <c r="M52" s="75"/>
      <c r="N52" s="162" t="s">
        <v>1909</v>
      </c>
      <c r="O52" s="182" t="str">
        <f>IFERROR(HLOOKUP(O40,'Référencement'!B7:AP39,13,FALSE),"")</f>
        <v/>
      </c>
      <c r="P52" s="132"/>
      <c r="Q52" s="9"/>
      <c r="T52" s="10"/>
      <c r="U52" s="75"/>
      <c r="V52" s="162" t="s">
        <v>1909</v>
      </c>
      <c r="W52" s="182" t="str">
        <f>IFERROR(HLOOKUP(W40,'Référencement'!B7:AX39,13,FALSE),"")</f>
        <v/>
      </c>
      <c r="X52" s="132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</row>
    <row r="53" ht="42.0" customHeight="1">
      <c r="A53" s="9"/>
      <c r="D53" s="10"/>
      <c r="E53" s="75"/>
      <c r="F53" s="143"/>
      <c r="G53" s="75"/>
      <c r="H53" s="132"/>
      <c r="I53" s="9"/>
      <c r="L53" s="10"/>
      <c r="M53" s="75"/>
      <c r="N53" s="143"/>
      <c r="O53" s="75"/>
      <c r="P53" s="132"/>
      <c r="Q53" s="9"/>
      <c r="T53" s="10"/>
      <c r="U53" s="75"/>
      <c r="V53" s="143"/>
      <c r="W53" s="75"/>
      <c r="X53" s="132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</row>
    <row r="54" ht="52.5" customHeight="1">
      <c r="A54" s="11"/>
      <c r="B54" s="12"/>
      <c r="C54" s="12"/>
      <c r="D54" s="13"/>
      <c r="E54" s="75"/>
      <c r="F54" s="148" t="s">
        <v>1919</v>
      </c>
      <c r="G54" s="165" t="str">
        <f>IFERROR(HLOOKUP(G40,'Référencement'!B7:AH39,17,FALSE),"")</f>
        <v/>
      </c>
      <c r="H54" s="132"/>
      <c r="I54" s="11"/>
      <c r="J54" s="12"/>
      <c r="K54" s="12"/>
      <c r="L54" s="13"/>
      <c r="M54" s="75"/>
      <c r="N54" s="148" t="s">
        <v>1919</v>
      </c>
      <c r="O54" s="165" t="str">
        <f>IFERROR(HLOOKUP(O40,'Référencement'!B7:AP39,17,FALSE),"")</f>
        <v/>
      </c>
      <c r="P54" s="132"/>
      <c r="Q54" s="9"/>
      <c r="T54" s="10"/>
      <c r="U54" s="75"/>
      <c r="V54" s="148" t="s">
        <v>1919</v>
      </c>
      <c r="W54" s="165" t="str">
        <f>IFERROR(HLOOKUP(W40,'Référencement'!B7:AX39,17,FALSE),"")</f>
        <v/>
      </c>
      <c r="X54" s="132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</row>
    <row r="55" ht="42.0" hidden="1" customHeight="1">
      <c r="A55" s="75"/>
      <c r="B55" s="75"/>
      <c r="C55" s="75"/>
      <c r="D55" s="75"/>
      <c r="E55" s="75"/>
      <c r="F55" s="147" t="s">
        <v>1911</v>
      </c>
      <c r="G55" s="165" t="str">
        <f>IFERROR(HLOOKUP(G40,'Référencement'!B7:AH39,18,FALSE),"")</f>
        <v/>
      </c>
      <c r="H55" s="132"/>
      <c r="I55" s="75"/>
      <c r="J55" s="75"/>
      <c r="K55" s="75"/>
      <c r="L55" s="75"/>
      <c r="M55" s="75"/>
      <c r="N55" s="147" t="s">
        <v>1911</v>
      </c>
      <c r="O55" s="165" t="str">
        <f>IFERROR(HLOOKUP(O40,'Référencement'!J7:AP39,18,FALSE),"")</f>
        <v/>
      </c>
      <c r="P55" s="132"/>
      <c r="Q55" s="9"/>
      <c r="T55" s="10"/>
      <c r="U55" s="75"/>
      <c r="V55" s="147" t="s">
        <v>1911</v>
      </c>
      <c r="W55" s="165" t="str">
        <f>IFERROR(HLOOKUP(W40,'Référencement'!R7:AX39,18,FALSE),"")</f>
        <v/>
      </c>
      <c r="X55" s="132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</row>
    <row r="56" ht="42.0" customHeight="1">
      <c r="A56" s="75"/>
      <c r="B56" s="75"/>
      <c r="C56" s="75"/>
      <c r="D56" s="75"/>
      <c r="E56" s="75"/>
      <c r="F56" s="147" t="s">
        <v>1912</v>
      </c>
      <c r="G56" s="165" t="str">
        <f>IFERROR(HLOOKUP(G40,'Référencement'!B7:AH39,19,FALSE),"")</f>
        <v/>
      </c>
      <c r="H56" s="132"/>
      <c r="I56" s="75"/>
      <c r="J56" s="75"/>
      <c r="K56" s="75"/>
      <c r="L56" s="75"/>
      <c r="M56" s="75"/>
      <c r="N56" s="147" t="s">
        <v>1912</v>
      </c>
      <c r="O56" s="165" t="str">
        <f>IFERROR(HLOOKUP(O40,'Référencement'!B7:AP39,19,FALSE),"")</f>
        <v/>
      </c>
      <c r="P56" s="132"/>
      <c r="Q56" s="11"/>
      <c r="R56" s="12"/>
      <c r="S56" s="12"/>
      <c r="T56" s="13"/>
      <c r="U56" s="75"/>
      <c r="V56" s="147" t="s">
        <v>1912</v>
      </c>
      <c r="W56" s="165" t="str">
        <f>IFERROR(HLOOKUP(W40,'Référencement'!B7:AX39,19,FALSE),"")</f>
        <v/>
      </c>
      <c r="X56" s="132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</row>
    <row r="57" ht="42.0" customHeight="1">
      <c r="A57" s="75"/>
      <c r="B57" s="75"/>
      <c r="C57" s="75"/>
      <c r="D57" s="75"/>
      <c r="E57" s="75"/>
      <c r="F57" s="166" t="s">
        <v>1913</v>
      </c>
      <c r="G57" s="167" t="str">
        <f>IFERROR(HLOOKUP(G40,'Référencement'!B7:AH39,25,FALSE),"")</f>
        <v/>
      </c>
      <c r="H57" s="132"/>
      <c r="I57" s="75"/>
      <c r="J57" s="75"/>
      <c r="K57" s="75"/>
      <c r="L57" s="75"/>
      <c r="M57" s="75"/>
      <c r="N57" s="166" t="s">
        <v>1913</v>
      </c>
      <c r="O57" s="167" t="str">
        <f>IFERROR(HLOOKUP(O40,'Référencement'!B7:AP39,25,FALSE),"")</f>
        <v/>
      </c>
      <c r="P57" s="132"/>
      <c r="Q57" s="75"/>
      <c r="R57" s="75"/>
      <c r="S57" s="75"/>
      <c r="T57" s="75"/>
      <c r="U57" s="75"/>
      <c r="V57" s="166" t="s">
        <v>1913</v>
      </c>
      <c r="W57" s="167" t="str">
        <f>IFERROR(HLOOKUP(W40,'Référencement'!B7:AX39,25,FALSE),"")</f>
        <v/>
      </c>
      <c r="X57" s="132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</row>
    <row r="58" ht="42.0" customHeight="1">
      <c r="A58" s="75"/>
      <c r="B58" s="75"/>
      <c r="C58" s="75"/>
      <c r="D58" s="75"/>
      <c r="E58" s="75"/>
      <c r="F58" s="148" t="s">
        <v>1914</v>
      </c>
      <c r="G58" s="165">
        <f>IFERROR(G57/5,"")</f>
        <v>0</v>
      </c>
      <c r="H58" s="132"/>
      <c r="I58" s="75"/>
      <c r="J58" s="75"/>
      <c r="K58" s="75"/>
      <c r="L58" s="75"/>
      <c r="M58" s="75"/>
      <c r="N58" s="148" t="s">
        <v>1914</v>
      </c>
      <c r="O58" s="165">
        <f>IFERROR(O57/5,"")</f>
        <v>0</v>
      </c>
      <c r="P58" s="132"/>
      <c r="Q58" s="75"/>
      <c r="R58" s="75"/>
      <c r="S58" s="75"/>
      <c r="T58" s="75"/>
      <c r="U58" s="75"/>
      <c r="V58" s="148" t="s">
        <v>1914</v>
      </c>
      <c r="W58" s="165">
        <f>IFERROR(W57/5,"")</f>
        <v>0</v>
      </c>
      <c r="X58" s="132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</row>
    <row r="59" ht="42.0" customHeight="1">
      <c r="A59" s="75"/>
      <c r="B59" s="75"/>
      <c r="C59" s="75"/>
      <c r="D59" s="75"/>
      <c r="E59" s="75"/>
      <c r="F59" s="143"/>
      <c r="G59" s="75"/>
      <c r="H59" s="132"/>
      <c r="I59" s="75"/>
      <c r="J59" s="75"/>
      <c r="K59" s="75"/>
      <c r="L59" s="75"/>
      <c r="M59" s="75"/>
      <c r="N59" s="143"/>
      <c r="O59" s="75"/>
      <c r="P59" s="132"/>
      <c r="Q59" s="75"/>
      <c r="R59" s="75"/>
      <c r="S59" s="75"/>
      <c r="T59" s="75"/>
      <c r="U59" s="75"/>
      <c r="V59" s="143"/>
      <c r="W59" s="75"/>
      <c r="X59" s="132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</row>
    <row r="60" ht="42.0" customHeight="1">
      <c r="A60" s="75"/>
      <c r="B60" s="75"/>
      <c r="C60" s="75"/>
      <c r="D60" s="75"/>
      <c r="E60" s="75"/>
      <c r="F60" s="147" t="s">
        <v>1915</v>
      </c>
      <c r="G60" s="169" t="str">
        <f>IFERROR(HLOOKUP(G40,'Référencement'!B7:AH50,31,FALSE),"")</f>
        <v/>
      </c>
      <c r="H60" s="132"/>
      <c r="I60" s="75"/>
      <c r="J60" s="75"/>
      <c r="K60" s="75"/>
      <c r="L60" s="75"/>
      <c r="M60" s="75"/>
      <c r="N60" s="147" t="s">
        <v>1915</v>
      </c>
      <c r="O60" s="169" t="str">
        <f>IFERROR(HLOOKUP(O40,'Référencement'!B7:AP50,31,FALSE),"")</f>
        <v/>
      </c>
      <c r="P60" s="132"/>
      <c r="Q60" s="75"/>
      <c r="R60" s="75"/>
      <c r="S60" s="75"/>
      <c r="T60" s="75"/>
      <c r="U60" s="75"/>
      <c r="V60" s="147" t="s">
        <v>1915</v>
      </c>
      <c r="W60" s="169" t="str">
        <f>IFERROR(HLOOKUP(W40,'Référencement'!B7:AX50,31,FALSE),"")</f>
        <v/>
      </c>
      <c r="X60" s="132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</row>
    <row r="61" ht="42.0" hidden="1" customHeight="1">
      <c r="A61" s="75"/>
      <c r="B61" s="75"/>
      <c r="C61" s="75"/>
      <c r="D61" s="75"/>
      <c r="E61" s="75"/>
      <c r="F61" s="147" t="s">
        <v>1916</v>
      </c>
      <c r="G61" s="169" t="str">
        <f>IFERROR(HLOOKUP(G40,'Référencement'!B7:AH50,33,FALSE),"")</f>
        <v/>
      </c>
      <c r="H61" s="132"/>
      <c r="I61" s="75"/>
      <c r="J61" s="75"/>
      <c r="K61" s="75"/>
      <c r="L61" s="75"/>
      <c r="M61" s="75"/>
      <c r="N61" s="147" t="s">
        <v>1916</v>
      </c>
      <c r="O61" s="169" t="str">
        <f>IFERROR(HLOOKUP(O40,'Référencement'!B7:AP50,33,FALSE),"")</f>
        <v/>
      </c>
      <c r="P61" s="132"/>
      <c r="Q61" s="75"/>
      <c r="R61" s="75"/>
      <c r="S61" s="75"/>
      <c r="T61" s="75"/>
      <c r="U61" s="75"/>
      <c r="V61" s="147" t="s">
        <v>1916</v>
      </c>
      <c r="W61" s="169" t="str">
        <f>IFERROR(HLOOKUP(W40,'Référencement'!B7:AX50,33,FALSE),"")</f>
        <v/>
      </c>
      <c r="X61" s="132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</row>
    <row r="62" ht="42.0" customHeight="1">
      <c r="A62" s="75"/>
      <c r="B62" s="75"/>
      <c r="C62" s="75"/>
      <c r="D62" s="75"/>
      <c r="E62" s="75"/>
      <c r="F62" s="148" t="s">
        <v>1917</v>
      </c>
      <c r="G62" s="171" t="str">
        <f>IFERROR(HLOOKUP(G40,'Référencement'!B7:AH50,37,FALSE),"")</f>
        <v/>
      </c>
      <c r="H62" s="132"/>
      <c r="I62" s="75"/>
      <c r="J62" s="75"/>
      <c r="K62" s="75"/>
      <c r="L62" s="75"/>
      <c r="M62" s="75"/>
      <c r="N62" s="148" t="s">
        <v>1917</v>
      </c>
      <c r="O62" s="171" t="str">
        <f>IFERROR(HLOOKUP(O40,'Référencement'!B7:AP50,37,FALSE),"")</f>
        <v/>
      </c>
      <c r="P62" s="132"/>
      <c r="Q62" s="75"/>
      <c r="R62" s="75"/>
      <c r="S62" s="75"/>
      <c r="T62" s="75"/>
      <c r="U62" s="75"/>
      <c r="V62" s="148" t="s">
        <v>1917</v>
      </c>
      <c r="W62" s="171" t="str">
        <f>IFERROR(HLOOKUP(W40,'Référencement'!B7:AX50,37,FALSE),"")</f>
        <v/>
      </c>
      <c r="X62" s="132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</row>
    <row r="63" ht="14.25" customHeight="1">
      <c r="A63" s="75"/>
      <c r="B63" s="75"/>
      <c r="C63" s="75"/>
      <c r="D63" s="75"/>
      <c r="E63" s="75"/>
      <c r="F63" s="143"/>
      <c r="G63" s="75"/>
      <c r="H63" s="132"/>
      <c r="I63" s="75"/>
      <c r="J63" s="75"/>
      <c r="K63" s="75"/>
      <c r="L63" s="75"/>
      <c r="M63" s="75"/>
      <c r="N63" s="143"/>
      <c r="O63" s="75"/>
      <c r="P63" s="132"/>
      <c r="Q63" s="75"/>
      <c r="R63" s="75"/>
      <c r="S63" s="75"/>
      <c r="T63" s="75"/>
      <c r="U63" s="75"/>
      <c r="V63" s="143"/>
      <c r="W63" s="75"/>
      <c r="X63" s="132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</row>
    <row r="64" ht="14.25" customHeight="1">
      <c r="A64" s="75"/>
      <c r="B64" s="75"/>
      <c r="C64" s="75"/>
      <c r="D64" s="75"/>
      <c r="E64" s="75"/>
      <c r="F64" s="143"/>
      <c r="G64" s="75"/>
      <c r="H64" s="132"/>
      <c r="I64" s="75"/>
      <c r="J64" s="75"/>
      <c r="K64" s="75"/>
      <c r="L64" s="75"/>
      <c r="M64" s="75"/>
      <c r="N64" s="143"/>
      <c r="O64" s="75"/>
      <c r="P64" s="132"/>
      <c r="Q64" s="75"/>
      <c r="R64" s="75"/>
      <c r="S64" s="75"/>
      <c r="T64" s="75"/>
      <c r="U64" s="75"/>
      <c r="V64" s="143"/>
      <c r="W64" s="75"/>
      <c r="X64" s="132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</row>
    <row r="65" ht="14.25" customHeight="1">
      <c r="A65" s="132"/>
      <c r="B65" s="132"/>
      <c r="C65" s="132"/>
      <c r="D65" s="132"/>
      <c r="E65" s="132"/>
      <c r="F65" s="173"/>
      <c r="G65" s="132"/>
      <c r="H65" s="132"/>
      <c r="I65" s="132"/>
      <c r="J65" s="132"/>
      <c r="K65" s="132"/>
      <c r="L65" s="132"/>
      <c r="M65" s="132"/>
      <c r="N65" s="173"/>
      <c r="O65" s="132"/>
      <c r="P65" s="132"/>
      <c r="Q65" s="132"/>
      <c r="R65" s="132"/>
      <c r="S65" s="132"/>
      <c r="T65" s="132"/>
      <c r="U65" s="132"/>
      <c r="V65" s="173"/>
      <c r="W65" s="132"/>
      <c r="X65" s="132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</row>
    <row r="66" ht="14.25" customHeight="1">
      <c r="A66" s="174" t="s">
        <v>1925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1"/>
      <c r="X66" s="132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</row>
    <row r="67" ht="14.25" customHeight="1">
      <c r="A67" s="135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7"/>
      <c r="X67" s="132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</row>
    <row r="68" ht="14.25" customHeight="1">
      <c r="A68" s="74" t="s">
        <v>1925</v>
      </c>
      <c r="B68" s="75"/>
      <c r="C68" s="75"/>
      <c r="D68" s="75"/>
      <c r="E68" s="75"/>
      <c r="F68" s="143"/>
      <c r="G68" s="75"/>
      <c r="H68" s="132"/>
      <c r="I68" s="74" t="s">
        <v>1918</v>
      </c>
      <c r="J68" s="75"/>
      <c r="K68" s="75"/>
      <c r="L68" s="75"/>
      <c r="M68" s="75"/>
      <c r="N68" s="143"/>
      <c r="O68" s="75"/>
      <c r="P68" s="132"/>
      <c r="Q68" s="74" t="s">
        <v>1918</v>
      </c>
      <c r="R68" s="75"/>
      <c r="S68" s="75"/>
      <c r="T68" s="75"/>
      <c r="U68" s="75"/>
      <c r="V68" s="143"/>
      <c r="W68" s="75"/>
      <c r="X68" s="132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</row>
    <row r="69" ht="14.25" customHeight="1">
      <c r="A69" s="75"/>
      <c r="B69" s="75"/>
      <c r="C69" s="75"/>
      <c r="D69" s="75"/>
      <c r="E69" s="75"/>
      <c r="F69" s="144" t="s">
        <v>1896</v>
      </c>
      <c r="G69" s="145"/>
      <c r="H69" s="132"/>
      <c r="I69" s="75"/>
      <c r="J69" s="75"/>
      <c r="K69" s="75"/>
      <c r="L69" s="75"/>
      <c r="M69" s="75"/>
      <c r="N69" s="144" t="s">
        <v>1897</v>
      </c>
      <c r="O69" s="145"/>
      <c r="P69" s="132"/>
      <c r="Q69" s="75"/>
      <c r="R69" s="75"/>
      <c r="S69" s="75"/>
      <c r="T69" s="75"/>
      <c r="U69" s="75"/>
      <c r="V69" s="144" t="s">
        <v>1898</v>
      </c>
      <c r="W69" s="145"/>
      <c r="X69" s="132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</row>
    <row r="70" ht="14.25" customHeight="1">
      <c r="A70" s="75"/>
      <c r="B70" s="75"/>
      <c r="C70" s="75"/>
      <c r="D70" s="75"/>
      <c r="E70" s="75"/>
      <c r="F70" s="143"/>
      <c r="G70" s="75"/>
      <c r="H70" s="132"/>
      <c r="I70" s="75"/>
      <c r="J70" s="75"/>
      <c r="K70" s="75"/>
      <c r="L70" s="75"/>
      <c r="M70" s="75"/>
      <c r="N70" s="143"/>
      <c r="O70" s="75"/>
      <c r="P70" s="132"/>
      <c r="Q70" s="75"/>
      <c r="R70" s="75"/>
      <c r="S70" s="75"/>
      <c r="T70" s="75"/>
      <c r="U70" s="75"/>
      <c r="V70" s="143"/>
      <c r="W70" s="75"/>
      <c r="X70" s="132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</row>
    <row r="71" ht="33.75" customHeight="1">
      <c r="A71" s="75"/>
      <c r="B71" s="75"/>
      <c r="C71" s="75"/>
      <c r="D71" s="75"/>
      <c r="E71" s="75"/>
      <c r="F71" s="147" t="s">
        <v>1899</v>
      </c>
      <c r="G71" s="148" t="str">
        <f t="array" ref="G71">IFERROR(INDEX(tableau!M:M,LARGE(IF((tableau!A:A=CTT!A68)*(TDB!N38&gt;=tableau!F:F)*(TDB!N38&lt;=tableau!G:G),ROW(tableau!M:M),""),1)),"Pas de Machine Sous Vide de disponible par rapport à votre nombre de barquette")</f>
        <v>Pas de Machine Sous Vide de disponible par rapport à votre nombre de barquette</v>
      </c>
      <c r="H71" s="132"/>
      <c r="I71" s="75"/>
      <c r="J71" s="75"/>
      <c r="K71" s="75"/>
      <c r="L71" s="75"/>
      <c r="M71" s="75"/>
      <c r="N71" s="147" t="s">
        <v>1899</v>
      </c>
      <c r="O71" s="148" t="str">
        <f t="array" ref="O71">IFERROR(INDEX(tableau!N:N,LARGE(IF((tableau!A:A=CTT!A68)*(TDB!N38&gt;=tableau!F:F)*(TDB!N38&lt;=tableau!G:G),ROW(tableau!N:N),""),1)),"Pas de Machine Sous Vide de disponible par rapport à votre nombre de barquette")</f>
        <v>Pas de Machine Sous Vide de disponible par rapport à votre nombre de barquette</v>
      </c>
      <c r="P71" s="132"/>
      <c r="Q71" s="75"/>
      <c r="R71" s="75"/>
      <c r="S71" s="75"/>
      <c r="T71" s="75"/>
      <c r="U71" s="75"/>
      <c r="V71" s="147" t="s">
        <v>1899</v>
      </c>
      <c r="W71" s="148" t="str">
        <f t="array" ref="W71">IFERROR(INDEX(tableau!O:O,LARGE(IF((tableau!A:A=CTT!A68)*(TDB!N38&gt;=tableau!F:F)*(TDB!N38&lt;=tableau!G:G),ROW(tableau!O:O),""),1)),"Pas de Machine Sous Vide de disponible par rapport à votre nombre de barquette")</f>
        <v>Pas de Machine Sous Vide de disponible par rapport à votre nombre de barquette</v>
      </c>
      <c r="X71" s="132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</row>
    <row r="72" ht="14.25" hidden="1" customHeight="1">
      <c r="A72" s="75"/>
      <c r="B72" s="75"/>
      <c r="C72" s="75"/>
      <c r="D72" s="75"/>
      <c r="E72" s="75"/>
      <c r="F72" s="147"/>
      <c r="G72" s="147"/>
      <c r="H72" s="132"/>
      <c r="I72" s="75"/>
      <c r="J72" s="75"/>
      <c r="K72" s="75"/>
      <c r="L72" s="75"/>
      <c r="M72" s="75"/>
      <c r="N72" s="147"/>
      <c r="O72" s="147"/>
      <c r="P72" s="132"/>
      <c r="Q72" s="75"/>
      <c r="R72" s="75"/>
      <c r="S72" s="75"/>
      <c r="T72" s="75"/>
      <c r="U72" s="75"/>
      <c r="V72" s="147"/>
      <c r="W72" s="147"/>
      <c r="X72" s="132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</row>
    <row r="73" ht="14.25" customHeight="1">
      <c r="A73" s="75"/>
      <c r="B73" s="75"/>
      <c r="C73" s="75"/>
      <c r="D73" s="75"/>
      <c r="E73" s="75"/>
      <c r="F73" s="147" t="s">
        <v>1900</v>
      </c>
      <c r="G73" s="150" t="str">
        <f>IFERROR(HLOOKUP(G71,'Référencement'!B7:AH39,5,FALSE),"")</f>
        <v/>
      </c>
      <c r="H73" s="132"/>
      <c r="I73" s="75"/>
      <c r="J73" s="75"/>
      <c r="K73" s="75"/>
      <c r="L73" s="75"/>
      <c r="M73" s="75"/>
      <c r="N73" s="147" t="s">
        <v>1900</v>
      </c>
      <c r="O73" s="150" t="str">
        <f>IFERROR(HLOOKUP(O71,'Référencement'!B7:AH39,5,FALSE),"")</f>
        <v/>
      </c>
      <c r="P73" s="132"/>
      <c r="Q73" s="75"/>
      <c r="R73" s="75"/>
      <c r="S73" s="75"/>
      <c r="T73" s="75"/>
      <c r="U73" s="75"/>
      <c r="V73" s="147" t="s">
        <v>1900</v>
      </c>
      <c r="W73" s="150" t="str">
        <f>IFERROR(HLOOKUP(W71,'Référencement'!B7:AH39,5,FALSE),"")</f>
        <v/>
      </c>
      <c r="X73" s="132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</row>
    <row r="74" ht="14.25" customHeight="1">
      <c r="A74" s="75"/>
      <c r="B74" s="75"/>
      <c r="C74" s="75"/>
      <c r="D74" s="75"/>
      <c r="E74" s="75"/>
      <c r="F74" s="147" t="s">
        <v>1901</v>
      </c>
      <c r="G74" s="152" t="str">
        <f>IFERROR(HYPERLINK(TRIM(HLOOKUP(G71,'Référencement'!B7:AH55,38,FALSE)), TRIM(HLOOKUP(G71,'Référencement'!B7:AH39,7,FALSE))),"")</f>
        <v/>
      </c>
      <c r="H74" s="132"/>
      <c r="I74" s="75"/>
      <c r="J74" s="75"/>
      <c r="K74" s="75"/>
      <c r="L74" s="75"/>
      <c r="M74" s="75"/>
      <c r="N74" s="147" t="s">
        <v>1901</v>
      </c>
      <c r="O74" s="152" t="str">
        <f>IFERROR(HYPERLINK(TRIM(HLOOKUP(O71,'Référencement'!B7:AH55,38,FALSE)), TRIM(HLOOKUP(O71,'Référencement'!B7:AH39,7,FALSE))),"")</f>
        <v/>
      </c>
      <c r="P74" s="132"/>
      <c r="Q74" s="75"/>
      <c r="R74" s="75"/>
      <c r="S74" s="75"/>
      <c r="T74" s="75"/>
      <c r="U74" s="75"/>
      <c r="V74" s="147" t="s">
        <v>1901</v>
      </c>
      <c r="W74" s="152" t="str">
        <f>IFERROR(HYPERLINK(TRIM(HLOOKUP(W71,'Référencement'!B7:AH55,38,FALSE)), TRIM(HLOOKUP(W71,'Référencement'!B7:AH39,7,FALSE))),"")</f>
        <v/>
      </c>
      <c r="X74" s="132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</row>
    <row r="75" ht="14.25" hidden="1" customHeight="1">
      <c r="A75" s="75"/>
      <c r="B75" s="75"/>
      <c r="C75" s="75"/>
      <c r="D75" s="75"/>
      <c r="E75" s="75"/>
      <c r="F75" s="148" t="s">
        <v>1902</v>
      </c>
      <c r="G75" s="147" t="str">
        <f>IFERROR(HLOOKUP(G71,'Référencement'!B7:AH39,8,FALSE),"")</f>
        <v/>
      </c>
      <c r="H75" s="132"/>
      <c r="I75" s="75"/>
      <c r="J75" s="75"/>
      <c r="K75" s="75"/>
      <c r="L75" s="75"/>
      <c r="M75" s="75"/>
      <c r="N75" s="148" t="s">
        <v>1902</v>
      </c>
      <c r="O75" s="147" t="str">
        <f>IFERROR(HLOOKUP(O71,'Référencement'!B7:AH39,8,FALSE),"")</f>
        <v/>
      </c>
      <c r="P75" s="132"/>
      <c r="Q75" s="75"/>
      <c r="R75" s="75"/>
      <c r="S75" s="75"/>
      <c r="T75" s="75"/>
      <c r="U75" s="75"/>
      <c r="V75" s="148" t="s">
        <v>1902</v>
      </c>
      <c r="W75" s="147" t="str">
        <f>IFERROR(HLOOKUP(W71,'Référencement'!B7:AH39,8,FALSE),"")</f>
        <v/>
      </c>
      <c r="X75" s="132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</row>
    <row r="76" ht="14.25" customHeight="1">
      <c r="A76" s="75"/>
      <c r="B76" s="75"/>
      <c r="C76" s="75"/>
      <c r="D76" s="75"/>
      <c r="E76" s="75"/>
      <c r="F76" s="147" t="s">
        <v>1924</v>
      </c>
      <c r="G76" s="147" t="str">
        <f>IFERROR(HLOOKUP(G71,'Référencement'!B7:AH39,9,FALSE),"")</f>
        <v/>
      </c>
      <c r="H76" s="132"/>
      <c r="I76" s="75"/>
      <c r="J76" s="75"/>
      <c r="K76" s="75"/>
      <c r="L76" s="75"/>
      <c r="M76" s="75"/>
      <c r="N76" s="147" t="s">
        <v>1924</v>
      </c>
      <c r="O76" s="147" t="str">
        <f>IFERROR(HLOOKUP(O71,'Référencement'!B7:AH39,9,FALSE),"")</f>
        <v/>
      </c>
      <c r="P76" s="132"/>
      <c r="Q76" s="75"/>
      <c r="R76" s="75"/>
      <c r="S76" s="75"/>
      <c r="T76" s="75"/>
      <c r="U76" s="75"/>
      <c r="V76" s="147" t="s">
        <v>1924</v>
      </c>
      <c r="W76" s="147" t="str">
        <f>IFERROR(HLOOKUP(W71,'Référencement'!B7:AH39,9,FALSE),"")</f>
        <v/>
      </c>
      <c r="X76" s="132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</row>
    <row r="77" ht="171.0" customHeight="1">
      <c r="A77" s="75"/>
      <c r="B77" s="75"/>
      <c r="C77" s="75"/>
      <c r="D77" s="75"/>
      <c r="E77" s="75"/>
      <c r="F77" s="147" t="s">
        <v>1904</v>
      </c>
      <c r="G77" s="148" t="str">
        <f>IFERROR(HLOOKUP(G71,'Référencement'!B7:AH39,10,FALSE),"")</f>
        <v/>
      </c>
      <c r="H77" s="132"/>
      <c r="I77" s="75"/>
      <c r="J77" s="75"/>
      <c r="K77" s="75"/>
      <c r="L77" s="75"/>
      <c r="M77" s="75"/>
      <c r="N77" s="147" t="s">
        <v>1904</v>
      </c>
      <c r="O77" s="148" t="str">
        <f>IFERROR(HLOOKUP(O71,'Référencement'!B7:AH39,10,FALSE),"")</f>
        <v/>
      </c>
      <c r="P77" s="132"/>
      <c r="Q77" s="75"/>
      <c r="R77" s="75"/>
      <c r="S77" s="75"/>
      <c r="T77" s="75"/>
      <c r="U77" s="75"/>
      <c r="V77" s="147" t="s">
        <v>1904</v>
      </c>
      <c r="W77" s="148" t="str">
        <f>IFERROR(HLOOKUP(W71,'Référencement'!B7:AH39,10,FALSE),"")</f>
        <v/>
      </c>
      <c r="X77" s="132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</row>
    <row r="78" ht="14.25" hidden="1" customHeight="1">
      <c r="A78" s="75"/>
      <c r="B78" s="75"/>
      <c r="C78" s="75"/>
      <c r="D78" s="75"/>
      <c r="E78" s="75"/>
      <c r="F78" s="147" t="s">
        <v>1905</v>
      </c>
      <c r="G78" s="148" t="str">
        <f>IFERROR(HLOOKUP(G71,'Référencement'!B7:AH39,11,FALSE),"")</f>
        <v/>
      </c>
      <c r="H78" s="132"/>
      <c r="I78" s="75"/>
      <c r="J78" s="75"/>
      <c r="K78" s="75"/>
      <c r="L78" s="75"/>
      <c r="M78" s="75"/>
      <c r="N78" s="147" t="s">
        <v>1905</v>
      </c>
      <c r="O78" s="148" t="str">
        <f>IFERROR(HLOOKUP(O71,'Référencement'!B7:AH39,11,FALSE),"")</f>
        <v/>
      </c>
      <c r="P78" s="132"/>
      <c r="Q78" s="75"/>
      <c r="R78" s="75"/>
      <c r="S78" s="75"/>
      <c r="T78" s="75"/>
      <c r="U78" s="75"/>
      <c r="V78" s="147" t="s">
        <v>1905</v>
      </c>
      <c r="W78" s="148" t="str">
        <f>IFERROR(HLOOKUP(W71,'Référencement'!B7:AH39,11,FALSE),"")</f>
        <v/>
      </c>
      <c r="X78" s="132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</row>
    <row r="79" ht="14.25" customHeight="1">
      <c r="A79" s="75"/>
      <c r="B79" s="155"/>
      <c r="C79" s="5"/>
      <c r="D79" s="75"/>
      <c r="E79" s="75"/>
      <c r="F79" s="156" t="s">
        <v>1906</v>
      </c>
      <c r="G79" s="150" t="str">
        <f>IFERROR(HLOOKUP(G71,'Référencement'!B7:AH39,12,FALSE),"")</f>
        <v/>
      </c>
      <c r="H79" s="132"/>
      <c r="I79" s="75"/>
      <c r="J79" s="155"/>
      <c r="K79" s="5"/>
      <c r="L79" s="75"/>
      <c r="M79" s="75"/>
      <c r="N79" s="156" t="s">
        <v>1906</v>
      </c>
      <c r="O79" s="150" t="str">
        <f>IFERROR(HLOOKUP(O71,'Référencement'!B7:AH39,12,FALSE),"")</f>
        <v/>
      </c>
      <c r="P79" s="132"/>
      <c r="Q79" s="75"/>
      <c r="R79" s="155"/>
      <c r="S79" s="5"/>
      <c r="T79" s="75"/>
      <c r="U79" s="75"/>
      <c r="V79" s="156" t="s">
        <v>1906</v>
      </c>
      <c r="W79" s="150" t="str">
        <f>IFERROR(HLOOKUP(W71,'Référencement'!B7:AH39,12,FALSE),"")</f>
        <v/>
      </c>
      <c r="X79" s="132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</row>
    <row r="80" ht="14.25" customHeight="1">
      <c r="A80" s="75"/>
      <c r="B80" s="157"/>
      <c r="C80" s="158" t="s">
        <v>1907</v>
      </c>
      <c r="D80" s="159" t="str">
        <f>IFERROR(TDB!N32/HLOOKUP(CTT!G71,'Référencement'!B7:AH43,36,FALSE),"")</f>
        <v/>
      </c>
      <c r="E80" s="75"/>
      <c r="F80" s="143"/>
      <c r="G80" s="75"/>
      <c r="H80" s="132"/>
      <c r="I80" s="75"/>
      <c r="J80" s="157"/>
      <c r="K80" s="158" t="s">
        <v>1907</v>
      </c>
      <c r="L80" s="159" t="str">
        <f>IFERROR(TDB!N32/HLOOKUP(CTT!O71,'Référencement'!B7:AH43,36,FALSE),"")</f>
        <v/>
      </c>
      <c r="M80" s="75"/>
      <c r="N80" s="143"/>
      <c r="O80" s="75"/>
      <c r="P80" s="132"/>
      <c r="Q80" s="75"/>
      <c r="R80" s="157"/>
      <c r="S80" s="158" t="s">
        <v>1907</v>
      </c>
      <c r="T80" s="159" t="str">
        <f>IFERROR(TDB!N32/HLOOKUP(CTT!W71,'Référencement'!B7:AH43,36,FALSE),"")</f>
        <v/>
      </c>
      <c r="U80" s="75"/>
      <c r="V80" s="143"/>
      <c r="W80" s="75"/>
      <c r="X80" s="132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</row>
    <row r="81" ht="14.25" customHeight="1">
      <c r="A81" s="75"/>
      <c r="B81" s="75"/>
      <c r="C81" s="160"/>
      <c r="D81" s="75"/>
      <c r="E81" s="75"/>
      <c r="F81" s="144" t="s">
        <v>1908</v>
      </c>
      <c r="G81" s="145"/>
      <c r="H81" s="132"/>
      <c r="I81" s="75"/>
      <c r="J81" s="75"/>
      <c r="K81" s="160"/>
      <c r="L81" s="75"/>
      <c r="M81" s="75"/>
      <c r="N81" s="144" t="s">
        <v>1908</v>
      </c>
      <c r="O81" s="145"/>
      <c r="P81" s="132"/>
      <c r="Q81" s="75"/>
      <c r="R81" s="75"/>
      <c r="S81" s="160"/>
      <c r="T81" s="75"/>
      <c r="U81" s="75"/>
      <c r="V81" s="144" t="s">
        <v>1908</v>
      </c>
      <c r="W81" s="145"/>
      <c r="X81" s="132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</row>
    <row r="82" ht="15.75" customHeight="1">
      <c r="A82" s="178" t="str">
        <f>IF(D80="","",IF(D80&gt;1,"Attention capacité d'emballage dépassée",""))</f>
        <v/>
      </c>
      <c r="B82" s="7"/>
      <c r="C82" s="7"/>
      <c r="D82" s="8"/>
      <c r="E82" s="75"/>
      <c r="F82" s="143"/>
      <c r="G82" s="75"/>
      <c r="H82" s="132"/>
      <c r="I82" s="178" t="str">
        <f>IF(L80="","",IF(L80&gt;1,"Attention capacité d'emballage dépassée",""))</f>
        <v/>
      </c>
      <c r="J82" s="7"/>
      <c r="K82" s="7"/>
      <c r="L82" s="8"/>
      <c r="M82" s="75"/>
      <c r="N82" s="143"/>
      <c r="O82" s="75"/>
      <c r="P82" s="132"/>
      <c r="Q82" s="178" t="str">
        <f>IF(T80="","",IF(T80&gt;1,"Attention capacité d'emballage dépassée",""))</f>
        <v/>
      </c>
      <c r="R82" s="7"/>
      <c r="S82" s="7"/>
      <c r="T82" s="8"/>
      <c r="U82" s="75"/>
      <c r="V82" s="143"/>
      <c r="W82" s="75"/>
      <c r="X82" s="132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</row>
    <row r="83" ht="39.0" customHeight="1">
      <c r="A83" s="9"/>
      <c r="D83" s="10"/>
      <c r="E83" s="75"/>
      <c r="F83" s="162" t="s">
        <v>1909</v>
      </c>
      <c r="G83" s="175" t="str">
        <f>IFERROR(HLOOKUP(G71,'Référencement'!B7:AH39,13,FALSE),"")</f>
        <v/>
      </c>
      <c r="H83" s="132"/>
      <c r="I83" s="9"/>
      <c r="L83" s="10"/>
      <c r="M83" s="75"/>
      <c r="N83" s="162" t="s">
        <v>1909</v>
      </c>
      <c r="O83" s="175" t="str">
        <f>IFERROR(HLOOKUP(O71,'Référencement'!B7:AH39,13,FALSE),"")</f>
        <v/>
      </c>
      <c r="P83" s="132"/>
      <c r="Q83" s="9"/>
      <c r="T83" s="10"/>
      <c r="U83" s="75"/>
      <c r="V83" s="162" t="s">
        <v>1909</v>
      </c>
      <c r="W83" s="175" t="str">
        <f>IFERROR(HLOOKUP(W71,'Référencement'!B7:AH39,13,FALSE),"")</f>
        <v/>
      </c>
      <c r="X83" s="132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</row>
    <row r="84" ht="39.0" customHeight="1">
      <c r="A84" s="9"/>
      <c r="D84" s="10"/>
      <c r="E84" s="75"/>
      <c r="F84" s="143"/>
      <c r="G84" s="75"/>
      <c r="H84" s="132"/>
      <c r="I84" s="9"/>
      <c r="L84" s="10"/>
      <c r="M84" s="75"/>
      <c r="N84" s="143"/>
      <c r="O84" s="75"/>
      <c r="P84" s="132"/>
      <c r="Q84" s="9"/>
      <c r="T84" s="10"/>
      <c r="U84" s="75"/>
      <c r="V84" s="143"/>
      <c r="W84" s="75"/>
      <c r="X84" s="132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</row>
    <row r="85" ht="63.0" customHeight="1">
      <c r="A85" s="11"/>
      <c r="B85" s="12"/>
      <c r="C85" s="12"/>
      <c r="D85" s="13"/>
      <c r="E85" s="75"/>
      <c r="F85" s="148" t="s">
        <v>1919</v>
      </c>
      <c r="G85" s="165" t="str">
        <f>IFERROR(HLOOKUP(G71,'Référencement'!B7:AH39,17,FALSE),"")</f>
        <v/>
      </c>
      <c r="H85" s="132"/>
      <c r="I85" s="11"/>
      <c r="J85" s="12"/>
      <c r="K85" s="12"/>
      <c r="L85" s="13"/>
      <c r="M85" s="75"/>
      <c r="N85" s="148" t="s">
        <v>1919</v>
      </c>
      <c r="O85" s="165" t="str">
        <f>IFERROR(HLOOKUP(O71,'Référencement'!B7:AH39,17,FALSE),"")</f>
        <v/>
      </c>
      <c r="P85" s="132"/>
      <c r="Q85" s="11"/>
      <c r="R85" s="12"/>
      <c r="S85" s="12"/>
      <c r="T85" s="13"/>
      <c r="U85" s="75"/>
      <c r="V85" s="148" t="s">
        <v>1919</v>
      </c>
      <c r="W85" s="165" t="str">
        <f>IFERROR(HLOOKUP(W71,'Référencement'!B7:AH39,17,FALSE),"")</f>
        <v/>
      </c>
      <c r="X85" s="132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</row>
    <row r="86" ht="39.0" hidden="1" customHeight="1">
      <c r="A86" s="75"/>
      <c r="B86" s="75"/>
      <c r="C86" s="75"/>
      <c r="D86" s="75"/>
      <c r="E86" s="75"/>
      <c r="F86" s="147" t="s">
        <v>1911</v>
      </c>
      <c r="G86" s="165" t="str">
        <f>IFERROR(HLOOKUP(G71,'Référencement'!B7:AH39,19,FALSE),"")</f>
        <v/>
      </c>
      <c r="H86" s="132"/>
      <c r="I86" s="75"/>
      <c r="J86" s="75"/>
      <c r="K86" s="75"/>
      <c r="L86" s="75"/>
      <c r="M86" s="75"/>
      <c r="N86" s="147" t="s">
        <v>1911</v>
      </c>
      <c r="O86" s="165" t="str">
        <f>IFERROR(HLOOKUP(O71,'Référencement'!B7:AH39,19,FALSE),"")</f>
        <v/>
      </c>
      <c r="P86" s="132"/>
      <c r="Q86" s="75"/>
      <c r="R86" s="75"/>
      <c r="S86" s="75"/>
      <c r="T86" s="75"/>
      <c r="U86" s="75"/>
      <c r="V86" s="147" t="s">
        <v>1911</v>
      </c>
      <c r="W86" s="165" t="str">
        <f>IFERROR(HLOOKUP(W71,'Référencement'!B7:AH39,19,FALSE),"")</f>
        <v/>
      </c>
      <c r="X86" s="132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</row>
    <row r="87" ht="39.0" customHeight="1">
      <c r="A87" s="75"/>
      <c r="B87" s="75"/>
      <c r="C87" s="75"/>
      <c r="D87" s="75"/>
      <c r="E87" s="75"/>
      <c r="F87" s="147" t="s">
        <v>1912</v>
      </c>
      <c r="G87" s="165" t="str">
        <f>IFERROR(HLOOKUP(G71,'Référencement'!B7:AH39,19,FALSE),"")</f>
        <v/>
      </c>
      <c r="H87" s="132"/>
      <c r="I87" s="75"/>
      <c r="J87" s="75"/>
      <c r="K87" s="75"/>
      <c r="L87" s="75"/>
      <c r="M87" s="75"/>
      <c r="N87" s="147" t="s">
        <v>1912</v>
      </c>
      <c r="O87" s="165" t="str">
        <f>IFERROR(HLOOKUP(O71,'Référencement'!B7:AH39,19,FALSE),"")</f>
        <v/>
      </c>
      <c r="P87" s="132"/>
      <c r="Q87" s="75"/>
      <c r="R87" s="75"/>
      <c r="S87" s="75"/>
      <c r="T87" s="75"/>
      <c r="U87" s="75"/>
      <c r="V87" s="147" t="s">
        <v>1912</v>
      </c>
      <c r="W87" s="165" t="str">
        <f>IFERROR(HLOOKUP(W71,'Référencement'!B7:AH39,19,FALSE),"")</f>
        <v/>
      </c>
      <c r="X87" s="132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</row>
    <row r="88" ht="39.0" customHeight="1">
      <c r="A88" s="75"/>
      <c r="B88" s="75"/>
      <c r="C88" s="75"/>
      <c r="D88" s="75"/>
      <c r="E88" s="75"/>
      <c r="F88" s="166" t="s">
        <v>1913</v>
      </c>
      <c r="G88" s="167" t="str">
        <f>IFERROR(HLOOKUP(G71,'Référencement'!B7:AH39,25,FALSE),"")</f>
        <v/>
      </c>
      <c r="H88" s="132"/>
      <c r="I88" s="75"/>
      <c r="J88" s="75"/>
      <c r="K88" s="75"/>
      <c r="L88" s="75"/>
      <c r="M88" s="75"/>
      <c r="N88" s="166" t="s">
        <v>1913</v>
      </c>
      <c r="O88" s="167" t="str">
        <f>IFERROR(HLOOKUP(O71,'Référencement'!B7:AH39,25,FALSE),"")</f>
        <v/>
      </c>
      <c r="P88" s="132"/>
      <c r="Q88" s="75"/>
      <c r="R88" s="75"/>
      <c r="S88" s="75"/>
      <c r="T88" s="75"/>
      <c r="U88" s="75"/>
      <c r="V88" s="166" t="s">
        <v>1913</v>
      </c>
      <c r="W88" s="167" t="str">
        <f>IFERROR(HLOOKUP(W71,'Référencement'!B7:AH39,25,FALSE),"")</f>
        <v/>
      </c>
      <c r="X88" s="132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</row>
    <row r="89" ht="39.0" customHeight="1">
      <c r="A89" s="75"/>
      <c r="B89" s="75"/>
      <c r="C89" s="75"/>
      <c r="D89" s="75"/>
      <c r="E89" s="75"/>
      <c r="F89" s="148" t="s">
        <v>1914</v>
      </c>
      <c r="G89" s="165">
        <f>IFERROR(G88/5,"")</f>
        <v>0</v>
      </c>
      <c r="H89" s="132"/>
      <c r="I89" s="75"/>
      <c r="J89" s="75"/>
      <c r="K89" s="75"/>
      <c r="L89" s="75"/>
      <c r="M89" s="75"/>
      <c r="N89" s="148" t="s">
        <v>1914</v>
      </c>
      <c r="O89" s="165">
        <f>IFERROR(O88/5,"")</f>
        <v>0</v>
      </c>
      <c r="P89" s="132"/>
      <c r="Q89" s="75"/>
      <c r="R89" s="75"/>
      <c r="S89" s="75"/>
      <c r="T89" s="75"/>
      <c r="U89" s="75"/>
      <c r="V89" s="148" t="s">
        <v>1914</v>
      </c>
      <c r="W89" s="165">
        <f>IFERROR(W88/5,"")</f>
        <v>0</v>
      </c>
      <c r="X89" s="132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</row>
    <row r="90" ht="39.0" customHeight="1">
      <c r="A90" s="75"/>
      <c r="B90" s="75"/>
      <c r="C90" s="75"/>
      <c r="D90" s="75"/>
      <c r="E90" s="75"/>
      <c r="F90" s="143"/>
      <c r="G90" s="75"/>
      <c r="H90" s="132"/>
      <c r="I90" s="75"/>
      <c r="J90" s="75"/>
      <c r="K90" s="75"/>
      <c r="L90" s="75"/>
      <c r="M90" s="75"/>
      <c r="N90" s="143"/>
      <c r="O90" s="75"/>
      <c r="P90" s="132"/>
      <c r="Q90" s="75"/>
      <c r="R90" s="75"/>
      <c r="S90" s="75"/>
      <c r="T90" s="75"/>
      <c r="U90" s="75"/>
      <c r="V90" s="143"/>
      <c r="W90" s="75"/>
      <c r="X90" s="132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</row>
    <row r="91" ht="39.0" customHeight="1">
      <c r="A91" s="75"/>
      <c r="B91" s="75"/>
      <c r="C91" s="75"/>
      <c r="D91" s="75"/>
      <c r="E91" s="75"/>
      <c r="F91" s="147" t="s">
        <v>1915</v>
      </c>
      <c r="G91" s="169" t="str">
        <f>IFERROR(HLOOKUP(G71,'Référencement'!B7:AH50,31,FALSE),"")</f>
        <v/>
      </c>
      <c r="H91" s="132"/>
      <c r="I91" s="75"/>
      <c r="J91" s="75"/>
      <c r="K91" s="75"/>
      <c r="L91" s="75"/>
      <c r="M91" s="75"/>
      <c r="N91" s="147" t="s">
        <v>1915</v>
      </c>
      <c r="O91" s="169" t="str">
        <f>IFERROR(HLOOKUP(O71,'Référencement'!B7:AH50,31,FALSE),"")</f>
        <v/>
      </c>
      <c r="P91" s="132"/>
      <c r="Q91" s="75"/>
      <c r="R91" s="75"/>
      <c r="S91" s="75"/>
      <c r="T91" s="75"/>
      <c r="U91" s="75"/>
      <c r="V91" s="147" t="s">
        <v>1915</v>
      </c>
      <c r="W91" s="169" t="str">
        <f>IFERROR(HLOOKUP(W71,'Référencement'!B7:AH50,31,FALSE),"")</f>
        <v/>
      </c>
      <c r="X91" s="132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</row>
    <row r="92" ht="39.0" hidden="1" customHeight="1">
      <c r="A92" s="75"/>
      <c r="B92" s="75"/>
      <c r="C92" s="75"/>
      <c r="D92" s="75"/>
      <c r="E92" s="75"/>
      <c r="F92" s="147" t="s">
        <v>1916</v>
      </c>
      <c r="G92" s="169" t="str">
        <f>IFERROR(HLOOKUP(G71,'Référencement'!B7:AH50,33,FALSE),"")</f>
        <v/>
      </c>
      <c r="H92" s="132"/>
      <c r="I92" s="75"/>
      <c r="J92" s="75"/>
      <c r="K92" s="75"/>
      <c r="L92" s="75"/>
      <c r="M92" s="75"/>
      <c r="N92" s="147" t="s">
        <v>1916</v>
      </c>
      <c r="O92" s="169" t="str">
        <f>IFERROR(HLOOKUP(O71,'Référencement'!B7:AH50,33,FALSE),"")</f>
        <v/>
      </c>
      <c r="P92" s="132"/>
      <c r="Q92" s="75"/>
      <c r="R92" s="75"/>
      <c r="S92" s="75"/>
      <c r="T92" s="75"/>
      <c r="U92" s="75"/>
      <c r="V92" s="147" t="s">
        <v>1916</v>
      </c>
      <c r="W92" s="169" t="str">
        <f>IFERROR(HLOOKUP(W71,'Référencement'!B7:AH50,33,FALSE),"")</f>
        <v/>
      </c>
      <c r="X92" s="132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</row>
    <row r="93" ht="39.0" customHeight="1">
      <c r="A93" s="75"/>
      <c r="B93" s="75"/>
      <c r="C93" s="75"/>
      <c r="D93" s="75"/>
      <c r="E93" s="75"/>
      <c r="F93" s="148" t="s">
        <v>1917</v>
      </c>
      <c r="G93" s="171" t="str">
        <f>IFERROR(HLOOKUP(G71,'Référencement'!B7:AH50,37,FALSE),"")</f>
        <v/>
      </c>
      <c r="H93" s="132"/>
      <c r="I93" s="75"/>
      <c r="J93" s="75"/>
      <c r="K93" s="75"/>
      <c r="L93" s="75"/>
      <c r="M93" s="75"/>
      <c r="N93" s="148" t="s">
        <v>1917</v>
      </c>
      <c r="O93" s="171" t="str">
        <f>IFERROR(HLOOKUP(O71,'Référencement'!B7:AH50,37,FALSE),"")</f>
        <v/>
      </c>
      <c r="P93" s="132"/>
      <c r="Q93" s="75"/>
      <c r="R93" s="75"/>
      <c r="S93" s="75"/>
      <c r="T93" s="75"/>
      <c r="U93" s="75"/>
      <c r="V93" s="148" t="s">
        <v>1917</v>
      </c>
      <c r="W93" s="171" t="str">
        <f>IFERROR(HLOOKUP(W71,'Référencement'!B7:AH50,37,FALSE),"")</f>
        <v/>
      </c>
      <c r="X93" s="132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</row>
    <row r="94" ht="14.25" customHeight="1">
      <c r="A94" s="75"/>
      <c r="B94" s="75"/>
      <c r="C94" s="75"/>
      <c r="D94" s="75"/>
      <c r="E94" s="75"/>
      <c r="F94" s="143"/>
      <c r="G94" s="75"/>
      <c r="H94" s="132"/>
      <c r="I94" s="75"/>
      <c r="J94" s="75"/>
      <c r="K94" s="75"/>
      <c r="L94" s="75"/>
      <c r="M94" s="75"/>
      <c r="N94" s="143"/>
      <c r="O94" s="75"/>
      <c r="P94" s="132"/>
      <c r="Q94" s="75"/>
      <c r="R94" s="75"/>
      <c r="S94" s="75"/>
      <c r="T94" s="75"/>
      <c r="U94" s="75"/>
      <c r="V94" s="143"/>
      <c r="W94" s="75"/>
      <c r="X94" s="132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</row>
    <row r="95" ht="14.25" customHeight="1">
      <c r="A95" s="132"/>
      <c r="B95" s="132"/>
      <c r="C95" s="132"/>
      <c r="D95" s="132"/>
      <c r="E95" s="132"/>
      <c r="F95" s="173"/>
      <c r="G95" s="132"/>
      <c r="H95" s="132"/>
      <c r="I95" s="132"/>
      <c r="J95" s="132"/>
      <c r="K95" s="132"/>
      <c r="L95" s="132"/>
      <c r="M95" s="132"/>
      <c r="N95" s="173"/>
      <c r="O95" s="132"/>
      <c r="P95" s="132"/>
      <c r="Q95" s="132"/>
      <c r="R95" s="132"/>
      <c r="S95" s="132"/>
      <c r="T95" s="132"/>
      <c r="U95" s="132"/>
      <c r="V95" s="173"/>
      <c r="W95" s="132"/>
      <c r="X95" s="132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</row>
    <row r="96" ht="14.25" customHeight="1">
      <c r="A96" s="75"/>
      <c r="B96" s="75"/>
      <c r="C96" s="75"/>
      <c r="D96" s="75"/>
      <c r="E96" s="75"/>
      <c r="F96" s="143"/>
      <c r="G96" s="75"/>
      <c r="H96" s="75"/>
      <c r="I96" s="75"/>
      <c r="J96" s="75"/>
      <c r="K96" s="75"/>
      <c r="L96" s="75"/>
      <c r="M96" s="75"/>
      <c r="N96" s="143"/>
      <c r="O96" s="75"/>
      <c r="P96" s="75"/>
      <c r="Q96" s="75"/>
      <c r="R96" s="75"/>
      <c r="S96" s="75"/>
      <c r="T96" s="75"/>
      <c r="U96" s="75"/>
      <c r="V96" s="143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</row>
    <row r="97" ht="14.25" customHeight="1">
      <c r="A97" s="75"/>
      <c r="B97" s="75"/>
      <c r="C97" s="75"/>
      <c r="D97" s="75"/>
      <c r="E97" s="75"/>
      <c r="F97" s="143"/>
      <c r="G97" s="75"/>
      <c r="H97" s="75"/>
      <c r="I97" s="75"/>
      <c r="J97" s="75"/>
      <c r="K97" s="75"/>
      <c r="L97" s="75"/>
      <c r="M97" s="75"/>
      <c r="N97" s="143"/>
      <c r="O97" s="75"/>
      <c r="P97" s="75"/>
      <c r="Q97" s="75"/>
      <c r="R97" s="75"/>
      <c r="S97" s="75"/>
      <c r="T97" s="75"/>
      <c r="U97" s="75"/>
      <c r="V97" s="143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</row>
    <row r="98" ht="14.25" customHeight="1">
      <c r="A98" s="75"/>
      <c r="B98" s="75"/>
      <c r="C98" s="75"/>
      <c r="D98" s="75"/>
      <c r="E98" s="75"/>
      <c r="F98" s="143"/>
      <c r="G98" s="75"/>
      <c r="H98" s="75"/>
      <c r="I98" s="75"/>
      <c r="J98" s="75"/>
      <c r="K98" s="75"/>
      <c r="L98" s="75"/>
      <c r="M98" s="75"/>
      <c r="N98" s="143"/>
      <c r="O98" s="75"/>
      <c r="P98" s="75"/>
      <c r="Q98" s="75"/>
      <c r="R98" s="75"/>
      <c r="S98" s="75"/>
      <c r="T98" s="75"/>
      <c r="U98" s="75"/>
      <c r="V98" s="143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</row>
    <row r="99" ht="14.25" customHeight="1">
      <c r="A99" s="75"/>
      <c r="B99" s="75"/>
      <c r="C99" s="75"/>
      <c r="D99" s="75"/>
      <c r="E99" s="75"/>
      <c r="F99" s="143"/>
      <c r="G99" s="75"/>
      <c r="H99" s="75"/>
      <c r="I99" s="75"/>
      <c r="J99" s="75"/>
      <c r="K99" s="75"/>
      <c r="L99" s="75"/>
      <c r="M99" s="75"/>
      <c r="N99" s="143"/>
      <c r="O99" s="75"/>
      <c r="P99" s="75"/>
      <c r="Q99" s="75"/>
      <c r="R99" s="75"/>
      <c r="S99" s="75"/>
      <c r="T99" s="75"/>
      <c r="U99" s="75"/>
      <c r="V99" s="143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</row>
    <row r="100" ht="14.25" customHeight="1">
      <c r="A100" s="75"/>
      <c r="B100" s="75"/>
      <c r="C100" s="75"/>
      <c r="D100" s="75"/>
      <c r="E100" s="75"/>
      <c r="F100" s="143"/>
      <c r="G100" s="75"/>
      <c r="H100" s="75"/>
      <c r="I100" s="75"/>
      <c r="J100" s="75"/>
      <c r="K100" s="75"/>
      <c r="L100" s="75"/>
      <c r="M100" s="75"/>
      <c r="N100" s="143"/>
      <c r="O100" s="75"/>
      <c r="P100" s="75"/>
      <c r="Q100" s="75"/>
      <c r="R100" s="75"/>
      <c r="S100" s="75"/>
      <c r="T100" s="75"/>
      <c r="U100" s="75"/>
      <c r="V100" s="143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</row>
    <row r="101" ht="14.25" customHeight="1">
      <c r="A101" s="75"/>
      <c r="B101" s="75"/>
      <c r="C101" s="75"/>
      <c r="D101" s="75"/>
      <c r="E101" s="75"/>
      <c r="F101" s="143"/>
      <c r="G101" s="75"/>
      <c r="H101" s="75"/>
      <c r="I101" s="75"/>
      <c r="J101" s="75"/>
      <c r="K101" s="75"/>
      <c r="L101" s="75"/>
      <c r="M101" s="75"/>
      <c r="N101" s="143"/>
      <c r="O101" s="75"/>
      <c r="P101" s="75"/>
      <c r="Q101" s="75"/>
      <c r="R101" s="75"/>
      <c r="S101" s="75"/>
      <c r="T101" s="75"/>
      <c r="U101" s="75"/>
      <c r="V101" s="143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</row>
    <row r="102" ht="14.25" customHeight="1">
      <c r="A102" s="75"/>
      <c r="B102" s="75"/>
      <c r="C102" s="75"/>
      <c r="D102" s="75"/>
      <c r="E102" s="75"/>
      <c r="F102" s="143"/>
      <c r="G102" s="75"/>
      <c r="H102" s="75"/>
      <c r="I102" s="75"/>
      <c r="J102" s="75"/>
      <c r="K102" s="75"/>
      <c r="L102" s="75"/>
      <c r="M102" s="75"/>
      <c r="N102" s="143"/>
      <c r="O102" s="75"/>
      <c r="P102" s="75"/>
      <c r="Q102" s="75"/>
      <c r="R102" s="75"/>
      <c r="S102" s="75"/>
      <c r="T102" s="75"/>
      <c r="U102" s="75"/>
      <c r="V102" s="143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</row>
    <row r="103" ht="14.25" customHeight="1">
      <c r="A103" s="75"/>
      <c r="B103" s="75"/>
      <c r="C103" s="75"/>
      <c r="D103" s="75"/>
      <c r="E103" s="75"/>
      <c r="F103" s="143"/>
      <c r="G103" s="75"/>
      <c r="H103" s="75"/>
      <c r="I103" s="75"/>
      <c r="J103" s="75"/>
      <c r="K103" s="75"/>
      <c r="L103" s="75"/>
      <c r="M103" s="75"/>
      <c r="N103" s="143"/>
      <c r="O103" s="75"/>
      <c r="P103" s="75"/>
      <c r="Q103" s="75"/>
      <c r="R103" s="75"/>
      <c r="S103" s="75"/>
      <c r="T103" s="75"/>
      <c r="U103" s="75"/>
      <c r="V103" s="143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</row>
    <row r="104" ht="14.25" customHeight="1">
      <c r="A104" s="75"/>
      <c r="B104" s="75"/>
      <c r="C104" s="75"/>
      <c r="D104" s="75"/>
      <c r="E104" s="75"/>
      <c r="F104" s="143"/>
      <c r="G104" s="75"/>
      <c r="H104" s="75"/>
      <c r="I104" s="75"/>
      <c r="J104" s="75"/>
      <c r="K104" s="75"/>
      <c r="L104" s="75"/>
      <c r="M104" s="75"/>
      <c r="N104" s="143"/>
      <c r="O104" s="75"/>
      <c r="P104" s="75"/>
      <c r="Q104" s="75"/>
      <c r="R104" s="75"/>
      <c r="S104" s="75"/>
      <c r="T104" s="75"/>
      <c r="U104" s="75"/>
      <c r="V104" s="143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</row>
    <row r="105" ht="14.25" customHeight="1">
      <c r="A105" s="75"/>
      <c r="B105" s="75"/>
      <c r="C105" s="75"/>
      <c r="D105" s="75"/>
      <c r="E105" s="75"/>
      <c r="F105" s="143"/>
      <c r="G105" s="75"/>
      <c r="H105" s="75"/>
      <c r="I105" s="75"/>
      <c r="J105" s="75"/>
      <c r="K105" s="75"/>
      <c r="L105" s="75"/>
      <c r="M105" s="75"/>
      <c r="N105" s="143"/>
      <c r="O105" s="75"/>
      <c r="P105" s="75"/>
      <c r="Q105" s="75"/>
      <c r="R105" s="75"/>
      <c r="S105" s="75"/>
      <c r="T105" s="75"/>
      <c r="U105" s="75"/>
      <c r="V105" s="143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</row>
    <row r="106" ht="14.25" customHeight="1">
      <c r="A106" s="75"/>
      <c r="B106" s="75"/>
      <c r="C106" s="75"/>
      <c r="D106" s="75"/>
      <c r="E106" s="75"/>
      <c r="F106" s="143"/>
      <c r="G106" s="75"/>
      <c r="H106" s="75"/>
      <c r="I106" s="75"/>
      <c r="J106" s="75"/>
      <c r="K106" s="75"/>
      <c r="L106" s="75"/>
      <c r="M106" s="75"/>
      <c r="N106" s="143"/>
      <c r="O106" s="75"/>
      <c r="P106" s="75"/>
      <c r="Q106" s="75"/>
      <c r="R106" s="75"/>
      <c r="S106" s="75"/>
      <c r="T106" s="75"/>
      <c r="U106" s="75"/>
      <c r="V106" s="143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</row>
    <row r="107" ht="14.25" customHeight="1">
      <c r="A107" s="75"/>
      <c r="B107" s="75"/>
      <c r="C107" s="75"/>
      <c r="D107" s="75"/>
      <c r="E107" s="75"/>
      <c r="F107" s="143"/>
      <c r="G107" s="75"/>
      <c r="H107" s="75"/>
      <c r="I107" s="75"/>
      <c r="J107" s="75"/>
      <c r="K107" s="75"/>
      <c r="L107" s="75"/>
      <c r="M107" s="75"/>
      <c r="N107" s="143"/>
      <c r="O107" s="75"/>
      <c r="P107" s="75"/>
      <c r="Q107" s="75"/>
      <c r="R107" s="75"/>
      <c r="S107" s="75"/>
      <c r="T107" s="75"/>
      <c r="U107" s="75"/>
      <c r="V107" s="143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</row>
    <row r="108" ht="14.25" customHeight="1">
      <c r="A108" s="75"/>
      <c r="B108" s="75"/>
      <c r="C108" s="75"/>
      <c r="D108" s="75"/>
      <c r="E108" s="75"/>
      <c r="F108" s="143"/>
      <c r="G108" s="75"/>
      <c r="H108" s="75"/>
      <c r="I108" s="75"/>
      <c r="J108" s="75"/>
      <c r="K108" s="75"/>
      <c r="L108" s="75"/>
      <c r="M108" s="75"/>
      <c r="N108" s="143"/>
      <c r="O108" s="75"/>
      <c r="P108" s="75"/>
      <c r="Q108" s="75"/>
      <c r="R108" s="75"/>
      <c r="S108" s="75"/>
      <c r="T108" s="75"/>
      <c r="U108" s="75"/>
      <c r="V108" s="143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</row>
    <row r="109" ht="14.25" customHeight="1">
      <c r="A109" s="75"/>
      <c r="B109" s="75"/>
      <c r="C109" s="75"/>
      <c r="D109" s="75"/>
      <c r="E109" s="75"/>
      <c r="F109" s="143"/>
      <c r="G109" s="75"/>
      <c r="H109" s="75"/>
      <c r="I109" s="75"/>
      <c r="J109" s="75"/>
      <c r="K109" s="75"/>
      <c r="L109" s="75"/>
      <c r="M109" s="75"/>
      <c r="N109" s="143"/>
      <c r="O109" s="75"/>
      <c r="P109" s="75"/>
      <c r="Q109" s="75"/>
      <c r="R109" s="75"/>
      <c r="S109" s="75"/>
      <c r="T109" s="75"/>
      <c r="U109" s="75"/>
      <c r="V109" s="143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</row>
    <row r="110" ht="14.25" customHeight="1">
      <c r="A110" s="75"/>
      <c r="B110" s="75"/>
      <c r="C110" s="75"/>
      <c r="D110" s="75"/>
      <c r="E110" s="75"/>
      <c r="F110" s="143"/>
      <c r="G110" s="75"/>
      <c r="H110" s="75"/>
      <c r="I110" s="75"/>
      <c r="J110" s="75"/>
      <c r="K110" s="75"/>
      <c r="L110" s="75"/>
      <c r="M110" s="75"/>
      <c r="N110" s="143"/>
      <c r="O110" s="75"/>
      <c r="P110" s="75"/>
      <c r="Q110" s="75"/>
      <c r="R110" s="75"/>
      <c r="S110" s="75"/>
      <c r="T110" s="75"/>
      <c r="U110" s="75"/>
      <c r="V110" s="143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</row>
    <row r="111" ht="14.25" customHeight="1">
      <c r="A111" s="75"/>
      <c r="B111" s="75"/>
      <c r="C111" s="75"/>
      <c r="D111" s="75"/>
      <c r="E111" s="75"/>
      <c r="F111" s="143"/>
      <c r="G111" s="75"/>
      <c r="H111" s="75"/>
      <c r="I111" s="75"/>
      <c r="J111" s="75"/>
      <c r="K111" s="75"/>
      <c r="L111" s="75"/>
      <c r="M111" s="75"/>
      <c r="N111" s="143"/>
      <c r="O111" s="75"/>
      <c r="P111" s="75"/>
      <c r="Q111" s="75"/>
      <c r="R111" s="75"/>
      <c r="S111" s="75"/>
      <c r="T111" s="75"/>
      <c r="U111" s="75"/>
      <c r="V111" s="143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</row>
    <row r="112" ht="14.25" customHeight="1">
      <c r="A112" s="75"/>
      <c r="B112" s="75"/>
      <c r="C112" s="75"/>
      <c r="D112" s="75"/>
      <c r="E112" s="75"/>
      <c r="F112" s="143"/>
      <c r="G112" s="75"/>
      <c r="H112" s="75"/>
      <c r="I112" s="75"/>
      <c r="J112" s="75"/>
      <c r="K112" s="75"/>
      <c r="L112" s="75"/>
      <c r="M112" s="75"/>
      <c r="N112" s="143"/>
      <c r="O112" s="75"/>
      <c r="P112" s="75"/>
      <c r="Q112" s="75"/>
      <c r="R112" s="75"/>
      <c r="S112" s="75"/>
      <c r="T112" s="75"/>
      <c r="U112" s="75"/>
      <c r="V112" s="143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</row>
    <row r="113" ht="14.25" customHeight="1">
      <c r="A113" s="75"/>
      <c r="B113" s="75"/>
      <c r="C113" s="75"/>
      <c r="D113" s="75"/>
      <c r="E113" s="75"/>
      <c r="F113" s="143"/>
      <c r="G113" s="75"/>
      <c r="H113" s="75"/>
      <c r="I113" s="75"/>
      <c r="J113" s="75"/>
      <c r="K113" s="75"/>
      <c r="L113" s="75"/>
      <c r="M113" s="75"/>
      <c r="N113" s="143"/>
      <c r="O113" s="75"/>
      <c r="P113" s="75"/>
      <c r="Q113" s="75"/>
      <c r="R113" s="75"/>
      <c r="S113" s="75"/>
      <c r="T113" s="75"/>
      <c r="U113" s="75"/>
      <c r="V113" s="143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</row>
    <row r="114" ht="14.25" customHeight="1">
      <c r="A114" s="75"/>
      <c r="B114" s="75"/>
      <c r="C114" s="75"/>
      <c r="D114" s="75"/>
      <c r="E114" s="75"/>
      <c r="F114" s="143"/>
      <c r="G114" s="75"/>
      <c r="H114" s="75"/>
      <c r="I114" s="75"/>
      <c r="J114" s="75"/>
      <c r="K114" s="75"/>
      <c r="L114" s="75"/>
      <c r="M114" s="75"/>
      <c r="N114" s="143"/>
      <c r="O114" s="75"/>
      <c r="P114" s="75"/>
      <c r="Q114" s="75"/>
      <c r="R114" s="75"/>
      <c r="S114" s="75"/>
      <c r="T114" s="75"/>
      <c r="U114" s="75"/>
      <c r="V114" s="143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</row>
    <row r="115" ht="14.25" customHeight="1">
      <c r="A115" s="75"/>
      <c r="B115" s="75"/>
      <c r="C115" s="75"/>
      <c r="D115" s="75"/>
      <c r="E115" s="75"/>
      <c r="F115" s="143"/>
      <c r="G115" s="75"/>
      <c r="H115" s="75"/>
      <c r="I115" s="75"/>
      <c r="J115" s="75"/>
      <c r="K115" s="75"/>
      <c r="L115" s="75"/>
      <c r="M115" s="75"/>
      <c r="N115" s="143"/>
      <c r="O115" s="75"/>
      <c r="P115" s="75"/>
      <c r="Q115" s="75"/>
      <c r="R115" s="75"/>
      <c r="S115" s="75"/>
      <c r="T115" s="75"/>
      <c r="U115" s="75"/>
      <c r="V115" s="143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</row>
    <row r="116" ht="14.25" customHeight="1">
      <c r="A116" s="75"/>
      <c r="B116" s="75"/>
      <c r="C116" s="75"/>
      <c r="D116" s="75"/>
      <c r="E116" s="75"/>
      <c r="F116" s="143"/>
      <c r="G116" s="75"/>
      <c r="H116" s="75"/>
      <c r="I116" s="75"/>
      <c r="J116" s="75"/>
      <c r="K116" s="75"/>
      <c r="L116" s="75"/>
      <c r="M116" s="75"/>
      <c r="N116" s="143"/>
      <c r="O116" s="75"/>
      <c r="P116" s="75"/>
      <c r="Q116" s="75"/>
      <c r="R116" s="75"/>
      <c r="S116" s="75"/>
      <c r="T116" s="75"/>
      <c r="U116" s="75"/>
      <c r="V116" s="143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</row>
    <row r="117" ht="14.25" customHeight="1">
      <c r="A117" s="75"/>
      <c r="B117" s="75"/>
      <c r="C117" s="75"/>
      <c r="D117" s="75"/>
      <c r="E117" s="75"/>
      <c r="F117" s="143"/>
      <c r="G117" s="75"/>
      <c r="H117" s="75"/>
      <c r="I117" s="75"/>
      <c r="J117" s="75"/>
      <c r="K117" s="75"/>
      <c r="L117" s="75"/>
      <c r="M117" s="75"/>
      <c r="N117" s="143"/>
      <c r="O117" s="75"/>
      <c r="P117" s="75"/>
      <c r="Q117" s="75"/>
      <c r="R117" s="75"/>
      <c r="S117" s="75"/>
      <c r="T117" s="75"/>
      <c r="U117" s="75"/>
      <c r="V117" s="143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</row>
    <row r="118" ht="14.25" customHeight="1">
      <c r="A118" s="75"/>
      <c r="B118" s="75"/>
      <c r="C118" s="75"/>
      <c r="D118" s="75"/>
      <c r="E118" s="75"/>
      <c r="F118" s="143"/>
      <c r="G118" s="75"/>
      <c r="H118" s="75"/>
      <c r="I118" s="75"/>
      <c r="J118" s="75"/>
      <c r="K118" s="75"/>
      <c r="L118" s="75"/>
      <c r="M118" s="75"/>
      <c r="N118" s="143"/>
      <c r="O118" s="75"/>
      <c r="P118" s="75"/>
      <c r="Q118" s="75"/>
      <c r="R118" s="75"/>
      <c r="S118" s="75"/>
      <c r="T118" s="75"/>
      <c r="U118" s="75"/>
      <c r="V118" s="143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</row>
    <row r="119" ht="14.25" customHeight="1">
      <c r="A119" s="75"/>
      <c r="B119" s="75"/>
      <c r="C119" s="75"/>
      <c r="D119" s="75"/>
      <c r="E119" s="75"/>
      <c r="F119" s="143"/>
      <c r="G119" s="75"/>
      <c r="H119" s="75"/>
      <c r="I119" s="75"/>
      <c r="J119" s="75"/>
      <c r="K119" s="75"/>
      <c r="L119" s="75"/>
      <c r="M119" s="75"/>
      <c r="N119" s="143"/>
      <c r="O119" s="75"/>
      <c r="P119" s="75"/>
      <c r="Q119" s="75"/>
      <c r="R119" s="75"/>
      <c r="S119" s="75"/>
      <c r="T119" s="75"/>
      <c r="U119" s="75"/>
      <c r="V119" s="143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</row>
    <row r="120" ht="14.25" customHeight="1">
      <c r="A120" s="75"/>
      <c r="B120" s="75"/>
      <c r="C120" s="75"/>
      <c r="D120" s="75"/>
      <c r="E120" s="75"/>
      <c r="F120" s="143"/>
      <c r="G120" s="75"/>
      <c r="H120" s="75"/>
      <c r="I120" s="75"/>
      <c r="J120" s="75"/>
      <c r="K120" s="75"/>
      <c r="L120" s="75"/>
      <c r="M120" s="75"/>
      <c r="N120" s="143"/>
      <c r="O120" s="75"/>
      <c r="P120" s="75"/>
      <c r="Q120" s="75"/>
      <c r="R120" s="75"/>
      <c r="S120" s="75"/>
      <c r="T120" s="75"/>
      <c r="U120" s="75"/>
      <c r="V120" s="143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</row>
    <row r="121" ht="14.25" customHeight="1">
      <c r="A121" s="75"/>
      <c r="B121" s="75"/>
      <c r="C121" s="75"/>
      <c r="D121" s="75"/>
      <c r="E121" s="75"/>
      <c r="F121" s="143"/>
      <c r="G121" s="75"/>
      <c r="H121" s="75"/>
      <c r="I121" s="75"/>
      <c r="J121" s="75"/>
      <c r="K121" s="75"/>
      <c r="L121" s="75"/>
      <c r="M121" s="75"/>
      <c r="N121" s="143"/>
      <c r="O121" s="75"/>
      <c r="P121" s="75"/>
      <c r="Q121" s="75"/>
      <c r="R121" s="75"/>
      <c r="S121" s="75"/>
      <c r="T121" s="75"/>
      <c r="U121" s="75"/>
      <c r="V121" s="143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</row>
    <row r="122" ht="14.25" customHeight="1">
      <c r="A122" s="75"/>
      <c r="B122" s="75"/>
      <c r="C122" s="75"/>
      <c r="D122" s="75"/>
      <c r="E122" s="75"/>
      <c r="F122" s="143"/>
      <c r="G122" s="75"/>
      <c r="H122" s="75"/>
      <c r="I122" s="75"/>
      <c r="J122" s="75"/>
      <c r="K122" s="75"/>
      <c r="L122" s="75"/>
      <c r="M122" s="75"/>
      <c r="N122" s="143"/>
      <c r="O122" s="75"/>
      <c r="P122" s="75"/>
      <c r="Q122" s="75"/>
      <c r="R122" s="75"/>
      <c r="S122" s="75"/>
      <c r="T122" s="75"/>
      <c r="U122" s="75"/>
      <c r="V122" s="143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</row>
    <row r="123" ht="14.25" customHeight="1">
      <c r="A123" s="75"/>
      <c r="B123" s="75"/>
      <c r="C123" s="75"/>
      <c r="D123" s="75"/>
      <c r="E123" s="75"/>
      <c r="F123" s="143"/>
      <c r="G123" s="75"/>
      <c r="H123" s="75"/>
      <c r="I123" s="75"/>
      <c r="J123" s="75"/>
      <c r="K123" s="75"/>
      <c r="L123" s="75"/>
      <c r="M123" s="75"/>
      <c r="N123" s="143"/>
      <c r="O123" s="75"/>
      <c r="P123" s="75"/>
      <c r="Q123" s="75"/>
      <c r="R123" s="75"/>
      <c r="S123" s="75"/>
      <c r="T123" s="75"/>
      <c r="U123" s="75"/>
      <c r="V123" s="143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</row>
    <row r="124" ht="14.25" customHeight="1">
      <c r="A124" s="75"/>
      <c r="B124" s="75"/>
      <c r="C124" s="75"/>
      <c r="D124" s="75"/>
      <c r="E124" s="75"/>
      <c r="F124" s="143"/>
      <c r="G124" s="75"/>
      <c r="H124" s="75"/>
      <c r="I124" s="75"/>
      <c r="J124" s="75"/>
      <c r="K124" s="75"/>
      <c r="L124" s="75"/>
      <c r="M124" s="75"/>
      <c r="N124" s="143"/>
      <c r="O124" s="75"/>
      <c r="P124" s="75"/>
      <c r="Q124" s="75"/>
      <c r="R124" s="75"/>
      <c r="S124" s="75"/>
      <c r="T124" s="75"/>
      <c r="U124" s="75"/>
      <c r="V124" s="143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</row>
    <row r="125" ht="14.25" customHeight="1">
      <c r="A125" s="75"/>
      <c r="B125" s="75"/>
      <c r="C125" s="75"/>
      <c r="D125" s="75"/>
      <c r="E125" s="75"/>
      <c r="F125" s="143"/>
      <c r="G125" s="75"/>
      <c r="H125" s="75"/>
      <c r="I125" s="75"/>
      <c r="J125" s="75"/>
      <c r="K125" s="75"/>
      <c r="L125" s="75"/>
      <c r="M125" s="75"/>
      <c r="N125" s="143"/>
      <c r="O125" s="75"/>
      <c r="P125" s="75"/>
      <c r="Q125" s="75"/>
      <c r="R125" s="75"/>
      <c r="S125" s="75"/>
      <c r="T125" s="75"/>
      <c r="U125" s="75"/>
      <c r="V125" s="143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</row>
    <row r="126" ht="14.25" customHeight="1">
      <c r="A126" s="75"/>
      <c r="B126" s="75"/>
      <c r="C126" s="75"/>
      <c r="D126" s="75"/>
      <c r="E126" s="75"/>
      <c r="F126" s="143"/>
      <c r="G126" s="75"/>
      <c r="H126" s="75"/>
      <c r="I126" s="75"/>
      <c r="J126" s="75"/>
      <c r="K126" s="75"/>
      <c r="L126" s="75"/>
      <c r="M126" s="75"/>
      <c r="N126" s="143"/>
      <c r="O126" s="75"/>
      <c r="P126" s="75"/>
      <c r="Q126" s="75"/>
      <c r="R126" s="75"/>
      <c r="S126" s="75"/>
      <c r="T126" s="75"/>
      <c r="U126" s="75"/>
      <c r="V126" s="143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</row>
    <row r="127" ht="14.25" customHeight="1">
      <c r="A127" s="75"/>
      <c r="B127" s="75"/>
      <c r="C127" s="75"/>
      <c r="D127" s="75"/>
      <c r="E127" s="75"/>
      <c r="F127" s="143"/>
      <c r="G127" s="75"/>
      <c r="H127" s="75"/>
      <c r="I127" s="75"/>
      <c r="J127" s="75"/>
      <c r="K127" s="75"/>
      <c r="L127" s="75"/>
      <c r="M127" s="75"/>
      <c r="N127" s="143"/>
      <c r="O127" s="75"/>
      <c r="P127" s="75"/>
      <c r="Q127" s="75"/>
      <c r="R127" s="75"/>
      <c r="S127" s="75"/>
      <c r="T127" s="75"/>
      <c r="U127" s="75"/>
      <c r="V127" s="143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</row>
    <row r="128" ht="14.25" customHeight="1">
      <c r="A128" s="75"/>
      <c r="B128" s="75"/>
      <c r="C128" s="75"/>
      <c r="D128" s="75"/>
      <c r="E128" s="75"/>
      <c r="F128" s="143"/>
      <c r="G128" s="75"/>
      <c r="H128" s="75"/>
      <c r="I128" s="75"/>
      <c r="J128" s="75"/>
      <c r="K128" s="75"/>
      <c r="L128" s="75"/>
      <c r="M128" s="75"/>
      <c r="N128" s="143"/>
      <c r="O128" s="75"/>
      <c r="P128" s="75"/>
      <c r="Q128" s="75"/>
      <c r="R128" s="75"/>
      <c r="S128" s="75"/>
      <c r="T128" s="75"/>
      <c r="U128" s="75"/>
      <c r="V128" s="143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</row>
    <row r="129" ht="14.25" customHeight="1">
      <c r="A129" s="75"/>
      <c r="B129" s="75"/>
      <c r="C129" s="75"/>
      <c r="D129" s="75"/>
      <c r="E129" s="75"/>
      <c r="F129" s="143"/>
      <c r="G129" s="75"/>
      <c r="H129" s="75"/>
      <c r="I129" s="75"/>
      <c r="J129" s="75"/>
      <c r="K129" s="75"/>
      <c r="L129" s="75"/>
      <c r="M129" s="75"/>
      <c r="N129" s="143"/>
      <c r="O129" s="75"/>
      <c r="P129" s="75"/>
      <c r="Q129" s="75"/>
      <c r="R129" s="75"/>
      <c r="S129" s="75"/>
      <c r="T129" s="75"/>
      <c r="U129" s="75"/>
      <c r="V129" s="143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</row>
    <row r="130" ht="14.25" customHeight="1">
      <c r="A130" s="75"/>
      <c r="B130" s="75"/>
      <c r="C130" s="75"/>
      <c r="D130" s="75"/>
      <c r="E130" s="75"/>
      <c r="F130" s="143"/>
      <c r="G130" s="75"/>
      <c r="H130" s="75"/>
      <c r="I130" s="75"/>
      <c r="J130" s="75"/>
      <c r="K130" s="75"/>
      <c r="L130" s="75"/>
      <c r="M130" s="75"/>
      <c r="N130" s="143"/>
      <c r="O130" s="75"/>
      <c r="P130" s="75"/>
      <c r="Q130" s="75"/>
      <c r="R130" s="75"/>
      <c r="S130" s="75"/>
      <c r="T130" s="75"/>
      <c r="U130" s="75"/>
      <c r="V130" s="143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</row>
    <row r="131" ht="14.25" customHeight="1">
      <c r="A131" s="75"/>
      <c r="B131" s="75"/>
      <c r="C131" s="75"/>
      <c r="D131" s="75"/>
      <c r="E131" s="75"/>
      <c r="F131" s="143"/>
      <c r="G131" s="75"/>
      <c r="H131" s="75"/>
      <c r="I131" s="75"/>
      <c r="J131" s="75"/>
      <c r="K131" s="75"/>
      <c r="L131" s="75"/>
      <c r="M131" s="75"/>
      <c r="N131" s="143"/>
      <c r="O131" s="75"/>
      <c r="P131" s="75"/>
      <c r="Q131" s="75"/>
      <c r="R131" s="75"/>
      <c r="S131" s="75"/>
      <c r="T131" s="75"/>
      <c r="U131" s="75"/>
      <c r="V131" s="143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</row>
    <row r="132" ht="14.25" customHeight="1">
      <c r="A132" s="75"/>
      <c r="B132" s="75"/>
      <c r="C132" s="75"/>
      <c r="D132" s="75"/>
      <c r="E132" s="75"/>
      <c r="F132" s="143"/>
      <c r="G132" s="75"/>
      <c r="H132" s="75"/>
      <c r="I132" s="75"/>
      <c r="J132" s="75"/>
      <c r="K132" s="75"/>
      <c r="L132" s="75"/>
      <c r="M132" s="75"/>
      <c r="N132" s="143"/>
      <c r="O132" s="75"/>
      <c r="P132" s="75"/>
      <c r="Q132" s="75"/>
      <c r="R132" s="75"/>
      <c r="S132" s="75"/>
      <c r="T132" s="75"/>
      <c r="U132" s="75"/>
      <c r="V132" s="143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</row>
    <row r="133" ht="14.25" customHeight="1">
      <c r="A133" s="75"/>
      <c r="B133" s="75"/>
      <c r="C133" s="75"/>
      <c r="D133" s="75"/>
      <c r="E133" s="75"/>
      <c r="F133" s="143"/>
      <c r="G133" s="75"/>
      <c r="H133" s="75"/>
      <c r="I133" s="75"/>
      <c r="J133" s="75"/>
      <c r="K133" s="75"/>
      <c r="L133" s="75"/>
      <c r="M133" s="75"/>
      <c r="N133" s="143"/>
      <c r="O133" s="75"/>
      <c r="P133" s="75"/>
      <c r="Q133" s="75"/>
      <c r="R133" s="75"/>
      <c r="S133" s="75"/>
      <c r="T133" s="75"/>
      <c r="U133" s="75"/>
      <c r="V133" s="143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</row>
    <row r="134" ht="14.25" customHeight="1">
      <c r="A134" s="75"/>
      <c r="B134" s="75"/>
      <c r="C134" s="75"/>
      <c r="D134" s="75"/>
      <c r="E134" s="75"/>
      <c r="F134" s="143"/>
      <c r="G134" s="75"/>
      <c r="H134" s="75"/>
      <c r="I134" s="75"/>
      <c r="J134" s="75"/>
      <c r="K134" s="75"/>
      <c r="L134" s="75"/>
      <c r="M134" s="75"/>
      <c r="N134" s="143"/>
      <c r="O134" s="75"/>
      <c r="P134" s="75"/>
      <c r="Q134" s="75"/>
      <c r="R134" s="75"/>
      <c r="S134" s="75"/>
      <c r="T134" s="75"/>
      <c r="U134" s="75"/>
      <c r="V134" s="143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</row>
    <row r="135" ht="14.25" customHeight="1">
      <c r="A135" s="75"/>
      <c r="B135" s="75"/>
      <c r="C135" s="75"/>
      <c r="D135" s="75"/>
      <c r="E135" s="75"/>
      <c r="F135" s="143"/>
      <c r="G135" s="75"/>
      <c r="H135" s="75"/>
      <c r="I135" s="75"/>
      <c r="J135" s="75"/>
      <c r="K135" s="75"/>
      <c r="L135" s="75"/>
      <c r="M135" s="75"/>
      <c r="N135" s="143"/>
      <c r="O135" s="75"/>
      <c r="P135" s="75"/>
      <c r="Q135" s="75"/>
      <c r="R135" s="75"/>
      <c r="S135" s="75"/>
      <c r="T135" s="75"/>
      <c r="U135" s="75"/>
      <c r="V135" s="143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</row>
    <row r="136" ht="14.25" customHeight="1">
      <c r="A136" s="75"/>
      <c r="B136" s="75"/>
      <c r="C136" s="75"/>
      <c r="D136" s="75"/>
      <c r="E136" s="75"/>
      <c r="F136" s="143"/>
      <c r="G136" s="75"/>
      <c r="H136" s="75"/>
      <c r="I136" s="75"/>
      <c r="J136" s="75"/>
      <c r="K136" s="75"/>
      <c r="L136" s="75"/>
      <c r="M136" s="75"/>
      <c r="N136" s="143"/>
      <c r="O136" s="75"/>
      <c r="P136" s="75"/>
      <c r="Q136" s="75"/>
      <c r="R136" s="75"/>
      <c r="S136" s="75"/>
      <c r="T136" s="75"/>
      <c r="U136" s="75"/>
      <c r="V136" s="143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</row>
    <row r="137" ht="14.25" customHeight="1">
      <c r="A137" s="75"/>
      <c r="B137" s="75"/>
      <c r="C137" s="75"/>
      <c r="D137" s="75"/>
      <c r="E137" s="75"/>
      <c r="F137" s="143"/>
      <c r="G137" s="75"/>
      <c r="H137" s="75"/>
      <c r="I137" s="75"/>
      <c r="J137" s="75"/>
      <c r="K137" s="75"/>
      <c r="L137" s="75"/>
      <c r="M137" s="75"/>
      <c r="N137" s="143"/>
      <c r="O137" s="75"/>
      <c r="P137" s="75"/>
      <c r="Q137" s="75"/>
      <c r="R137" s="75"/>
      <c r="S137" s="75"/>
      <c r="T137" s="75"/>
      <c r="U137" s="75"/>
      <c r="V137" s="143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</row>
    <row r="138" ht="14.25" customHeight="1">
      <c r="A138" s="75"/>
      <c r="B138" s="75"/>
      <c r="C138" s="75"/>
      <c r="D138" s="75"/>
      <c r="E138" s="75"/>
      <c r="F138" s="143"/>
      <c r="G138" s="75"/>
      <c r="H138" s="75"/>
      <c r="I138" s="75"/>
      <c r="J138" s="75"/>
      <c r="K138" s="75"/>
      <c r="L138" s="75"/>
      <c r="M138" s="75"/>
      <c r="N138" s="143"/>
      <c r="O138" s="75"/>
      <c r="P138" s="75"/>
      <c r="Q138" s="75"/>
      <c r="R138" s="75"/>
      <c r="S138" s="75"/>
      <c r="T138" s="75"/>
      <c r="U138" s="75"/>
      <c r="V138" s="143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</row>
    <row r="139" ht="14.25" customHeight="1">
      <c r="A139" s="75"/>
      <c r="B139" s="75"/>
      <c r="C139" s="75"/>
      <c r="D139" s="75"/>
      <c r="E139" s="75"/>
      <c r="F139" s="143"/>
      <c r="G139" s="75"/>
      <c r="H139" s="75"/>
      <c r="I139" s="75"/>
      <c r="J139" s="75"/>
      <c r="K139" s="75"/>
      <c r="L139" s="75"/>
      <c r="M139" s="75"/>
      <c r="N139" s="143"/>
      <c r="O139" s="75"/>
      <c r="P139" s="75"/>
      <c r="Q139" s="75"/>
      <c r="R139" s="75"/>
      <c r="S139" s="75"/>
      <c r="T139" s="75"/>
      <c r="U139" s="75"/>
      <c r="V139" s="143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</row>
    <row r="140" ht="14.25" customHeight="1">
      <c r="A140" s="75"/>
      <c r="B140" s="75"/>
      <c r="C140" s="75"/>
      <c r="D140" s="75"/>
      <c r="E140" s="75"/>
      <c r="F140" s="143"/>
      <c r="G140" s="75"/>
      <c r="H140" s="75"/>
      <c r="I140" s="75"/>
      <c r="J140" s="75"/>
      <c r="K140" s="75"/>
      <c r="L140" s="75"/>
      <c r="M140" s="75"/>
      <c r="N140" s="143"/>
      <c r="O140" s="75"/>
      <c r="P140" s="75"/>
      <c r="Q140" s="75"/>
      <c r="R140" s="75"/>
      <c r="S140" s="75"/>
      <c r="T140" s="75"/>
      <c r="U140" s="75"/>
      <c r="V140" s="143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</row>
    <row r="141" ht="14.25" customHeight="1">
      <c r="A141" s="75"/>
      <c r="B141" s="75"/>
      <c r="C141" s="75"/>
      <c r="D141" s="75"/>
      <c r="E141" s="75"/>
      <c r="F141" s="143"/>
      <c r="G141" s="75"/>
      <c r="H141" s="75"/>
      <c r="I141" s="75"/>
      <c r="J141" s="75"/>
      <c r="K141" s="75"/>
      <c r="L141" s="75"/>
      <c r="M141" s="75"/>
      <c r="N141" s="143"/>
      <c r="O141" s="75"/>
      <c r="P141" s="75"/>
      <c r="Q141" s="75"/>
      <c r="R141" s="75"/>
      <c r="S141" s="75"/>
      <c r="T141" s="75"/>
      <c r="U141" s="75"/>
      <c r="V141" s="143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</row>
    <row r="142" ht="14.25" customHeight="1">
      <c r="A142" s="75"/>
      <c r="B142" s="75"/>
      <c r="C142" s="75"/>
      <c r="D142" s="75"/>
      <c r="E142" s="75"/>
      <c r="F142" s="143"/>
      <c r="G142" s="75"/>
      <c r="H142" s="75"/>
      <c r="I142" s="75"/>
      <c r="J142" s="75"/>
      <c r="K142" s="75"/>
      <c r="L142" s="75"/>
      <c r="M142" s="75"/>
      <c r="N142" s="143"/>
      <c r="O142" s="75"/>
      <c r="P142" s="75"/>
      <c r="Q142" s="75"/>
      <c r="R142" s="75"/>
      <c r="S142" s="75"/>
      <c r="T142" s="75"/>
      <c r="U142" s="75"/>
      <c r="V142" s="143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</row>
    <row r="143" ht="14.25" customHeight="1">
      <c r="A143" s="75"/>
      <c r="B143" s="75"/>
      <c r="C143" s="75"/>
      <c r="D143" s="75"/>
      <c r="E143" s="75"/>
      <c r="F143" s="143"/>
      <c r="G143" s="75"/>
      <c r="H143" s="75"/>
      <c r="I143" s="75"/>
      <c r="J143" s="75"/>
      <c r="K143" s="75"/>
      <c r="L143" s="75"/>
      <c r="M143" s="75"/>
      <c r="N143" s="143"/>
      <c r="O143" s="75"/>
      <c r="P143" s="75"/>
      <c r="Q143" s="75"/>
      <c r="R143" s="75"/>
      <c r="S143" s="75"/>
      <c r="T143" s="75"/>
      <c r="U143" s="75"/>
      <c r="V143" s="143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</row>
    <row r="144" ht="14.25" customHeight="1">
      <c r="A144" s="75"/>
      <c r="B144" s="75"/>
      <c r="C144" s="75"/>
      <c r="D144" s="75"/>
      <c r="E144" s="75"/>
      <c r="F144" s="143"/>
      <c r="G144" s="75"/>
      <c r="H144" s="75"/>
      <c r="I144" s="75"/>
      <c r="J144" s="75"/>
      <c r="K144" s="75"/>
      <c r="L144" s="75"/>
      <c r="M144" s="75"/>
      <c r="N144" s="143"/>
      <c r="O144" s="75"/>
      <c r="P144" s="75"/>
      <c r="Q144" s="75"/>
      <c r="R144" s="75"/>
      <c r="S144" s="75"/>
      <c r="T144" s="75"/>
      <c r="U144" s="75"/>
      <c r="V144" s="143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</row>
    <row r="145" ht="14.25" customHeight="1">
      <c r="A145" s="75"/>
      <c r="B145" s="75"/>
      <c r="C145" s="75"/>
      <c r="D145" s="75"/>
      <c r="E145" s="75"/>
      <c r="F145" s="143"/>
      <c r="G145" s="75"/>
      <c r="H145" s="75"/>
      <c r="I145" s="75"/>
      <c r="J145" s="75"/>
      <c r="K145" s="75"/>
      <c r="L145" s="75"/>
      <c r="M145" s="75"/>
      <c r="N145" s="143"/>
      <c r="O145" s="75"/>
      <c r="P145" s="75"/>
      <c r="Q145" s="75"/>
      <c r="R145" s="75"/>
      <c r="S145" s="75"/>
      <c r="T145" s="75"/>
      <c r="U145" s="75"/>
      <c r="V145" s="143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</row>
    <row r="146" ht="14.25" customHeight="1">
      <c r="A146" s="75"/>
      <c r="B146" s="75"/>
      <c r="C146" s="75"/>
      <c r="D146" s="75"/>
      <c r="E146" s="75"/>
      <c r="F146" s="143"/>
      <c r="G146" s="75"/>
      <c r="H146" s="75"/>
      <c r="I146" s="75"/>
      <c r="J146" s="75"/>
      <c r="K146" s="75"/>
      <c r="L146" s="75"/>
      <c r="M146" s="75"/>
      <c r="N146" s="143"/>
      <c r="O146" s="75"/>
      <c r="P146" s="75"/>
      <c r="Q146" s="75"/>
      <c r="R146" s="75"/>
      <c r="S146" s="75"/>
      <c r="T146" s="75"/>
      <c r="U146" s="75"/>
      <c r="V146" s="143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</row>
    <row r="147" ht="14.25" customHeight="1">
      <c r="A147" s="75"/>
      <c r="B147" s="75"/>
      <c r="C147" s="75"/>
      <c r="D147" s="75"/>
      <c r="E147" s="75"/>
      <c r="F147" s="143"/>
      <c r="G147" s="75"/>
      <c r="H147" s="75"/>
      <c r="I147" s="75"/>
      <c r="J147" s="75"/>
      <c r="K147" s="75"/>
      <c r="L147" s="75"/>
      <c r="M147" s="75"/>
      <c r="N147" s="143"/>
      <c r="O147" s="75"/>
      <c r="P147" s="75"/>
      <c r="Q147" s="75"/>
      <c r="R147" s="75"/>
      <c r="S147" s="75"/>
      <c r="T147" s="75"/>
      <c r="U147" s="75"/>
      <c r="V147" s="143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</row>
    <row r="148" ht="14.25" customHeight="1">
      <c r="A148" s="75"/>
      <c r="B148" s="75"/>
      <c r="C148" s="75"/>
      <c r="D148" s="75"/>
      <c r="E148" s="75"/>
      <c r="F148" s="143"/>
      <c r="G148" s="75"/>
      <c r="H148" s="75"/>
      <c r="I148" s="75"/>
      <c r="J148" s="75"/>
      <c r="K148" s="75"/>
      <c r="L148" s="75"/>
      <c r="M148" s="75"/>
      <c r="N148" s="143"/>
      <c r="O148" s="75"/>
      <c r="P148" s="75"/>
      <c r="Q148" s="75"/>
      <c r="R148" s="75"/>
      <c r="S148" s="75"/>
      <c r="T148" s="75"/>
      <c r="U148" s="75"/>
      <c r="V148" s="143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</row>
    <row r="149" ht="14.25" customHeight="1">
      <c r="A149" s="75"/>
      <c r="B149" s="75"/>
      <c r="C149" s="75"/>
      <c r="D149" s="75"/>
      <c r="E149" s="75"/>
      <c r="F149" s="143"/>
      <c r="G149" s="75"/>
      <c r="H149" s="75"/>
      <c r="I149" s="75"/>
      <c r="J149" s="75"/>
      <c r="K149" s="75"/>
      <c r="L149" s="75"/>
      <c r="M149" s="75"/>
      <c r="N149" s="143"/>
      <c r="O149" s="75"/>
      <c r="P149" s="75"/>
      <c r="Q149" s="75"/>
      <c r="R149" s="75"/>
      <c r="S149" s="75"/>
      <c r="T149" s="75"/>
      <c r="U149" s="75"/>
      <c r="V149" s="143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</row>
    <row r="150" ht="14.25" customHeight="1">
      <c r="A150" s="75"/>
      <c r="B150" s="75"/>
      <c r="C150" s="75"/>
      <c r="D150" s="75"/>
      <c r="E150" s="75"/>
      <c r="F150" s="143"/>
      <c r="G150" s="75"/>
      <c r="H150" s="75"/>
      <c r="I150" s="75"/>
      <c r="J150" s="75"/>
      <c r="K150" s="75"/>
      <c r="L150" s="75"/>
      <c r="M150" s="75"/>
      <c r="N150" s="143"/>
      <c r="O150" s="75"/>
      <c r="P150" s="75"/>
      <c r="Q150" s="75"/>
      <c r="R150" s="75"/>
      <c r="S150" s="75"/>
      <c r="T150" s="75"/>
      <c r="U150" s="75"/>
      <c r="V150" s="143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</row>
    <row r="151" ht="14.25" customHeight="1">
      <c r="A151" s="75"/>
      <c r="B151" s="75"/>
      <c r="C151" s="75"/>
      <c r="D151" s="75"/>
      <c r="E151" s="75"/>
      <c r="F151" s="143"/>
      <c r="G151" s="75"/>
      <c r="H151" s="75"/>
      <c r="I151" s="75"/>
      <c r="J151" s="75"/>
      <c r="K151" s="75"/>
      <c r="L151" s="75"/>
      <c r="M151" s="75"/>
      <c r="N151" s="143"/>
      <c r="O151" s="75"/>
      <c r="P151" s="75"/>
      <c r="Q151" s="75"/>
      <c r="R151" s="75"/>
      <c r="S151" s="75"/>
      <c r="T151" s="75"/>
      <c r="U151" s="75"/>
      <c r="V151" s="143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</row>
    <row r="152" ht="14.25" customHeight="1">
      <c r="A152" s="75"/>
      <c r="B152" s="75"/>
      <c r="C152" s="75"/>
      <c r="D152" s="75"/>
      <c r="E152" s="75"/>
      <c r="F152" s="143"/>
      <c r="G152" s="75"/>
      <c r="H152" s="75"/>
      <c r="I152" s="75"/>
      <c r="J152" s="75"/>
      <c r="K152" s="75"/>
      <c r="L152" s="75"/>
      <c r="M152" s="75"/>
      <c r="N152" s="143"/>
      <c r="O152" s="75"/>
      <c r="P152" s="75"/>
      <c r="Q152" s="75"/>
      <c r="R152" s="75"/>
      <c r="S152" s="75"/>
      <c r="T152" s="75"/>
      <c r="U152" s="75"/>
      <c r="V152" s="143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</row>
    <row r="153" ht="14.25" customHeight="1">
      <c r="A153" s="75"/>
      <c r="B153" s="75"/>
      <c r="C153" s="75"/>
      <c r="D153" s="75"/>
      <c r="E153" s="75"/>
      <c r="F153" s="143"/>
      <c r="G153" s="75"/>
      <c r="H153" s="75"/>
      <c r="I153" s="75"/>
      <c r="J153" s="75"/>
      <c r="K153" s="75"/>
      <c r="L153" s="75"/>
      <c r="M153" s="75"/>
      <c r="N153" s="143"/>
      <c r="O153" s="75"/>
      <c r="P153" s="75"/>
      <c r="Q153" s="75"/>
      <c r="R153" s="75"/>
      <c r="S153" s="75"/>
      <c r="T153" s="75"/>
      <c r="U153" s="75"/>
      <c r="V153" s="143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</row>
    <row r="154" ht="14.25" customHeight="1">
      <c r="A154" s="75"/>
      <c r="B154" s="75"/>
      <c r="C154" s="75"/>
      <c r="D154" s="75"/>
      <c r="E154" s="75"/>
      <c r="F154" s="143"/>
      <c r="G154" s="75"/>
      <c r="H154" s="75"/>
      <c r="I154" s="75"/>
      <c r="J154" s="75"/>
      <c r="K154" s="75"/>
      <c r="L154" s="75"/>
      <c r="M154" s="75"/>
      <c r="N154" s="143"/>
      <c r="O154" s="75"/>
      <c r="P154" s="75"/>
      <c r="Q154" s="75"/>
      <c r="R154" s="75"/>
      <c r="S154" s="75"/>
      <c r="T154" s="75"/>
      <c r="U154" s="75"/>
      <c r="V154" s="143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</row>
    <row r="155" ht="14.25" customHeight="1">
      <c r="A155" s="75"/>
      <c r="B155" s="75"/>
      <c r="C155" s="75"/>
      <c r="D155" s="75"/>
      <c r="E155" s="75"/>
      <c r="F155" s="143"/>
      <c r="G155" s="75"/>
      <c r="H155" s="75"/>
      <c r="I155" s="75"/>
      <c r="J155" s="75"/>
      <c r="K155" s="75"/>
      <c r="L155" s="75"/>
      <c r="M155" s="75"/>
      <c r="N155" s="143"/>
      <c r="O155" s="75"/>
      <c r="P155" s="75"/>
      <c r="Q155" s="75"/>
      <c r="R155" s="75"/>
      <c r="S155" s="75"/>
      <c r="T155" s="75"/>
      <c r="U155" s="75"/>
      <c r="V155" s="143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</row>
    <row r="156" ht="14.25" customHeight="1">
      <c r="A156" s="75"/>
      <c r="B156" s="75"/>
      <c r="C156" s="75"/>
      <c r="D156" s="75"/>
      <c r="E156" s="75"/>
      <c r="F156" s="143"/>
      <c r="G156" s="75"/>
      <c r="H156" s="75"/>
      <c r="I156" s="75"/>
      <c r="J156" s="75"/>
      <c r="K156" s="75"/>
      <c r="L156" s="75"/>
      <c r="M156" s="75"/>
      <c r="N156" s="143"/>
      <c r="O156" s="75"/>
      <c r="P156" s="75"/>
      <c r="Q156" s="75"/>
      <c r="R156" s="75"/>
      <c r="S156" s="75"/>
      <c r="T156" s="75"/>
      <c r="U156" s="75"/>
      <c r="V156" s="143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</row>
    <row r="157" ht="14.25" customHeight="1">
      <c r="A157" s="75"/>
      <c r="B157" s="75"/>
      <c r="C157" s="75"/>
      <c r="D157" s="75"/>
      <c r="E157" s="75"/>
      <c r="F157" s="143"/>
      <c r="G157" s="75"/>
      <c r="H157" s="75"/>
      <c r="I157" s="75"/>
      <c r="J157" s="75"/>
      <c r="K157" s="75"/>
      <c r="L157" s="75"/>
      <c r="M157" s="75"/>
      <c r="N157" s="143"/>
      <c r="O157" s="75"/>
      <c r="P157" s="75"/>
      <c r="Q157" s="75"/>
      <c r="R157" s="75"/>
      <c r="S157" s="75"/>
      <c r="T157" s="75"/>
      <c r="U157" s="75"/>
      <c r="V157" s="143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</row>
    <row r="158" ht="14.25" customHeight="1">
      <c r="A158" s="75"/>
      <c r="B158" s="75"/>
      <c r="C158" s="75"/>
      <c r="D158" s="75"/>
      <c r="E158" s="75"/>
      <c r="F158" s="143"/>
      <c r="G158" s="75"/>
      <c r="H158" s="75"/>
      <c r="I158" s="75"/>
      <c r="J158" s="75"/>
      <c r="K158" s="75"/>
      <c r="L158" s="75"/>
      <c r="M158" s="75"/>
      <c r="N158" s="143"/>
      <c r="O158" s="75"/>
      <c r="P158" s="75"/>
      <c r="Q158" s="75"/>
      <c r="R158" s="75"/>
      <c r="S158" s="75"/>
      <c r="T158" s="75"/>
      <c r="U158" s="75"/>
      <c r="V158" s="143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</row>
    <row r="159" ht="14.25" customHeight="1">
      <c r="A159" s="75"/>
      <c r="B159" s="75"/>
      <c r="C159" s="75"/>
      <c r="D159" s="75"/>
      <c r="E159" s="75"/>
      <c r="F159" s="143"/>
      <c r="G159" s="75"/>
      <c r="H159" s="75"/>
      <c r="I159" s="75"/>
      <c r="J159" s="75"/>
      <c r="K159" s="75"/>
      <c r="L159" s="75"/>
      <c r="M159" s="75"/>
      <c r="N159" s="143"/>
      <c r="O159" s="75"/>
      <c r="P159" s="75"/>
      <c r="Q159" s="75"/>
      <c r="R159" s="75"/>
      <c r="S159" s="75"/>
      <c r="T159" s="75"/>
      <c r="U159" s="75"/>
      <c r="V159" s="143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</row>
    <row r="160" ht="14.25" customHeight="1">
      <c r="A160" s="75"/>
      <c r="B160" s="75"/>
      <c r="C160" s="75"/>
      <c r="D160" s="75"/>
      <c r="E160" s="75"/>
      <c r="F160" s="143"/>
      <c r="G160" s="75"/>
      <c r="H160" s="75"/>
      <c r="I160" s="75"/>
      <c r="J160" s="75"/>
      <c r="K160" s="75"/>
      <c r="L160" s="75"/>
      <c r="M160" s="75"/>
      <c r="N160" s="143"/>
      <c r="O160" s="75"/>
      <c r="P160" s="75"/>
      <c r="Q160" s="75"/>
      <c r="R160" s="75"/>
      <c r="S160" s="75"/>
      <c r="T160" s="75"/>
      <c r="U160" s="75"/>
      <c r="V160" s="143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</row>
    <row r="161" ht="14.25" customHeight="1">
      <c r="A161" s="75"/>
      <c r="B161" s="75"/>
      <c r="C161" s="75"/>
      <c r="D161" s="75"/>
      <c r="E161" s="75"/>
      <c r="F161" s="143"/>
      <c r="G161" s="75"/>
      <c r="H161" s="75"/>
      <c r="I161" s="75"/>
      <c r="J161" s="75"/>
      <c r="K161" s="75"/>
      <c r="L161" s="75"/>
      <c r="M161" s="75"/>
      <c r="N161" s="143"/>
      <c r="O161" s="75"/>
      <c r="P161" s="75"/>
      <c r="Q161" s="75"/>
      <c r="R161" s="75"/>
      <c r="S161" s="75"/>
      <c r="T161" s="75"/>
      <c r="U161" s="75"/>
      <c r="V161" s="143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</row>
    <row r="162" ht="14.25" customHeight="1">
      <c r="A162" s="75"/>
      <c r="B162" s="75"/>
      <c r="C162" s="75"/>
      <c r="D162" s="75"/>
      <c r="E162" s="75"/>
      <c r="F162" s="143"/>
      <c r="G162" s="75"/>
      <c r="H162" s="75"/>
      <c r="I162" s="75"/>
      <c r="J162" s="75"/>
      <c r="K162" s="75"/>
      <c r="L162" s="75"/>
      <c r="M162" s="75"/>
      <c r="N162" s="143"/>
      <c r="O162" s="75"/>
      <c r="P162" s="75"/>
      <c r="Q162" s="75"/>
      <c r="R162" s="75"/>
      <c r="S162" s="75"/>
      <c r="T162" s="75"/>
      <c r="U162" s="75"/>
      <c r="V162" s="143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</row>
    <row r="163" ht="14.25" customHeight="1">
      <c r="A163" s="75"/>
      <c r="B163" s="75"/>
      <c r="C163" s="75"/>
      <c r="D163" s="75"/>
      <c r="E163" s="75"/>
      <c r="F163" s="143"/>
      <c r="G163" s="75"/>
      <c r="H163" s="75"/>
      <c r="I163" s="75"/>
      <c r="J163" s="75"/>
      <c r="K163" s="75"/>
      <c r="L163" s="75"/>
      <c r="M163" s="75"/>
      <c r="N163" s="143"/>
      <c r="O163" s="75"/>
      <c r="P163" s="75"/>
      <c r="Q163" s="75"/>
      <c r="R163" s="75"/>
      <c r="S163" s="75"/>
      <c r="T163" s="75"/>
      <c r="U163" s="75"/>
      <c r="V163" s="143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</row>
    <row r="164" ht="14.25" customHeight="1">
      <c r="A164" s="75"/>
      <c r="B164" s="75"/>
      <c r="C164" s="75"/>
      <c r="D164" s="75"/>
      <c r="E164" s="75"/>
      <c r="F164" s="143"/>
      <c r="G164" s="75"/>
      <c r="H164" s="75"/>
      <c r="I164" s="75"/>
      <c r="J164" s="75"/>
      <c r="K164" s="75"/>
      <c r="L164" s="75"/>
      <c r="M164" s="75"/>
      <c r="N164" s="143"/>
      <c r="O164" s="75"/>
      <c r="P164" s="75"/>
      <c r="Q164" s="75"/>
      <c r="R164" s="75"/>
      <c r="S164" s="75"/>
      <c r="T164" s="75"/>
      <c r="U164" s="75"/>
      <c r="V164" s="143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</row>
    <row r="165" ht="14.25" customHeight="1">
      <c r="A165" s="75"/>
      <c r="B165" s="75"/>
      <c r="C165" s="75"/>
      <c r="D165" s="75"/>
      <c r="E165" s="75"/>
      <c r="F165" s="143"/>
      <c r="G165" s="75"/>
      <c r="H165" s="75"/>
      <c r="I165" s="75"/>
      <c r="J165" s="75"/>
      <c r="K165" s="75"/>
      <c r="L165" s="75"/>
      <c r="M165" s="75"/>
      <c r="N165" s="143"/>
      <c r="O165" s="75"/>
      <c r="P165" s="75"/>
      <c r="Q165" s="75"/>
      <c r="R165" s="75"/>
      <c r="S165" s="75"/>
      <c r="T165" s="75"/>
      <c r="U165" s="75"/>
      <c r="V165" s="143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</row>
    <row r="166" ht="14.25" customHeight="1">
      <c r="A166" s="75"/>
      <c r="B166" s="75"/>
      <c r="C166" s="75"/>
      <c r="D166" s="75"/>
      <c r="E166" s="75"/>
      <c r="F166" s="143"/>
      <c r="G166" s="75"/>
      <c r="H166" s="75"/>
      <c r="I166" s="75"/>
      <c r="J166" s="75"/>
      <c r="K166" s="75"/>
      <c r="L166" s="75"/>
      <c r="M166" s="75"/>
      <c r="N166" s="143"/>
      <c r="O166" s="75"/>
      <c r="P166" s="75"/>
      <c r="Q166" s="75"/>
      <c r="R166" s="75"/>
      <c r="S166" s="75"/>
      <c r="T166" s="75"/>
      <c r="U166" s="75"/>
      <c r="V166" s="143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</row>
    <row r="167" ht="14.25" customHeight="1">
      <c r="A167" s="75"/>
      <c r="B167" s="75"/>
      <c r="C167" s="75"/>
      <c r="D167" s="75"/>
      <c r="E167" s="75"/>
      <c r="F167" s="143"/>
      <c r="G167" s="75"/>
      <c r="H167" s="75"/>
      <c r="I167" s="75"/>
      <c r="J167" s="75"/>
      <c r="K167" s="75"/>
      <c r="L167" s="75"/>
      <c r="M167" s="75"/>
      <c r="N167" s="143"/>
      <c r="O167" s="75"/>
      <c r="P167" s="75"/>
      <c r="Q167" s="75"/>
      <c r="R167" s="75"/>
      <c r="S167" s="75"/>
      <c r="T167" s="75"/>
      <c r="U167" s="75"/>
      <c r="V167" s="143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</row>
    <row r="168" ht="14.25" customHeight="1">
      <c r="A168" s="75"/>
      <c r="B168" s="75"/>
      <c r="C168" s="75"/>
      <c r="D168" s="75"/>
      <c r="E168" s="75"/>
      <c r="F168" s="143"/>
      <c r="G168" s="75"/>
      <c r="H168" s="75"/>
      <c r="I168" s="75"/>
      <c r="J168" s="75"/>
      <c r="K168" s="75"/>
      <c r="L168" s="75"/>
      <c r="M168" s="75"/>
      <c r="N168" s="143"/>
      <c r="O168" s="75"/>
      <c r="P168" s="75"/>
      <c r="Q168" s="75"/>
      <c r="R168" s="75"/>
      <c r="S168" s="75"/>
      <c r="T168" s="75"/>
      <c r="U168" s="75"/>
      <c r="V168" s="143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</row>
    <row r="169" ht="14.25" customHeight="1">
      <c r="A169" s="75"/>
      <c r="B169" s="75"/>
      <c r="C169" s="75"/>
      <c r="D169" s="75"/>
      <c r="E169" s="75"/>
      <c r="F169" s="143"/>
      <c r="G169" s="75"/>
      <c r="H169" s="75"/>
      <c r="I169" s="75"/>
      <c r="J169" s="75"/>
      <c r="K169" s="75"/>
      <c r="L169" s="75"/>
      <c r="M169" s="75"/>
      <c r="N169" s="143"/>
      <c r="O169" s="75"/>
      <c r="P169" s="75"/>
      <c r="Q169" s="75"/>
      <c r="R169" s="75"/>
      <c r="S169" s="75"/>
      <c r="T169" s="75"/>
      <c r="U169" s="75"/>
      <c r="V169" s="143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</row>
    <row r="170" ht="14.25" customHeight="1">
      <c r="A170" s="75"/>
      <c r="B170" s="75"/>
      <c r="C170" s="75"/>
      <c r="D170" s="75"/>
      <c r="E170" s="75"/>
      <c r="F170" s="143"/>
      <c r="G170" s="75"/>
      <c r="H170" s="75"/>
      <c r="I170" s="75"/>
      <c r="J170" s="75"/>
      <c r="K170" s="75"/>
      <c r="L170" s="75"/>
      <c r="M170" s="75"/>
      <c r="N170" s="143"/>
      <c r="O170" s="75"/>
      <c r="P170" s="75"/>
      <c r="Q170" s="75"/>
      <c r="R170" s="75"/>
      <c r="S170" s="75"/>
      <c r="T170" s="75"/>
      <c r="U170" s="75"/>
      <c r="V170" s="143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</row>
    <row r="171" ht="14.25" customHeight="1">
      <c r="A171" s="75"/>
      <c r="B171" s="75"/>
      <c r="C171" s="75"/>
      <c r="D171" s="75"/>
      <c r="E171" s="75"/>
      <c r="F171" s="143"/>
      <c r="G171" s="75"/>
      <c r="H171" s="75"/>
      <c r="I171" s="75"/>
      <c r="J171" s="75"/>
      <c r="K171" s="75"/>
      <c r="L171" s="75"/>
      <c r="M171" s="75"/>
      <c r="N171" s="143"/>
      <c r="O171" s="75"/>
      <c r="P171" s="75"/>
      <c r="Q171" s="75"/>
      <c r="R171" s="75"/>
      <c r="S171" s="75"/>
      <c r="T171" s="75"/>
      <c r="U171" s="75"/>
      <c r="V171" s="143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</row>
    <row r="172" ht="14.25" customHeight="1">
      <c r="A172" s="75"/>
      <c r="B172" s="75"/>
      <c r="C172" s="75"/>
      <c r="D172" s="75"/>
      <c r="E172" s="75"/>
      <c r="F172" s="143"/>
      <c r="G172" s="75"/>
      <c r="H172" s="75"/>
      <c r="I172" s="75"/>
      <c r="J172" s="75"/>
      <c r="K172" s="75"/>
      <c r="L172" s="75"/>
      <c r="M172" s="75"/>
      <c r="N172" s="143"/>
      <c r="O172" s="75"/>
      <c r="P172" s="75"/>
      <c r="Q172" s="75"/>
      <c r="R172" s="75"/>
      <c r="S172" s="75"/>
      <c r="T172" s="75"/>
      <c r="U172" s="75"/>
      <c r="V172" s="143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</row>
    <row r="173" ht="14.25" customHeight="1">
      <c r="A173" s="75"/>
      <c r="B173" s="75"/>
      <c r="C173" s="75"/>
      <c r="D173" s="75"/>
      <c r="E173" s="75"/>
      <c r="F173" s="143"/>
      <c r="G173" s="75"/>
      <c r="H173" s="75"/>
      <c r="I173" s="75"/>
      <c r="J173" s="75"/>
      <c r="K173" s="75"/>
      <c r="L173" s="75"/>
      <c r="M173" s="75"/>
      <c r="N173" s="143"/>
      <c r="O173" s="75"/>
      <c r="P173" s="75"/>
      <c r="Q173" s="75"/>
      <c r="R173" s="75"/>
      <c r="S173" s="75"/>
      <c r="T173" s="75"/>
      <c r="U173" s="75"/>
      <c r="V173" s="143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</row>
    <row r="174" ht="14.25" customHeight="1">
      <c r="A174" s="75"/>
      <c r="B174" s="75"/>
      <c r="C174" s="75"/>
      <c r="D174" s="75"/>
      <c r="E174" s="75"/>
      <c r="F174" s="143"/>
      <c r="G174" s="75"/>
      <c r="H174" s="75"/>
      <c r="I174" s="75"/>
      <c r="J174" s="75"/>
      <c r="K174" s="75"/>
      <c r="L174" s="75"/>
      <c r="M174" s="75"/>
      <c r="N174" s="143"/>
      <c r="O174" s="75"/>
      <c r="P174" s="75"/>
      <c r="Q174" s="75"/>
      <c r="R174" s="75"/>
      <c r="S174" s="75"/>
      <c r="T174" s="75"/>
      <c r="U174" s="75"/>
      <c r="V174" s="143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</row>
    <row r="175" ht="14.25" customHeight="1">
      <c r="A175" s="75"/>
      <c r="B175" s="75"/>
      <c r="C175" s="75"/>
      <c r="D175" s="75"/>
      <c r="E175" s="75"/>
      <c r="F175" s="143"/>
      <c r="G175" s="75"/>
      <c r="H175" s="75"/>
      <c r="I175" s="75"/>
      <c r="J175" s="75"/>
      <c r="K175" s="75"/>
      <c r="L175" s="75"/>
      <c r="M175" s="75"/>
      <c r="N175" s="143"/>
      <c r="O175" s="75"/>
      <c r="P175" s="75"/>
      <c r="Q175" s="75"/>
      <c r="R175" s="75"/>
      <c r="S175" s="75"/>
      <c r="T175" s="75"/>
      <c r="U175" s="75"/>
      <c r="V175" s="143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</row>
    <row r="176" ht="14.25" customHeight="1">
      <c r="A176" s="75"/>
      <c r="B176" s="75"/>
      <c r="C176" s="75"/>
      <c r="D176" s="75"/>
      <c r="E176" s="75"/>
      <c r="F176" s="143"/>
      <c r="G176" s="75"/>
      <c r="H176" s="75"/>
      <c r="I176" s="75"/>
      <c r="J176" s="75"/>
      <c r="K176" s="75"/>
      <c r="L176" s="75"/>
      <c r="M176" s="75"/>
      <c r="N176" s="143"/>
      <c r="O176" s="75"/>
      <c r="P176" s="75"/>
      <c r="Q176" s="75"/>
      <c r="R176" s="75"/>
      <c r="S176" s="75"/>
      <c r="T176" s="75"/>
      <c r="U176" s="75"/>
      <c r="V176" s="143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</row>
    <row r="177" ht="14.25" customHeight="1">
      <c r="A177" s="75"/>
      <c r="B177" s="75"/>
      <c r="C177" s="75"/>
      <c r="D177" s="75"/>
      <c r="E177" s="75"/>
      <c r="F177" s="143"/>
      <c r="G177" s="75"/>
      <c r="H177" s="75"/>
      <c r="I177" s="75"/>
      <c r="J177" s="75"/>
      <c r="K177" s="75"/>
      <c r="L177" s="75"/>
      <c r="M177" s="75"/>
      <c r="N177" s="143"/>
      <c r="O177" s="75"/>
      <c r="P177" s="75"/>
      <c r="Q177" s="75"/>
      <c r="R177" s="75"/>
      <c r="S177" s="75"/>
      <c r="T177" s="75"/>
      <c r="U177" s="75"/>
      <c r="V177" s="143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</row>
    <row r="178" ht="14.25" customHeight="1">
      <c r="A178" s="75"/>
      <c r="B178" s="75"/>
      <c r="C178" s="75"/>
      <c r="D178" s="75"/>
      <c r="E178" s="75"/>
      <c r="F178" s="143"/>
      <c r="G178" s="75"/>
      <c r="H178" s="75"/>
      <c r="I178" s="75"/>
      <c r="J178" s="75"/>
      <c r="K178" s="75"/>
      <c r="L178" s="75"/>
      <c r="M178" s="75"/>
      <c r="N178" s="143"/>
      <c r="O178" s="75"/>
      <c r="P178" s="75"/>
      <c r="Q178" s="75"/>
      <c r="R178" s="75"/>
      <c r="S178" s="75"/>
      <c r="T178" s="75"/>
      <c r="U178" s="75"/>
      <c r="V178" s="143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</row>
    <row r="179" ht="14.25" customHeight="1">
      <c r="A179" s="75"/>
      <c r="B179" s="75"/>
      <c r="C179" s="75"/>
      <c r="D179" s="75"/>
      <c r="E179" s="75"/>
      <c r="F179" s="143"/>
      <c r="G179" s="75"/>
      <c r="H179" s="75"/>
      <c r="I179" s="75"/>
      <c r="J179" s="75"/>
      <c r="K179" s="75"/>
      <c r="L179" s="75"/>
      <c r="M179" s="75"/>
      <c r="N179" s="143"/>
      <c r="O179" s="75"/>
      <c r="P179" s="75"/>
      <c r="Q179" s="75"/>
      <c r="R179" s="75"/>
      <c r="S179" s="75"/>
      <c r="T179" s="75"/>
      <c r="U179" s="75"/>
      <c r="V179" s="143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</row>
    <row r="180" ht="14.25" customHeight="1">
      <c r="A180" s="75"/>
      <c r="B180" s="75"/>
      <c r="C180" s="75"/>
      <c r="D180" s="75"/>
      <c r="E180" s="75"/>
      <c r="F180" s="143"/>
      <c r="G180" s="75"/>
      <c r="H180" s="75"/>
      <c r="I180" s="75"/>
      <c r="J180" s="75"/>
      <c r="K180" s="75"/>
      <c r="L180" s="75"/>
      <c r="M180" s="75"/>
      <c r="N180" s="143"/>
      <c r="O180" s="75"/>
      <c r="P180" s="75"/>
      <c r="Q180" s="75"/>
      <c r="R180" s="75"/>
      <c r="S180" s="75"/>
      <c r="T180" s="75"/>
      <c r="U180" s="75"/>
      <c r="V180" s="143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</row>
    <row r="181" ht="14.25" customHeight="1">
      <c r="A181" s="75"/>
      <c r="B181" s="75"/>
      <c r="C181" s="75"/>
      <c r="D181" s="75"/>
      <c r="E181" s="75"/>
      <c r="F181" s="143"/>
      <c r="G181" s="75"/>
      <c r="H181" s="75"/>
      <c r="I181" s="75"/>
      <c r="J181" s="75"/>
      <c r="K181" s="75"/>
      <c r="L181" s="75"/>
      <c r="M181" s="75"/>
      <c r="N181" s="143"/>
      <c r="O181" s="75"/>
      <c r="P181" s="75"/>
      <c r="Q181" s="75"/>
      <c r="R181" s="75"/>
      <c r="S181" s="75"/>
      <c r="T181" s="75"/>
      <c r="U181" s="75"/>
      <c r="V181" s="143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</row>
    <row r="182" ht="14.25" customHeight="1">
      <c r="A182" s="75"/>
      <c r="B182" s="75"/>
      <c r="C182" s="75"/>
      <c r="D182" s="75"/>
      <c r="E182" s="75"/>
      <c r="F182" s="143"/>
      <c r="G182" s="75"/>
      <c r="H182" s="75"/>
      <c r="I182" s="75"/>
      <c r="J182" s="75"/>
      <c r="K182" s="75"/>
      <c r="L182" s="75"/>
      <c r="M182" s="75"/>
      <c r="N182" s="143"/>
      <c r="O182" s="75"/>
      <c r="P182" s="75"/>
      <c r="Q182" s="75"/>
      <c r="R182" s="75"/>
      <c r="S182" s="75"/>
      <c r="T182" s="75"/>
      <c r="U182" s="75"/>
      <c r="V182" s="143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ht="14.25" customHeight="1">
      <c r="A183" s="75"/>
      <c r="B183" s="75"/>
      <c r="C183" s="75"/>
      <c r="D183" s="75"/>
      <c r="E183" s="75"/>
      <c r="F183" s="143"/>
      <c r="G183" s="75"/>
      <c r="H183" s="75"/>
      <c r="I183" s="75"/>
      <c r="J183" s="75"/>
      <c r="K183" s="75"/>
      <c r="L183" s="75"/>
      <c r="M183" s="75"/>
      <c r="N183" s="143"/>
      <c r="O183" s="75"/>
      <c r="P183" s="75"/>
      <c r="Q183" s="75"/>
      <c r="R183" s="75"/>
      <c r="S183" s="75"/>
      <c r="T183" s="75"/>
      <c r="U183" s="75"/>
      <c r="V183" s="143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ht="14.25" customHeight="1">
      <c r="A184" s="75"/>
      <c r="B184" s="75"/>
      <c r="C184" s="75"/>
      <c r="D184" s="75"/>
      <c r="E184" s="75"/>
      <c r="F184" s="143"/>
      <c r="G184" s="75"/>
      <c r="H184" s="75"/>
      <c r="I184" s="75"/>
      <c r="J184" s="75"/>
      <c r="K184" s="75"/>
      <c r="L184" s="75"/>
      <c r="M184" s="75"/>
      <c r="N184" s="143"/>
      <c r="O184" s="75"/>
      <c r="P184" s="75"/>
      <c r="Q184" s="75"/>
      <c r="R184" s="75"/>
      <c r="S184" s="75"/>
      <c r="T184" s="75"/>
      <c r="U184" s="75"/>
      <c r="V184" s="143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ht="14.25" customHeight="1">
      <c r="A185" s="75"/>
      <c r="B185" s="75"/>
      <c r="C185" s="75"/>
      <c r="D185" s="75"/>
      <c r="E185" s="75"/>
      <c r="F185" s="143"/>
      <c r="G185" s="75"/>
      <c r="H185" s="75"/>
      <c r="I185" s="75"/>
      <c r="J185" s="75"/>
      <c r="K185" s="75"/>
      <c r="L185" s="75"/>
      <c r="M185" s="75"/>
      <c r="N185" s="143"/>
      <c r="O185" s="75"/>
      <c r="P185" s="75"/>
      <c r="Q185" s="75"/>
      <c r="R185" s="75"/>
      <c r="S185" s="75"/>
      <c r="T185" s="75"/>
      <c r="U185" s="75"/>
      <c r="V185" s="143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ht="14.25" customHeight="1">
      <c r="A186" s="75"/>
      <c r="B186" s="75"/>
      <c r="C186" s="75"/>
      <c r="D186" s="75"/>
      <c r="E186" s="75"/>
      <c r="F186" s="143"/>
      <c r="G186" s="75"/>
      <c r="H186" s="75"/>
      <c r="I186" s="75"/>
      <c r="J186" s="75"/>
      <c r="K186" s="75"/>
      <c r="L186" s="75"/>
      <c r="M186" s="75"/>
      <c r="N186" s="143"/>
      <c r="O186" s="75"/>
      <c r="P186" s="75"/>
      <c r="Q186" s="75"/>
      <c r="R186" s="75"/>
      <c r="S186" s="75"/>
      <c r="T186" s="75"/>
      <c r="U186" s="75"/>
      <c r="V186" s="143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ht="14.25" customHeight="1">
      <c r="A187" s="75"/>
      <c r="B187" s="75"/>
      <c r="C187" s="75"/>
      <c r="D187" s="75"/>
      <c r="E187" s="75"/>
      <c r="F187" s="143"/>
      <c r="G187" s="75"/>
      <c r="H187" s="75"/>
      <c r="I187" s="75"/>
      <c r="J187" s="75"/>
      <c r="K187" s="75"/>
      <c r="L187" s="75"/>
      <c r="M187" s="75"/>
      <c r="N187" s="143"/>
      <c r="O187" s="75"/>
      <c r="P187" s="75"/>
      <c r="Q187" s="75"/>
      <c r="R187" s="75"/>
      <c r="S187" s="75"/>
      <c r="T187" s="75"/>
      <c r="U187" s="75"/>
      <c r="V187" s="143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ht="14.25" customHeight="1">
      <c r="A188" s="75"/>
      <c r="B188" s="75"/>
      <c r="C188" s="75"/>
      <c r="D188" s="75"/>
      <c r="E188" s="75"/>
      <c r="F188" s="143"/>
      <c r="G188" s="75"/>
      <c r="H188" s="75"/>
      <c r="I188" s="75"/>
      <c r="J188" s="75"/>
      <c r="K188" s="75"/>
      <c r="L188" s="75"/>
      <c r="M188" s="75"/>
      <c r="N188" s="143"/>
      <c r="O188" s="75"/>
      <c r="P188" s="75"/>
      <c r="Q188" s="75"/>
      <c r="R188" s="75"/>
      <c r="S188" s="75"/>
      <c r="T188" s="75"/>
      <c r="U188" s="75"/>
      <c r="V188" s="143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ht="14.25" customHeight="1">
      <c r="A189" s="75"/>
      <c r="B189" s="75"/>
      <c r="C189" s="75"/>
      <c r="D189" s="75"/>
      <c r="E189" s="75"/>
      <c r="F189" s="143"/>
      <c r="G189" s="75"/>
      <c r="H189" s="75"/>
      <c r="I189" s="75"/>
      <c r="J189" s="75"/>
      <c r="K189" s="75"/>
      <c r="L189" s="75"/>
      <c r="M189" s="75"/>
      <c r="N189" s="143"/>
      <c r="O189" s="75"/>
      <c r="P189" s="75"/>
      <c r="Q189" s="75"/>
      <c r="R189" s="75"/>
      <c r="S189" s="75"/>
      <c r="T189" s="75"/>
      <c r="U189" s="75"/>
      <c r="V189" s="143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ht="14.25" customHeight="1">
      <c r="A190" s="75"/>
      <c r="B190" s="75"/>
      <c r="C190" s="75"/>
      <c r="D190" s="75"/>
      <c r="E190" s="75"/>
      <c r="F190" s="143"/>
      <c r="G190" s="75"/>
      <c r="H190" s="75"/>
      <c r="I190" s="75"/>
      <c r="J190" s="75"/>
      <c r="K190" s="75"/>
      <c r="L190" s="75"/>
      <c r="M190" s="75"/>
      <c r="N190" s="143"/>
      <c r="O190" s="75"/>
      <c r="P190" s="75"/>
      <c r="Q190" s="75"/>
      <c r="R190" s="75"/>
      <c r="S190" s="75"/>
      <c r="T190" s="75"/>
      <c r="U190" s="75"/>
      <c r="V190" s="143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ht="14.25" customHeight="1">
      <c r="A191" s="75"/>
      <c r="B191" s="75"/>
      <c r="C191" s="75"/>
      <c r="D191" s="75"/>
      <c r="E191" s="75"/>
      <c r="F191" s="143"/>
      <c r="G191" s="75"/>
      <c r="H191" s="75"/>
      <c r="I191" s="75"/>
      <c r="J191" s="75"/>
      <c r="K191" s="75"/>
      <c r="L191" s="75"/>
      <c r="M191" s="75"/>
      <c r="N191" s="143"/>
      <c r="O191" s="75"/>
      <c r="P191" s="75"/>
      <c r="Q191" s="75"/>
      <c r="R191" s="75"/>
      <c r="S191" s="75"/>
      <c r="T191" s="75"/>
      <c r="U191" s="75"/>
      <c r="V191" s="143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ht="14.25" customHeight="1">
      <c r="A192" s="75"/>
      <c r="B192" s="75"/>
      <c r="C192" s="75"/>
      <c r="D192" s="75"/>
      <c r="E192" s="75"/>
      <c r="F192" s="143"/>
      <c r="G192" s="75"/>
      <c r="H192" s="75"/>
      <c r="I192" s="75"/>
      <c r="J192" s="75"/>
      <c r="K192" s="75"/>
      <c r="L192" s="75"/>
      <c r="M192" s="75"/>
      <c r="N192" s="143"/>
      <c r="O192" s="75"/>
      <c r="P192" s="75"/>
      <c r="Q192" s="75"/>
      <c r="R192" s="75"/>
      <c r="S192" s="75"/>
      <c r="T192" s="75"/>
      <c r="U192" s="75"/>
      <c r="V192" s="143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ht="14.25" customHeight="1">
      <c r="A193" s="75"/>
      <c r="B193" s="75"/>
      <c r="C193" s="75"/>
      <c r="D193" s="75"/>
      <c r="E193" s="75"/>
      <c r="F193" s="143"/>
      <c r="G193" s="75"/>
      <c r="H193" s="75"/>
      <c r="I193" s="75"/>
      <c r="J193" s="75"/>
      <c r="K193" s="75"/>
      <c r="L193" s="75"/>
      <c r="M193" s="75"/>
      <c r="N193" s="143"/>
      <c r="O193" s="75"/>
      <c r="P193" s="75"/>
      <c r="Q193" s="75"/>
      <c r="R193" s="75"/>
      <c r="S193" s="75"/>
      <c r="T193" s="75"/>
      <c r="U193" s="75"/>
      <c r="V193" s="143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ht="14.25" customHeight="1">
      <c r="A194" s="75"/>
      <c r="B194" s="75"/>
      <c r="C194" s="75"/>
      <c r="D194" s="75"/>
      <c r="E194" s="75"/>
      <c r="F194" s="143"/>
      <c r="G194" s="75"/>
      <c r="H194" s="75"/>
      <c r="I194" s="75"/>
      <c r="J194" s="75"/>
      <c r="K194" s="75"/>
      <c r="L194" s="75"/>
      <c r="M194" s="75"/>
      <c r="N194" s="143"/>
      <c r="O194" s="75"/>
      <c r="P194" s="75"/>
      <c r="Q194" s="75"/>
      <c r="R194" s="75"/>
      <c r="S194" s="75"/>
      <c r="T194" s="75"/>
      <c r="U194" s="75"/>
      <c r="V194" s="143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ht="14.25" customHeight="1">
      <c r="A195" s="75"/>
      <c r="B195" s="75"/>
      <c r="C195" s="75"/>
      <c r="D195" s="75"/>
      <c r="E195" s="75"/>
      <c r="F195" s="143"/>
      <c r="G195" s="75"/>
      <c r="H195" s="75"/>
      <c r="I195" s="75"/>
      <c r="J195" s="75"/>
      <c r="K195" s="75"/>
      <c r="L195" s="75"/>
      <c r="M195" s="75"/>
      <c r="N195" s="143"/>
      <c r="O195" s="75"/>
      <c r="P195" s="75"/>
      <c r="Q195" s="75"/>
      <c r="R195" s="75"/>
      <c r="S195" s="75"/>
      <c r="T195" s="75"/>
      <c r="U195" s="75"/>
      <c r="V195" s="143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ht="14.25" customHeight="1">
      <c r="A196" s="75"/>
      <c r="B196" s="75"/>
      <c r="C196" s="75"/>
      <c r="D196" s="75"/>
      <c r="E196" s="75"/>
      <c r="F196" s="143"/>
      <c r="G196" s="75"/>
      <c r="H196" s="75"/>
      <c r="I196" s="75"/>
      <c r="J196" s="75"/>
      <c r="K196" s="75"/>
      <c r="L196" s="75"/>
      <c r="M196" s="75"/>
      <c r="N196" s="143"/>
      <c r="O196" s="75"/>
      <c r="P196" s="75"/>
      <c r="Q196" s="75"/>
      <c r="R196" s="75"/>
      <c r="S196" s="75"/>
      <c r="T196" s="75"/>
      <c r="U196" s="75"/>
      <c r="V196" s="143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ht="14.25" customHeight="1">
      <c r="A197" s="75"/>
      <c r="B197" s="75"/>
      <c r="C197" s="75"/>
      <c r="D197" s="75"/>
      <c r="E197" s="75"/>
      <c r="F197" s="143"/>
      <c r="G197" s="75"/>
      <c r="H197" s="75"/>
      <c r="I197" s="75"/>
      <c r="J197" s="75"/>
      <c r="K197" s="75"/>
      <c r="L197" s="75"/>
      <c r="M197" s="75"/>
      <c r="N197" s="143"/>
      <c r="O197" s="75"/>
      <c r="P197" s="75"/>
      <c r="Q197" s="75"/>
      <c r="R197" s="75"/>
      <c r="S197" s="75"/>
      <c r="T197" s="75"/>
      <c r="U197" s="75"/>
      <c r="V197" s="143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ht="14.25" customHeight="1">
      <c r="A198" s="75"/>
      <c r="B198" s="75"/>
      <c r="C198" s="75"/>
      <c r="D198" s="75"/>
      <c r="E198" s="75"/>
      <c r="F198" s="143"/>
      <c r="G198" s="75"/>
      <c r="H198" s="75"/>
      <c r="I198" s="75"/>
      <c r="J198" s="75"/>
      <c r="K198" s="75"/>
      <c r="L198" s="75"/>
      <c r="M198" s="75"/>
      <c r="N198" s="143"/>
      <c r="O198" s="75"/>
      <c r="P198" s="75"/>
      <c r="Q198" s="75"/>
      <c r="R198" s="75"/>
      <c r="S198" s="75"/>
      <c r="T198" s="75"/>
      <c r="U198" s="75"/>
      <c r="V198" s="143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ht="14.25" customHeight="1">
      <c r="A199" s="75"/>
      <c r="B199" s="75"/>
      <c r="C199" s="75"/>
      <c r="D199" s="75"/>
      <c r="E199" s="75"/>
      <c r="F199" s="143"/>
      <c r="G199" s="75"/>
      <c r="H199" s="75"/>
      <c r="I199" s="75"/>
      <c r="J199" s="75"/>
      <c r="K199" s="75"/>
      <c r="L199" s="75"/>
      <c r="M199" s="75"/>
      <c r="N199" s="143"/>
      <c r="O199" s="75"/>
      <c r="P199" s="75"/>
      <c r="Q199" s="75"/>
      <c r="R199" s="75"/>
      <c r="S199" s="75"/>
      <c r="T199" s="75"/>
      <c r="U199" s="75"/>
      <c r="V199" s="143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ht="14.25" customHeight="1">
      <c r="A200" s="75"/>
      <c r="B200" s="75"/>
      <c r="C200" s="75"/>
      <c r="D200" s="75"/>
      <c r="E200" s="75"/>
      <c r="F200" s="143"/>
      <c r="G200" s="75"/>
      <c r="H200" s="75"/>
      <c r="I200" s="75"/>
      <c r="J200" s="75"/>
      <c r="K200" s="75"/>
      <c r="L200" s="75"/>
      <c r="M200" s="75"/>
      <c r="N200" s="143"/>
      <c r="O200" s="75"/>
      <c r="P200" s="75"/>
      <c r="Q200" s="75"/>
      <c r="R200" s="75"/>
      <c r="S200" s="75"/>
      <c r="T200" s="75"/>
      <c r="U200" s="75"/>
      <c r="V200" s="143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ht="14.25" customHeight="1">
      <c r="A201" s="75"/>
      <c r="B201" s="75"/>
      <c r="C201" s="75"/>
      <c r="D201" s="75"/>
      <c r="E201" s="75"/>
      <c r="F201" s="143"/>
      <c r="G201" s="75"/>
      <c r="H201" s="75"/>
      <c r="I201" s="75"/>
      <c r="J201" s="75"/>
      <c r="K201" s="75"/>
      <c r="L201" s="75"/>
      <c r="M201" s="75"/>
      <c r="N201" s="143"/>
      <c r="O201" s="75"/>
      <c r="P201" s="75"/>
      <c r="Q201" s="75"/>
      <c r="R201" s="75"/>
      <c r="S201" s="75"/>
      <c r="T201" s="75"/>
      <c r="U201" s="75"/>
      <c r="V201" s="143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ht="14.25" customHeight="1">
      <c r="A202" s="75"/>
      <c r="B202" s="75"/>
      <c r="C202" s="75"/>
      <c r="D202" s="75"/>
      <c r="E202" s="75"/>
      <c r="F202" s="143"/>
      <c r="G202" s="75"/>
      <c r="H202" s="75"/>
      <c r="I202" s="75"/>
      <c r="J202" s="75"/>
      <c r="K202" s="75"/>
      <c r="L202" s="75"/>
      <c r="M202" s="75"/>
      <c r="N202" s="143"/>
      <c r="O202" s="75"/>
      <c r="P202" s="75"/>
      <c r="Q202" s="75"/>
      <c r="R202" s="75"/>
      <c r="S202" s="75"/>
      <c r="T202" s="75"/>
      <c r="U202" s="75"/>
      <c r="V202" s="143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ht="14.25" customHeight="1">
      <c r="A203" s="75"/>
      <c r="B203" s="75"/>
      <c r="C203" s="75"/>
      <c r="D203" s="75"/>
      <c r="E203" s="75"/>
      <c r="F203" s="143"/>
      <c r="G203" s="75"/>
      <c r="H203" s="75"/>
      <c r="I203" s="75"/>
      <c r="J203" s="75"/>
      <c r="K203" s="75"/>
      <c r="L203" s="75"/>
      <c r="M203" s="75"/>
      <c r="N203" s="143"/>
      <c r="O203" s="75"/>
      <c r="P203" s="75"/>
      <c r="Q203" s="75"/>
      <c r="R203" s="75"/>
      <c r="S203" s="75"/>
      <c r="T203" s="75"/>
      <c r="U203" s="75"/>
      <c r="V203" s="143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ht="14.25" customHeight="1">
      <c r="A204" s="75"/>
      <c r="B204" s="75"/>
      <c r="C204" s="75"/>
      <c r="D204" s="75"/>
      <c r="E204" s="75"/>
      <c r="F204" s="143"/>
      <c r="G204" s="75"/>
      <c r="H204" s="75"/>
      <c r="I204" s="75"/>
      <c r="J204" s="75"/>
      <c r="K204" s="75"/>
      <c r="L204" s="75"/>
      <c r="M204" s="75"/>
      <c r="N204" s="143"/>
      <c r="O204" s="75"/>
      <c r="P204" s="75"/>
      <c r="Q204" s="75"/>
      <c r="R204" s="75"/>
      <c r="S204" s="75"/>
      <c r="T204" s="75"/>
      <c r="U204" s="75"/>
      <c r="V204" s="143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ht="14.25" customHeight="1">
      <c r="A205" s="75"/>
      <c r="B205" s="75"/>
      <c r="C205" s="75"/>
      <c r="D205" s="75"/>
      <c r="E205" s="75"/>
      <c r="F205" s="143"/>
      <c r="G205" s="75"/>
      <c r="H205" s="75"/>
      <c r="I205" s="75"/>
      <c r="J205" s="75"/>
      <c r="K205" s="75"/>
      <c r="L205" s="75"/>
      <c r="M205" s="75"/>
      <c r="N205" s="143"/>
      <c r="O205" s="75"/>
      <c r="P205" s="75"/>
      <c r="Q205" s="75"/>
      <c r="R205" s="75"/>
      <c r="S205" s="75"/>
      <c r="T205" s="75"/>
      <c r="U205" s="75"/>
      <c r="V205" s="143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ht="14.25" customHeight="1">
      <c r="A206" s="75"/>
      <c r="B206" s="75"/>
      <c r="C206" s="75"/>
      <c r="D206" s="75"/>
      <c r="E206" s="75"/>
      <c r="F206" s="143"/>
      <c r="G206" s="75"/>
      <c r="H206" s="75"/>
      <c r="I206" s="75"/>
      <c r="J206" s="75"/>
      <c r="K206" s="75"/>
      <c r="L206" s="75"/>
      <c r="M206" s="75"/>
      <c r="N206" s="143"/>
      <c r="O206" s="75"/>
      <c r="P206" s="75"/>
      <c r="Q206" s="75"/>
      <c r="R206" s="75"/>
      <c r="S206" s="75"/>
      <c r="T206" s="75"/>
      <c r="U206" s="75"/>
      <c r="V206" s="143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ht="14.25" customHeight="1">
      <c r="A207" s="75"/>
      <c r="B207" s="75"/>
      <c r="C207" s="75"/>
      <c r="D207" s="75"/>
      <c r="E207" s="75"/>
      <c r="F207" s="143"/>
      <c r="G207" s="75"/>
      <c r="H207" s="75"/>
      <c r="I207" s="75"/>
      <c r="J207" s="75"/>
      <c r="K207" s="75"/>
      <c r="L207" s="75"/>
      <c r="M207" s="75"/>
      <c r="N207" s="143"/>
      <c r="O207" s="75"/>
      <c r="P207" s="75"/>
      <c r="Q207" s="75"/>
      <c r="R207" s="75"/>
      <c r="S207" s="75"/>
      <c r="T207" s="75"/>
      <c r="U207" s="75"/>
      <c r="V207" s="143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ht="14.25" customHeight="1">
      <c r="A208" s="75"/>
      <c r="B208" s="75"/>
      <c r="C208" s="75"/>
      <c r="D208" s="75"/>
      <c r="E208" s="75"/>
      <c r="F208" s="143"/>
      <c r="G208" s="75"/>
      <c r="H208" s="75"/>
      <c r="I208" s="75"/>
      <c r="J208" s="75"/>
      <c r="K208" s="75"/>
      <c r="L208" s="75"/>
      <c r="M208" s="75"/>
      <c r="N208" s="143"/>
      <c r="O208" s="75"/>
      <c r="P208" s="75"/>
      <c r="Q208" s="75"/>
      <c r="R208" s="75"/>
      <c r="S208" s="75"/>
      <c r="T208" s="75"/>
      <c r="U208" s="75"/>
      <c r="V208" s="143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ht="14.25" customHeight="1">
      <c r="A209" s="75"/>
      <c r="B209" s="75"/>
      <c r="C209" s="75"/>
      <c r="D209" s="75"/>
      <c r="E209" s="75"/>
      <c r="F209" s="143"/>
      <c r="G209" s="75"/>
      <c r="H209" s="75"/>
      <c r="I209" s="75"/>
      <c r="J209" s="75"/>
      <c r="K209" s="75"/>
      <c r="L209" s="75"/>
      <c r="M209" s="75"/>
      <c r="N209" s="143"/>
      <c r="O209" s="75"/>
      <c r="P209" s="75"/>
      <c r="Q209" s="75"/>
      <c r="R209" s="75"/>
      <c r="S209" s="75"/>
      <c r="T209" s="75"/>
      <c r="U209" s="75"/>
      <c r="V209" s="143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ht="14.25" customHeight="1">
      <c r="A210" s="75"/>
      <c r="B210" s="75"/>
      <c r="C210" s="75"/>
      <c r="D210" s="75"/>
      <c r="E210" s="75"/>
      <c r="F210" s="143"/>
      <c r="G210" s="75"/>
      <c r="H210" s="75"/>
      <c r="I210" s="75"/>
      <c r="J210" s="75"/>
      <c r="K210" s="75"/>
      <c r="L210" s="75"/>
      <c r="M210" s="75"/>
      <c r="N210" s="143"/>
      <c r="O210" s="75"/>
      <c r="P210" s="75"/>
      <c r="Q210" s="75"/>
      <c r="R210" s="75"/>
      <c r="S210" s="75"/>
      <c r="T210" s="75"/>
      <c r="U210" s="75"/>
      <c r="V210" s="143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ht="14.25" customHeight="1">
      <c r="A211" s="75"/>
      <c r="B211" s="75"/>
      <c r="C211" s="75"/>
      <c r="D211" s="75"/>
      <c r="E211" s="75"/>
      <c r="F211" s="143"/>
      <c r="G211" s="75"/>
      <c r="H211" s="75"/>
      <c r="I211" s="75"/>
      <c r="J211" s="75"/>
      <c r="K211" s="75"/>
      <c r="L211" s="75"/>
      <c r="M211" s="75"/>
      <c r="N211" s="143"/>
      <c r="O211" s="75"/>
      <c r="P211" s="75"/>
      <c r="Q211" s="75"/>
      <c r="R211" s="75"/>
      <c r="S211" s="75"/>
      <c r="T211" s="75"/>
      <c r="U211" s="75"/>
      <c r="V211" s="143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</row>
    <row r="212" ht="14.25" customHeight="1">
      <c r="A212" s="75"/>
      <c r="B212" s="75"/>
      <c r="C212" s="75"/>
      <c r="D212" s="75"/>
      <c r="E212" s="75"/>
      <c r="F212" s="143"/>
      <c r="G212" s="75"/>
      <c r="H212" s="75"/>
      <c r="I212" s="75"/>
      <c r="J212" s="75"/>
      <c r="K212" s="75"/>
      <c r="L212" s="75"/>
      <c r="M212" s="75"/>
      <c r="N212" s="143"/>
      <c r="O212" s="75"/>
      <c r="P212" s="75"/>
      <c r="Q212" s="75"/>
      <c r="R212" s="75"/>
      <c r="S212" s="75"/>
      <c r="T212" s="75"/>
      <c r="U212" s="75"/>
      <c r="V212" s="143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</row>
    <row r="213" ht="14.25" customHeight="1">
      <c r="A213" s="75"/>
      <c r="B213" s="75"/>
      <c r="C213" s="75"/>
      <c r="D213" s="75"/>
      <c r="E213" s="75"/>
      <c r="F213" s="143"/>
      <c r="G213" s="75"/>
      <c r="H213" s="75"/>
      <c r="I213" s="75"/>
      <c r="J213" s="75"/>
      <c r="K213" s="75"/>
      <c r="L213" s="75"/>
      <c r="M213" s="75"/>
      <c r="N213" s="143"/>
      <c r="O213" s="75"/>
      <c r="P213" s="75"/>
      <c r="Q213" s="75"/>
      <c r="R213" s="75"/>
      <c r="S213" s="75"/>
      <c r="T213" s="75"/>
      <c r="U213" s="75"/>
      <c r="V213" s="143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</row>
    <row r="214" ht="14.25" customHeight="1">
      <c r="A214" s="75"/>
      <c r="B214" s="75"/>
      <c r="C214" s="75"/>
      <c r="D214" s="75"/>
      <c r="E214" s="75"/>
      <c r="F214" s="143"/>
      <c r="G214" s="75"/>
      <c r="H214" s="75"/>
      <c r="I214" s="75"/>
      <c r="J214" s="75"/>
      <c r="K214" s="75"/>
      <c r="L214" s="75"/>
      <c r="M214" s="75"/>
      <c r="N214" s="143"/>
      <c r="O214" s="75"/>
      <c r="P214" s="75"/>
      <c r="Q214" s="75"/>
      <c r="R214" s="75"/>
      <c r="S214" s="75"/>
      <c r="T214" s="75"/>
      <c r="U214" s="75"/>
      <c r="V214" s="143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</row>
    <row r="215" ht="14.25" customHeight="1">
      <c r="A215" s="75"/>
      <c r="B215" s="75"/>
      <c r="C215" s="75"/>
      <c r="D215" s="75"/>
      <c r="E215" s="75"/>
      <c r="F215" s="143"/>
      <c r="G215" s="75"/>
      <c r="H215" s="75"/>
      <c r="I215" s="75"/>
      <c r="J215" s="75"/>
      <c r="K215" s="75"/>
      <c r="L215" s="75"/>
      <c r="M215" s="75"/>
      <c r="N215" s="143"/>
      <c r="O215" s="75"/>
      <c r="P215" s="75"/>
      <c r="Q215" s="75"/>
      <c r="R215" s="75"/>
      <c r="S215" s="75"/>
      <c r="T215" s="75"/>
      <c r="U215" s="75"/>
      <c r="V215" s="143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</row>
    <row r="216" ht="14.25" customHeight="1">
      <c r="A216" s="75"/>
      <c r="B216" s="75"/>
      <c r="C216" s="75"/>
      <c r="D216" s="75"/>
      <c r="E216" s="75"/>
      <c r="F216" s="143"/>
      <c r="G216" s="75"/>
      <c r="H216" s="75"/>
      <c r="I216" s="75"/>
      <c r="J216" s="75"/>
      <c r="K216" s="75"/>
      <c r="L216" s="75"/>
      <c r="M216" s="75"/>
      <c r="N216" s="143"/>
      <c r="O216" s="75"/>
      <c r="P216" s="75"/>
      <c r="Q216" s="75"/>
      <c r="R216" s="75"/>
      <c r="S216" s="75"/>
      <c r="T216" s="75"/>
      <c r="U216" s="75"/>
      <c r="V216" s="143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</row>
    <row r="217" ht="14.25" customHeight="1">
      <c r="A217" s="75"/>
      <c r="B217" s="75"/>
      <c r="C217" s="75"/>
      <c r="D217" s="75"/>
      <c r="E217" s="75"/>
      <c r="F217" s="143"/>
      <c r="G217" s="75"/>
      <c r="H217" s="75"/>
      <c r="I217" s="75"/>
      <c r="J217" s="75"/>
      <c r="K217" s="75"/>
      <c r="L217" s="75"/>
      <c r="M217" s="75"/>
      <c r="N217" s="143"/>
      <c r="O217" s="75"/>
      <c r="P217" s="75"/>
      <c r="Q217" s="75"/>
      <c r="R217" s="75"/>
      <c r="S217" s="75"/>
      <c r="T217" s="75"/>
      <c r="U217" s="75"/>
      <c r="V217" s="143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</row>
    <row r="218" ht="14.25" customHeight="1">
      <c r="A218" s="75"/>
      <c r="B218" s="75"/>
      <c r="C218" s="75"/>
      <c r="D218" s="75"/>
      <c r="E218" s="75"/>
      <c r="F218" s="143"/>
      <c r="G218" s="75"/>
      <c r="H218" s="75"/>
      <c r="I218" s="75"/>
      <c r="J218" s="75"/>
      <c r="K218" s="75"/>
      <c r="L218" s="75"/>
      <c r="M218" s="75"/>
      <c r="N218" s="143"/>
      <c r="O218" s="75"/>
      <c r="P218" s="75"/>
      <c r="Q218" s="75"/>
      <c r="R218" s="75"/>
      <c r="S218" s="75"/>
      <c r="T218" s="75"/>
      <c r="U218" s="75"/>
      <c r="V218" s="143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</row>
    <row r="219" ht="14.25" customHeight="1">
      <c r="A219" s="75"/>
      <c r="B219" s="75"/>
      <c r="C219" s="75"/>
      <c r="D219" s="75"/>
      <c r="E219" s="75"/>
      <c r="F219" s="143"/>
      <c r="G219" s="75"/>
      <c r="H219" s="75"/>
      <c r="I219" s="75"/>
      <c r="J219" s="75"/>
      <c r="K219" s="75"/>
      <c r="L219" s="75"/>
      <c r="M219" s="75"/>
      <c r="N219" s="143"/>
      <c r="O219" s="75"/>
      <c r="P219" s="75"/>
      <c r="Q219" s="75"/>
      <c r="R219" s="75"/>
      <c r="S219" s="75"/>
      <c r="T219" s="75"/>
      <c r="U219" s="75"/>
      <c r="V219" s="143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</row>
    <row r="220" ht="14.25" customHeight="1">
      <c r="A220" s="75"/>
      <c r="B220" s="75"/>
      <c r="C220" s="75"/>
      <c r="D220" s="75"/>
      <c r="E220" s="75"/>
      <c r="F220" s="143"/>
      <c r="G220" s="75"/>
      <c r="H220" s="75"/>
      <c r="I220" s="75"/>
      <c r="J220" s="75"/>
      <c r="K220" s="75"/>
      <c r="L220" s="75"/>
      <c r="M220" s="75"/>
      <c r="N220" s="143"/>
      <c r="O220" s="75"/>
      <c r="P220" s="75"/>
      <c r="Q220" s="75"/>
      <c r="R220" s="75"/>
      <c r="S220" s="75"/>
      <c r="T220" s="75"/>
      <c r="U220" s="75"/>
      <c r="V220" s="143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</row>
    <row r="221" ht="14.25" customHeight="1">
      <c r="A221" s="75"/>
      <c r="B221" s="75"/>
      <c r="C221" s="75"/>
      <c r="D221" s="75"/>
      <c r="E221" s="75"/>
      <c r="F221" s="143"/>
      <c r="G221" s="75"/>
      <c r="H221" s="75"/>
      <c r="I221" s="75"/>
      <c r="J221" s="75"/>
      <c r="K221" s="75"/>
      <c r="L221" s="75"/>
      <c r="M221" s="75"/>
      <c r="N221" s="143"/>
      <c r="O221" s="75"/>
      <c r="P221" s="75"/>
      <c r="Q221" s="75"/>
      <c r="R221" s="75"/>
      <c r="S221" s="75"/>
      <c r="T221" s="75"/>
      <c r="U221" s="75"/>
      <c r="V221" s="143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</row>
    <row r="222" ht="14.25" customHeight="1">
      <c r="A222" s="75"/>
      <c r="B222" s="75"/>
      <c r="C222" s="75"/>
      <c r="D222" s="75"/>
      <c r="E222" s="75"/>
      <c r="F222" s="143"/>
      <c r="G222" s="75"/>
      <c r="H222" s="75"/>
      <c r="I222" s="75"/>
      <c r="J222" s="75"/>
      <c r="K222" s="75"/>
      <c r="L222" s="75"/>
      <c r="M222" s="75"/>
      <c r="N222" s="143"/>
      <c r="O222" s="75"/>
      <c r="P222" s="75"/>
      <c r="Q222" s="75"/>
      <c r="R222" s="75"/>
      <c r="S222" s="75"/>
      <c r="T222" s="75"/>
      <c r="U222" s="75"/>
      <c r="V222" s="143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</row>
    <row r="223" ht="14.25" customHeight="1">
      <c r="A223" s="75"/>
      <c r="B223" s="75"/>
      <c r="C223" s="75"/>
      <c r="D223" s="75"/>
      <c r="E223" s="75"/>
      <c r="F223" s="143"/>
      <c r="G223" s="75"/>
      <c r="H223" s="75"/>
      <c r="I223" s="75"/>
      <c r="J223" s="75"/>
      <c r="K223" s="75"/>
      <c r="L223" s="75"/>
      <c r="M223" s="75"/>
      <c r="N223" s="143"/>
      <c r="O223" s="75"/>
      <c r="P223" s="75"/>
      <c r="Q223" s="75"/>
      <c r="R223" s="75"/>
      <c r="S223" s="75"/>
      <c r="T223" s="75"/>
      <c r="U223" s="75"/>
      <c r="V223" s="143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</row>
    <row r="224" ht="14.25" customHeight="1">
      <c r="A224" s="75"/>
      <c r="B224" s="75"/>
      <c r="C224" s="75"/>
      <c r="D224" s="75"/>
      <c r="E224" s="75"/>
      <c r="F224" s="143"/>
      <c r="G224" s="75"/>
      <c r="H224" s="75"/>
      <c r="I224" s="75"/>
      <c r="J224" s="75"/>
      <c r="K224" s="75"/>
      <c r="L224" s="75"/>
      <c r="M224" s="75"/>
      <c r="N224" s="143"/>
      <c r="O224" s="75"/>
      <c r="P224" s="75"/>
      <c r="Q224" s="75"/>
      <c r="R224" s="75"/>
      <c r="S224" s="75"/>
      <c r="T224" s="75"/>
      <c r="U224" s="75"/>
      <c r="V224" s="143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</row>
    <row r="225" ht="14.25" customHeight="1">
      <c r="A225" s="75"/>
      <c r="B225" s="75"/>
      <c r="C225" s="75"/>
      <c r="D225" s="75"/>
      <c r="E225" s="75"/>
      <c r="F225" s="143"/>
      <c r="G225" s="75"/>
      <c r="H225" s="75"/>
      <c r="I225" s="75"/>
      <c r="J225" s="75"/>
      <c r="K225" s="75"/>
      <c r="L225" s="75"/>
      <c r="M225" s="75"/>
      <c r="N225" s="143"/>
      <c r="O225" s="75"/>
      <c r="P225" s="75"/>
      <c r="Q225" s="75"/>
      <c r="R225" s="75"/>
      <c r="S225" s="75"/>
      <c r="T225" s="75"/>
      <c r="U225" s="75"/>
      <c r="V225" s="143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</row>
    <row r="226" ht="14.25" customHeight="1">
      <c r="A226" s="75"/>
      <c r="B226" s="75"/>
      <c r="C226" s="75"/>
      <c r="D226" s="75"/>
      <c r="E226" s="75"/>
      <c r="F226" s="143"/>
      <c r="G226" s="75"/>
      <c r="H226" s="75"/>
      <c r="I226" s="75"/>
      <c r="J226" s="75"/>
      <c r="K226" s="75"/>
      <c r="L226" s="75"/>
      <c r="M226" s="75"/>
      <c r="N226" s="143"/>
      <c r="O226" s="75"/>
      <c r="P226" s="75"/>
      <c r="Q226" s="75"/>
      <c r="R226" s="75"/>
      <c r="S226" s="75"/>
      <c r="T226" s="75"/>
      <c r="U226" s="75"/>
      <c r="V226" s="143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</row>
    <row r="227" ht="14.25" customHeight="1">
      <c r="A227" s="75"/>
      <c r="B227" s="75"/>
      <c r="C227" s="75"/>
      <c r="D227" s="75"/>
      <c r="E227" s="75"/>
      <c r="F227" s="143"/>
      <c r="G227" s="75"/>
      <c r="H227" s="75"/>
      <c r="I227" s="75"/>
      <c r="J227" s="75"/>
      <c r="K227" s="75"/>
      <c r="L227" s="75"/>
      <c r="M227" s="75"/>
      <c r="N227" s="143"/>
      <c r="O227" s="75"/>
      <c r="P227" s="75"/>
      <c r="Q227" s="75"/>
      <c r="R227" s="75"/>
      <c r="S227" s="75"/>
      <c r="T227" s="75"/>
      <c r="U227" s="75"/>
      <c r="V227" s="143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</row>
    <row r="228" ht="14.25" customHeight="1">
      <c r="A228" s="75"/>
      <c r="B228" s="75"/>
      <c r="C228" s="75"/>
      <c r="D228" s="75"/>
      <c r="E228" s="75"/>
      <c r="F228" s="143"/>
      <c r="G228" s="75"/>
      <c r="H228" s="75"/>
      <c r="I228" s="75"/>
      <c r="J228" s="75"/>
      <c r="K228" s="75"/>
      <c r="L228" s="75"/>
      <c r="M228" s="75"/>
      <c r="N228" s="143"/>
      <c r="O228" s="75"/>
      <c r="P228" s="75"/>
      <c r="Q228" s="75"/>
      <c r="R228" s="75"/>
      <c r="S228" s="75"/>
      <c r="T228" s="75"/>
      <c r="U228" s="75"/>
      <c r="V228" s="143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</row>
    <row r="229" ht="14.25" customHeight="1">
      <c r="A229" s="75"/>
      <c r="B229" s="75"/>
      <c r="C229" s="75"/>
      <c r="D229" s="75"/>
      <c r="E229" s="75"/>
      <c r="F229" s="143"/>
      <c r="G229" s="75"/>
      <c r="H229" s="75"/>
      <c r="I229" s="75"/>
      <c r="J229" s="75"/>
      <c r="K229" s="75"/>
      <c r="L229" s="75"/>
      <c r="M229" s="75"/>
      <c r="N229" s="143"/>
      <c r="O229" s="75"/>
      <c r="P229" s="75"/>
      <c r="Q229" s="75"/>
      <c r="R229" s="75"/>
      <c r="S229" s="75"/>
      <c r="T229" s="75"/>
      <c r="U229" s="75"/>
      <c r="V229" s="143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</row>
    <row r="230" ht="14.25" customHeight="1">
      <c r="A230" s="75"/>
      <c r="B230" s="75"/>
      <c r="C230" s="75"/>
      <c r="D230" s="75"/>
      <c r="E230" s="75"/>
      <c r="F230" s="143"/>
      <c r="G230" s="75"/>
      <c r="H230" s="75"/>
      <c r="I230" s="75"/>
      <c r="J230" s="75"/>
      <c r="K230" s="75"/>
      <c r="L230" s="75"/>
      <c r="M230" s="75"/>
      <c r="N230" s="143"/>
      <c r="O230" s="75"/>
      <c r="P230" s="75"/>
      <c r="Q230" s="75"/>
      <c r="R230" s="75"/>
      <c r="S230" s="75"/>
      <c r="T230" s="75"/>
      <c r="U230" s="75"/>
      <c r="V230" s="143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</row>
    <row r="231" ht="14.25" customHeight="1">
      <c r="A231" s="75"/>
      <c r="B231" s="75"/>
      <c r="C231" s="75"/>
      <c r="D231" s="75"/>
      <c r="E231" s="75"/>
      <c r="F231" s="143"/>
      <c r="G231" s="75"/>
      <c r="H231" s="75"/>
      <c r="I231" s="75"/>
      <c r="J231" s="75"/>
      <c r="K231" s="75"/>
      <c r="L231" s="75"/>
      <c r="M231" s="75"/>
      <c r="N231" s="143"/>
      <c r="O231" s="75"/>
      <c r="P231" s="75"/>
      <c r="Q231" s="75"/>
      <c r="R231" s="75"/>
      <c r="S231" s="75"/>
      <c r="T231" s="75"/>
      <c r="U231" s="75"/>
      <c r="V231" s="143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</row>
    <row r="232" ht="14.25" customHeight="1">
      <c r="A232" s="75"/>
      <c r="B232" s="75"/>
      <c r="C232" s="75"/>
      <c r="D232" s="75"/>
      <c r="E232" s="75"/>
      <c r="F232" s="143"/>
      <c r="G232" s="75"/>
      <c r="H232" s="75"/>
      <c r="I232" s="75"/>
      <c r="J232" s="75"/>
      <c r="K232" s="75"/>
      <c r="L232" s="75"/>
      <c r="M232" s="75"/>
      <c r="N232" s="143"/>
      <c r="O232" s="75"/>
      <c r="P232" s="75"/>
      <c r="Q232" s="75"/>
      <c r="R232" s="75"/>
      <c r="S232" s="75"/>
      <c r="T232" s="75"/>
      <c r="U232" s="75"/>
      <c r="V232" s="143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</row>
    <row r="233" ht="14.25" customHeight="1">
      <c r="A233" s="75"/>
      <c r="B233" s="75"/>
      <c r="C233" s="75"/>
      <c r="D233" s="75"/>
      <c r="E233" s="75"/>
      <c r="F233" s="143"/>
      <c r="G233" s="75"/>
      <c r="H233" s="75"/>
      <c r="I233" s="75"/>
      <c r="J233" s="75"/>
      <c r="K233" s="75"/>
      <c r="L233" s="75"/>
      <c r="M233" s="75"/>
      <c r="N233" s="143"/>
      <c r="O233" s="75"/>
      <c r="P233" s="75"/>
      <c r="Q233" s="75"/>
      <c r="R233" s="75"/>
      <c r="S233" s="75"/>
      <c r="T233" s="75"/>
      <c r="U233" s="75"/>
      <c r="V233" s="143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</row>
    <row r="234" ht="14.25" customHeight="1">
      <c r="A234" s="75"/>
      <c r="B234" s="75"/>
      <c r="C234" s="75"/>
      <c r="D234" s="75"/>
      <c r="E234" s="75"/>
      <c r="F234" s="143"/>
      <c r="G234" s="75"/>
      <c r="H234" s="75"/>
      <c r="I234" s="75"/>
      <c r="J234" s="75"/>
      <c r="K234" s="75"/>
      <c r="L234" s="75"/>
      <c r="M234" s="75"/>
      <c r="N234" s="143"/>
      <c r="O234" s="75"/>
      <c r="P234" s="75"/>
      <c r="Q234" s="75"/>
      <c r="R234" s="75"/>
      <c r="S234" s="75"/>
      <c r="T234" s="75"/>
      <c r="U234" s="75"/>
      <c r="V234" s="143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</row>
    <row r="235" ht="14.25" customHeight="1">
      <c r="A235" s="75"/>
      <c r="B235" s="75"/>
      <c r="C235" s="75"/>
      <c r="D235" s="75"/>
      <c r="E235" s="75"/>
      <c r="F235" s="143"/>
      <c r="G235" s="75"/>
      <c r="H235" s="75"/>
      <c r="I235" s="75"/>
      <c r="J235" s="75"/>
      <c r="K235" s="75"/>
      <c r="L235" s="75"/>
      <c r="M235" s="75"/>
      <c r="N235" s="143"/>
      <c r="O235" s="75"/>
      <c r="P235" s="75"/>
      <c r="Q235" s="75"/>
      <c r="R235" s="75"/>
      <c r="S235" s="75"/>
      <c r="T235" s="75"/>
      <c r="U235" s="75"/>
      <c r="V235" s="143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</row>
    <row r="236" ht="14.25" customHeight="1">
      <c r="A236" s="75"/>
      <c r="B236" s="75"/>
      <c r="C236" s="75"/>
      <c r="D236" s="75"/>
      <c r="E236" s="75"/>
      <c r="F236" s="143"/>
      <c r="G236" s="75"/>
      <c r="H236" s="75"/>
      <c r="I236" s="75"/>
      <c r="J236" s="75"/>
      <c r="K236" s="75"/>
      <c r="L236" s="75"/>
      <c r="M236" s="75"/>
      <c r="N236" s="143"/>
      <c r="O236" s="75"/>
      <c r="P236" s="75"/>
      <c r="Q236" s="75"/>
      <c r="R236" s="75"/>
      <c r="S236" s="75"/>
      <c r="T236" s="75"/>
      <c r="U236" s="75"/>
      <c r="V236" s="143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</row>
    <row r="237" ht="14.25" customHeight="1">
      <c r="A237" s="75"/>
      <c r="B237" s="75"/>
      <c r="C237" s="75"/>
      <c r="D237" s="75"/>
      <c r="E237" s="75"/>
      <c r="F237" s="143"/>
      <c r="G237" s="75"/>
      <c r="H237" s="75"/>
      <c r="I237" s="75"/>
      <c r="J237" s="75"/>
      <c r="K237" s="75"/>
      <c r="L237" s="75"/>
      <c r="M237" s="75"/>
      <c r="N237" s="143"/>
      <c r="O237" s="75"/>
      <c r="P237" s="75"/>
      <c r="Q237" s="75"/>
      <c r="R237" s="75"/>
      <c r="S237" s="75"/>
      <c r="T237" s="75"/>
      <c r="U237" s="75"/>
      <c r="V237" s="143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</row>
    <row r="238" ht="14.25" customHeight="1">
      <c r="A238" s="75"/>
      <c r="B238" s="75"/>
      <c r="C238" s="75"/>
      <c r="D238" s="75"/>
      <c r="E238" s="75"/>
      <c r="F238" s="143"/>
      <c r="G238" s="75"/>
      <c r="H238" s="75"/>
      <c r="I238" s="75"/>
      <c r="J238" s="75"/>
      <c r="K238" s="75"/>
      <c r="L238" s="75"/>
      <c r="M238" s="75"/>
      <c r="N238" s="143"/>
      <c r="O238" s="75"/>
      <c r="P238" s="75"/>
      <c r="Q238" s="75"/>
      <c r="R238" s="75"/>
      <c r="S238" s="75"/>
      <c r="T238" s="75"/>
      <c r="U238" s="75"/>
      <c r="V238" s="143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</row>
    <row r="239" ht="14.25" customHeight="1">
      <c r="A239" s="75"/>
      <c r="B239" s="75"/>
      <c r="C239" s="75"/>
      <c r="D239" s="75"/>
      <c r="E239" s="75"/>
      <c r="F239" s="143"/>
      <c r="G239" s="75"/>
      <c r="H239" s="75"/>
      <c r="I239" s="75"/>
      <c r="J239" s="75"/>
      <c r="K239" s="75"/>
      <c r="L239" s="75"/>
      <c r="M239" s="75"/>
      <c r="N239" s="143"/>
      <c r="O239" s="75"/>
      <c r="P239" s="75"/>
      <c r="Q239" s="75"/>
      <c r="R239" s="75"/>
      <c r="S239" s="75"/>
      <c r="T239" s="75"/>
      <c r="U239" s="75"/>
      <c r="V239" s="143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</row>
    <row r="240" ht="14.25" customHeight="1">
      <c r="A240" s="75"/>
      <c r="B240" s="75"/>
      <c r="C240" s="75"/>
      <c r="D240" s="75"/>
      <c r="E240" s="75"/>
      <c r="F240" s="143"/>
      <c r="G240" s="75"/>
      <c r="H240" s="75"/>
      <c r="I240" s="75"/>
      <c r="J240" s="75"/>
      <c r="K240" s="75"/>
      <c r="L240" s="75"/>
      <c r="M240" s="75"/>
      <c r="N240" s="143"/>
      <c r="O240" s="75"/>
      <c r="P240" s="75"/>
      <c r="Q240" s="75"/>
      <c r="R240" s="75"/>
      <c r="S240" s="75"/>
      <c r="T240" s="75"/>
      <c r="U240" s="75"/>
      <c r="V240" s="143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</row>
    <row r="241" ht="14.25" customHeight="1">
      <c r="A241" s="75"/>
      <c r="B241" s="75"/>
      <c r="C241" s="75"/>
      <c r="D241" s="75"/>
      <c r="E241" s="75"/>
      <c r="F241" s="143"/>
      <c r="G241" s="75"/>
      <c r="H241" s="75"/>
      <c r="I241" s="75"/>
      <c r="J241" s="75"/>
      <c r="K241" s="75"/>
      <c r="L241" s="75"/>
      <c r="M241" s="75"/>
      <c r="N241" s="143"/>
      <c r="O241" s="75"/>
      <c r="P241" s="75"/>
      <c r="Q241" s="75"/>
      <c r="R241" s="75"/>
      <c r="S241" s="75"/>
      <c r="T241" s="75"/>
      <c r="U241" s="75"/>
      <c r="V241" s="143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</row>
    <row r="242" ht="14.25" customHeight="1">
      <c r="A242" s="75"/>
      <c r="B242" s="75"/>
      <c r="C242" s="75"/>
      <c r="D242" s="75"/>
      <c r="E242" s="75"/>
      <c r="F242" s="143"/>
      <c r="G242" s="75"/>
      <c r="H242" s="75"/>
      <c r="I242" s="75"/>
      <c r="J242" s="75"/>
      <c r="K242" s="75"/>
      <c r="L242" s="75"/>
      <c r="M242" s="75"/>
      <c r="N242" s="143"/>
      <c r="O242" s="75"/>
      <c r="P242" s="75"/>
      <c r="Q242" s="75"/>
      <c r="R242" s="75"/>
      <c r="S242" s="75"/>
      <c r="T242" s="75"/>
      <c r="U242" s="75"/>
      <c r="V242" s="143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</row>
    <row r="243" ht="14.25" customHeight="1">
      <c r="A243" s="75"/>
      <c r="B243" s="75"/>
      <c r="C243" s="75"/>
      <c r="D243" s="75"/>
      <c r="E243" s="75"/>
      <c r="F243" s="143"/>
      <c r="G243" s="75"/>
      <c r="H243" s="75"/>
      <c r="I243" s="75"/>
      <c r="J243" s="75"/>
      <c r="K243" s="75"/>
      <c r="L243" s="75"/>
      <c r="M243" s="75"/>
      <c r="N243" s="143"/>
      <c r="O243" s="75"/>
      <c r="P243" s="75"/>
      <c r="Q243" s="75"/>
      <c r="R243" s="75"/>
      <c r="S243" s="75"/>
      <c r="T243" s="75"/>
      <c r="U243" s="75"/>
      <c r="V243" s="143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</row>
    <row r="244" ht="14.25" customHeight="1">
      <c r="A244" s="75"/>
      <c r="B244" s="75"/>
      <c r="C244" s="75"/>
      <c r="D244" s="75"/>
      <c r="E244" s="75"/>
      <c r="F244" s="143"/>
      <c r="G244" s="75"/>
      <c r="H244" s="75"/>
      <c r="I244" s="75"/>
      <c r="J244" s="75"/>
      <c r="K244" s="75"/>
      <c r="L244" s="75"/>
      <c r="M244" s="75"/>
      <c r="N244" s="143"/>
      <c r="O244" s="75"/>
      <c r="P244" s="75"/>
      <c r="Q244" s="75"/>
      <c r="R244" s="75"/>
      <c r="S244" s="75"/>
      <c r="T244" s="75"/>
      <c r="U244" s="75"/>
      <c r="V244" s="143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</row>
    <row r="245" ht="14.25" customHeight="1">
      <c r="A245" s="75"/>
      <c r="B245" s="75"/>
      <c r="C245" s="75"/>
      <c r="D245" s="75"/>
      <c r="E245" s="75"/>
      <c r="F245" s="143"/>
      <c r="G245" s="75"/>
      <c r="H245" s="75"/>
      <c r="I245" s="75"/>
      <c r="J245" s="75"/>
      <c r="K245" s="75"/>
      <c r="L245" s="75"/>
      <c r="M245" s="75"/>
      <c r="N245" s="143"/>
      <c r="O245" s="75"/>
      <c r="P245" s="75"/>
      <c r="Q245" s="75"/>
      <c r="R245" s="75"/>
      <c r="S245" s="75"/>
      <c r="T245" s="75"/>
      <c r="U245" s="75"/>
      <c r="V245" s="143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</row>
    <row r="246" ht="14.25" customHeight="1">
      <c r="A246" s="75"/>
      <c r="B246" s="75"/>
      <c r="C246" s="75"/>
      <c r="D246" s="75"/>
      <c r="E246" s="75"/>
      <c r="F246" s="143"/>
      <c r="G246" s="75"/>
      <c r="H246" s="75"/>
      <c r="I246" s="75"/>
      <c r="J246" s="75"/>
      <c r="K246" s="75"/>
      <c r="L246" s="75"/>
      <c r="M246" s="75"/>
      <c r="N246" s="143"/>
      <c r="O246" s="75"/>
      <c r="P246" s="75"/>
      <c r="Q246" s="75"/>
      <c r="R246" s="75"/>
      <c r="S246" s="75"/>
      <c r="T246" s="75"/>
      <c r="U246" s="75"/>
      <c r="V246" s="143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</row>
    <row r="247" ht="14.25" customHeight="1">
      <c r="A247" s="75"/>
      <c r="B247" s="75"/>
      <c r="C247" s="75"/>
      <c r="D247" s="75"/>
      <c r="E247" s="75"/>
      <c r="F247" s="143"/>
      <c r="G247" s="75"/>
      <c r="H247" s="75"/>
      <c r="I247" s="75"/>
      <c r="J247" s="75"/>
      <c r="K247" s="75"/>
      <c r="L247" s="75"/>
      <c r="M247" s="75"/>
      <c r="N247" s="143"/>
      <c r="O247" s="75"/>
      <c r="P247" s="75"/>
      <c r="Q247" s="75"/>
      <c r="R247" s="75"/>
      <c r="S247" s="75"/>
      <c r="T247" s="75"/>
      <c r="U247" s="75"/>
      <c r="V247" s="143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</row>
    <row r="248" ht="14.25" customHeight="1">
      <c r="A248" s="75"/>
      <c r="B248" s="75"/>
      <c r="C248" s="75"/>
      <c r="D248" s="75"/>
      <c r="E248" s="75"/>
      <c r="F248" s="143"/>
      <c r="G248" s="75"/>
      <c r="H248" s="75"/>
      <c r="I248" s="75"/>
      <c r="J248" s="75"/>
      <c r="K248" s="75"/>
      <c r="L248" s="75"/>
      <c r="M248" s="75"/>
      <c r="N248" s="143"/>
      <c r="O248" s="75"/>
      <c r="P248" s="75"/>
      <c r="Q248" s="75"/>
      <c r="R248" s="75"/>
      <c r="S248" s="75"/>
      <c r="T248" s="75"/>
      <c r="U248" s="75"/>
      <c r="V248" s="143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</row>
    <row r="249" ht="14.25" customHeight="1">
      <c r="A249" s="75"/>
      <c r="B249" s="75"/>
      <c r="C249" s="75"/>
      <c r="D249" s="75"/>
      <c r="E249" s="75"/>
      <c r="F249" s="143"/>
      <c r="G249" s="75"/>
      <c r="H249" s="75"/>
      <c r="I249" s="75"/>
      <c r="J249" s="75"/>
      <c r="K249" s="75"/>
      <c r="L249" s="75"/>
      <c r="M249" s="75"/>
      <c r="N249" s="143"/>
      <c r="O249" s="75"/>
      <c r="P249" s="75"/>
      <c r="Q249" s="75"/>
      <c r="R249" s="75"/>
      <c r="S249" s="75"/>
      <c r="T249" s="75"/>
      <c r="U249" s="75"/>
      <c r="V249" s="143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</row>
    <row r="250" ht="14.25" customHeight="1">
      <c r="A250" s="75"/>
      <c r="B250" s="75"/>
      <c r="C250" s="75"/>
      <c r="D250" s="75"/>
      <c r="E250" s="75"/>
      <c r="F250" s="143"/>
      <c r="G250" s="75"/>
      <c r="H250" s="75"/>
      <c r="I250" s="75"/>
      <c r="J250" s="75"/>
      <c r="K250" s="75"/>
      <c r="L250" s="75"/>
      <c r="M250" s="75"/>
      <c r="N250" s="143"/>
      <c r="O250" s="75"/>
      <c r="P250" s="75"/>
      <c r="Q250" s="75"/>
      <c r="R250" s="75"/>
      <c r="S250" s="75"/>
      <c r="T250" s="75"/>
      <c r="U250" s="75"/>
      <c r="V250" s="143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</row>
    <row r="251" ht="14.25" customHeight="1">
      <c r="A251" s="75"/>
      <c r="B251" s="75"/>
      <c r="C251" s="75"/>
      <c r="D251" s="75"/>
      <c r="E251" s="75"/>
      <c r="F251" s="143"/>
      <c r="G251" s="75"/>
      <c r="H251" s="75"/>
      <c r="I251" s="75"/>
      <c r="J251" s="75"/>
      <c r="K251" s="75"/>
      <c r="L251" s="75"/>
      <c r="M251" s="75"/>
      <c r="N251" s="143"/>
      <c r="O251" s="75"/>
      <c r="P251" s="75"/>
      <c r="Q251" s="75"/>
      <c r="R251" s="75"/>
      <c r="S251" s="75"/>
      <c r="T251" s="75"/>
      <c r="U251" s="75"/>
      <c r="V251" s="143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</row>
    <row r="252" ht="14.25" customHeight="1">
      <c r="A252" s="75"/>
      <c r="B252" s="75"/>
      <c r="C252" s="75"/>
      <c r="D252" s="75"/>
      <c r="E252" s="75"/>
      <c r="F252" s="143"/>
      <c r="G252" s="75"/>
      <c r="H252" s="75"/>
      <c r="I252" s="75"/>
      <c r="J252" s="75"/>
      <c r="K252" s="75"/>
      <c r="L252" s="75"/>
      <c r="M252" s="75"/>
      <c r="N252" s="143"/>
      <c r="O252" s="75"/>
      <c r="P252" s="75"/>
      <c r="Q252" s="75"/>
      <c r="R252" s="75"/>
      <c r="S252" s="75"/>
      <c r="T252" s="75"/>
      <c r="U252" s="75"/>
      <c r="V252" s="143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</row>
    <row r="253" ht="14.25" customHeight="1">
      <c r="A253" s="75"/>
      <c r="B253" s="75"/>
      <c r="C253" s="75"/>
      <c r="D253" s="75"/>
      <c r="E253" s="75"/>
      <c r="F253" s="143"/>
      <c r="G253" s="75"/>
      <c r="H253" s="75"/>
      <c r="I253" s="75"/>
      <c r="J253" s="75"/>
      <c r="K253" s="75"/>
      <c r="L253" s="75"/>
      <c r="M253" s="75"/>
      <c r="N253" s="143"/>
      <c r="O253" s="75"/>
      <c r="P253" s="75"/>
      <c r="Q253" s="75"/>
      <c r="R253" s="75"/>
      <c r="S253" s="75"/>
      <c r="T253" s="75"/>
      <c r="U253" s="75"/>
      <c r="V253" s="143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</row>
    <row r="254" ht="14.25" customHeight="1">
      <c r="A254" s="75"/>
      <c r="B254" s="75"/>
      <c r="C254" s="75"/>
      <c r="D254" s="75"/>
      <c r="E254" s="75"/>
      <c r="F254" s="143"/>
      <c r="G254" s="75"/>
      <c r="H254" s="75"/>
      <c r="I254" s="75"/>
      <c r="J254" s="75"/>
      <c r="K254" s="75"/>
      <c r="L254" s="75"/>
      <c r="M254" s="75"/>
      <c r="N254" s="143"/>
      <c r="O254" s="75"/>
      <c r="P254" s="75"/>
      <c r="Q254" s="75"/>
      <c r="R254" s="75"/>
      <c r="S254" s="75"/>
      <c r="T254" s="75"/>
      <c r="U254" s="75"/>
      <c r="V254" s="143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</row>
    <row r="255" ht="14.25" customHeight="1">
      <c r="A255" s="75"/>
      <c r="B255" s="75"/>
      <c r="C255" s="75"/>
      <c r="D255" s="75"/>
      <c r="E255" s="75"/>
      <c r="F255" s="143"/>
      <c r="G255" s="75"/>
      <c r="H255" s="75"/>
      <c r="I255" s="75"/>
      <c r="J255" s="75"/>
      <c r="K255" s="75"/>
      <c r="L255" s="75"/>
      <c r="M255" s="75"/>
      <c r="N255" s="143"/>
      <c r="O255" s="75"/>
      <c r="P255" s="75"/>
      <c r="Q255" s="75"/>
      <c r="R255" s="75"/>
      <c r="S255" s="75"/>
      <c r="T255" s="75"/>
      <c r="U255" s="75"/>
      <c r="V255" s="143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</row>
    <row r="256" ht="14.25" customHeight="1">
      <c r="A256" s="75"/>
      <c r="B256" s="75"/>
      <c r="C256" s="75"/>
      <c r="D256" s="75"/>
      <c r="E256" s="75"/>
      <c r="F256" s="143"/>
      <c r="G256" s="75"/>
      <c r="H256" s="75"/>
      <c r="I256" s="75"/>
      <c r="J256" s="75"/>
      <c r="K256" s="75"/>
      <c r="L256" s="75"/>
      <c r="M256" s="75"/>
      <c r="N256" s="143"/>
      <c r="O256" s="75"/>
      <c r="P256" s="75"/>
      <c r="Q256" s="75"/>
      <c r="R256" s="75"/>
      <c r="S256" s="75"/>
      <c r="T256" s="75"/>
      <c r="U256" s="75"/>
      <c r="V256" s="143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</row>
    <row r="257" ht="14.25" customHeight="1">
      <c r="A257" s="75"/>
      <c r="B257" s="75"/>
      <c r="C257" s="75"/>
      <c r="D257" s="75"/>
      <c r="E257" s="75"/>
      <c r="F257" s="143"/>
      <c r="G257" s="75"/>
      <c r="H257" s="75"/>
      <c r="I257" s="75"/>
      <c r="J257" s="75"/>
      <c r="K257" s="75"/>
      <c r="L257" s="75"/>
      <c r="M257" s="75"/>
      <c r="N257" s="143"/>
      <c r="O257" s="75"/>
      <c r="P257" s="75"/>
      <c r="Q257" s="75"/>
      <c r="R257" s="75"/>
      <c r="S257" s="75"/>
      <c r="T257" s="75"/>
      <c r="U257" s="75"/>
      <c r="V257" s="143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</row>
    <row r="258" ht="14.25" customHeight="1">
      <c r="A258" s="75"/>
      <c r="B258" s="75"/>
      <c r="C258" s="75"/>
      <c r="D258" s="75"/>
      <c r="E258" s="75"/>
      <c r="F258" s="143"/>
      <c r="G258" s="75"/>
      <c r="H258" s="75"/>
      <c r="I258" s="75"/>
      <c r="J258" s="75"/>
      <c r="K258" s="75"/>
      <c r="L258" s="75"/>
      <c r="M258" s="75"/>
      <c r="N258" s="143"/>
      <c r="O258" s="75"/>
      <c r="P258" s="75"/>
      <c r="Q258" s="75"/>
      <c r="R258" s="75"/>
      <c r="S258" s="75"/>
      <c r="T258" s="75"/>
      <c r="U258" s="75"/>
      <c r="V258" s="143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</row>
    <row r="259" ht="14.25" customHeight="1">
      <c r="A259" s="75"/>
      <c r="B259" s="75"/>
      <c r="C259" s="75"/>
      <c r="D259" s="75"/>
      <c r="E259" s="75"/>
      <c r="F259" s="143"/>
      <c r="G259" s="75"/>
      <c r="H259" s="75"/>
      <c r="I259" s="75"/>
      <c r="J259" s="75"/>
      <c r="K259" s="75"/>
      <c r="L259" s="75"/>
      <c r="M259" s="75"/>
      <c r="N259" s="143"/>
      <c r="O259" s="75"/>
      <c r="P259" s="75"/>
      <c r="Q259" s="75"/>
      <c r="R259" s="75"/>
      <c r="S259" s="75"/>
      <c r="T259" s="75"/>
      <c r="U259" s="75"/>
      <c r="V259" s="143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</row>
    <row r="260" ht="14.25" customHeight="1">
      <c r="A260" s="75"/>
      <c r="B260" s="75"/>
      <c r="C260" s="75"/>
      <c r="D260" s="75"/>
      <c r="E260" s="75"/>
      <c r="F260" s="143"/>
      <c r="G260" s="75"/>
      <c r="H260" s="75"/>
      <c r="I260" s="75"/>
      <c r="J260" s="75"/>
      <c r="K260" s="75"/>
      <c r="L260" s="75"/>
      <c r="M260" s="75"/>
      <c r="N260" s="143"/>
      <c r="O260" s="75"/>
      <c r="P260" s="75"/>
      <c r="Q260" s="75"/>
      <c r="R260" s="75"/>
      <c r="S260" s="75"/>
      <c r="T260" s="75"/>
      <c r="U260" s="75"/>
      <c r="V260" s="143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</row>
    <row r="261" ht="14.25" customHeight="1">
      <c r="A261" s="75"/>
      <c r="B261" s="75"/>
      <c r="C261" s="75"/>
      <c r="D261" s="75"/>
      <c r="E261" s="75"/>
      <c r="F261" s="143"/>
      <c r="G261" s="75"/>
      <c r="H261" s="75"/>
      <c r="I261" s="75"/>
      <c r="J261" s="75"/>
      <c r="K261" s="75"/>
      <c r="L261" s="75"/>
      <c r="M261" s="75"/>
      <c r="N261" s="143"/>
      <c r="O261" s="75"/>
      <c r="P261" s="75"/>
      <c r="Q261" s="75"/>
      <c r="R261" s="75"/>
      <c r="S261" s="75"/>
      <c r="T261" s="75"/>
      <c r="U261" s="75"/>
      <c r="V261" s="143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</row>
    <row r="262" ht="14.25" customHeight="1">
      <c r="A262" s="75"/>
      <c r="B262" s="75"/>
      <c r="C262" s="75"/>
      <c r="D262" s="75"/>
      <c r="E262" s="75"/>
      <c r="F262" s="143"/>
      <c r="G262" s="75"/>
      <c r="H262" s="75"/>
      <c r="I262" s="75"/>
      <c r="J262" s="75"/>
      <c r="K262" s="75"/>
      <c r="L262" s="75"/>
      <c r="M262" s="75"/>
      <c r="N262" s="143"/>
      <c r="O262" s="75"/>
      <c r="P262" s="75"/>
      <c r="Q262" s="75"/>
      <c r="R262" s="75"/>
      <c r="S262" s="75"/>
      <c r="T262" s="75"/>
      <c r="U262" s="75"/>
      <c r="V262" s="143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</row>
    <row r="263" ht="14.25" customHeight="1">
      <c r="A263" s="75"/>
      <c r="B263" s="75"/>
      <c r="C263" s="75"/>
      <c r="D263" s="75"/>
      <c r="E263" s="75"/>
      <c r="F263" s="143"/>
      <c r="G263" s="75"/>
      <c r="H263" s="75"/>
      <c r="I263" s="75"/>
      <c r="J263" s="75"/>
      <c r="K263" s="75"/>
      <c r="L263" s="75"/>
      <c r="M263" s="75"/>
      <c r="N263" s="143"/>
      <c r="O263" s="75"/>
      <c r="P263" s="75"/>
      <c r="Q263" s="75"/>
      <c r="R263" s="75"/>
      <c r="S263" s="75"/>
      <c r="T263" s="75"/>
      <c r="U263" s="75"/>
      <c r="V263" s="143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</row>
    <row r="264" ht="14.25" customHeight="1">
      <c r="A264" s="75"/>
      <c r="B264" s="75"/>
      <c r="C264" s="75"/>
      <c r="D264" s="75"/>
      <c r="E264" s="75"/>
      <c r="F264" s="143"/>
      <c r="G264" s="75"/>
      <c r="H264" s="75"/>
      <c r="I264" s="75"/>
      <c r="J264" s="75"/>
      <c r="K264" s="75"/>
      <c r="L264" s="75"/>
      <c r="M264" s="75"/>
      <c r="N264" s="143"/>
      <c r="O264" s="75"/>
      <c r="P264" s="75"/>
      <c r="Q264" s="75"/>
      <c r="R264" s="75"/>
      <c r="S264" s="75"/>
      <c r="T264" s="75"/>
      <c r="U264" s="75"/>
      <c r="V264" s="143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</row>
    <row r="265" ht="14.25" customHeight="1">
      <c r="A265" s="75"/>
      <c r="B265" s="75"/>
      <c r="C265" s="75"/>
      <c r="D265" s="75"/>
      <c r="E265" s="75"/>
      <c r="F265" s="143"/>
      <c r="G265" s="75"/>
      <c r="H265" s="75"/>
      <c r="I265" s="75"/>
      <c r="J265" s="75"/>
      <c r="K265" s="75"/>
      <c r="L265" s="75"/>
      <c r="M265" s="75"/>
      <c r="N265" s="143"/>
      <c r="O265" s="75"/>
      <c r="P265" s="75"/>
      <c r="Q265" s="75"/>
      <c r="R265" s="75"/>
      <c r="S265" s="75"/>
      <c r="T265" s="75"/>
      <c r="U265" s="75"/>
      <c r="V265" s="143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</row>
    <row r="266" ht="14.25" customHeight="1">
      <c r="A266" s="75"/>
      <c r="B266" s="75"/>
      <c r="C266" s="75"/>
      <c r="D266" s="75"/>
      <c r="E266" s="75"/>
      <c r="F266" s="143"/>
      <c r="G266" s="75"/>
      <c r="H266" s="75"/>
      <c r="I266" s="75"/>
      <c r="J266" s="75"/>
      <c r="K266" s="75"/>
      <c r="L266" s="75"/>
      <c r="M266" s="75"/>
      <c r="N266" s="143"/>
      <c r="O266" s="75"/>
      <c r="P266" s="75"/>
      <c r="Q266" s="75"/>
      <c r="R266" s="75"/>
      <c r="S266" s="75"/>
      <c r="T266" s="75"/>
      <c r="U266" s="75"/>
      <c r="V266" s="143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</row>
    <row r="267" ht="14.25" customHeight="1">
      <c r="A267" s="75"/>
      <c r="B267" s="75"/>
      <c r="C267" s="75"/>
      <c r="D267" s="75"/>
      <c r="E267" s="75"/>
      <c r="F267" s="143"/>
      <c r="G267" s="75"/>
      <c r="H267" s="75"/>
      <c r="I267" s="75"/>
      <c r="J267" s="75"/>
      <c r="K267" s="75"/>
      <c r="L267" s="75"/>
      <c r="M267" s="75"/>
      <c r="N267" s="143"/>
      <c r="O267" s="75"/>
      <c r="P267" s="75"/>
      <c r="Q267" s="75"/>
      <c r="R267" s="75"/>
      <c r="S267" s="75"/>
      <c r="T267" s="75"/>
      <c r="U267" s="75"/>
      <c r="V267" s="143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</row>
    <row r="268" ht="14.25" customHeight="1">
      <c r="A268" s="75"/>
      <c r="B268" s="75"/>
      <c r="C268" s="75"/>
      <c r="D268" s="75"/>
      <c r="E268" s="75"/>
      <c r="F268" s="143"/>
      <c r="G268" s="75"/>
      <c r="H268" s="75"/>
      <c r="I268" s="75"/>
      <c r="J268" s="75"/>
      <c r="K268" s="75"/>
      <c r="L268" s="75"/>
      <c r="M268" s="75"/>
      <c r="N268" s="143"/>
      <c r="O268" s="75"/>
      <c r="P268" s="75"/>
      <c r="Q268" s="75"/>
      <c r="R268" s="75"/>
      <c r="S268" s="75"/>
      <c r="T268" s="75"/>
      <c r="U268" s="75"/>
      <c r="V268" s="143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</row>
    <row r="269" ht="14.25" customHeight="1">
      <c r="A269" s="75"/>
      <c r="B269" s="75"/>
      <c r="C269" s="75"/>
      <c r="D269" s="75"/>
      <c r="E269" s="75"/>
      <c r="F269" s="143"/>
      <c r="G269" s="75"/>
      <c r="H269" s="75"/>
      <c r="I269" s="75"/>
      <c r="J269" s="75"/>
      <c r="K269" s="75"/>
      <c r="L269" s="75"/>
      <c r="M269" s="75"/>
      <c r="N269" s="143"/>
      <c r="O269" s="75"/>
      <c r="P269" s="75"/>
      <c r="Q269" s="75"/>
      <c r="R269" s="75"/>
      <c r="S269" s="75"/>
      <c r="T269" s="75"/>
      <c r="U269" s="75"/>
      <c r="V269" s="143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</row>
    <row r="270" ht="14.25" customHeight="1">
      <c r="A270" s="75"/>
      <c r="B270" s="75"/>
      <c r="C270" s="75"/>
      <c r="D270" s="75"/>
      <c r="E270" s="75"/>
      <c r="F270" s="143"/>
      <c r="G270" s="75"/>
      <c r="H270" s="75"/>
      <c r="I270" s="75"/>
      <c r="J270" s="75"/>
      <c r="K270" s="75"/>
      <c r="L270" s="75"/>
      <c r="M270" s="75"/>
      <c r="N270" s="143"/>
      <c r="O270" s="75"/>
      <c r="P270" s="75"/>
      <c r="Q270" s="75"/>
      <c r="R270" s="75"/>
      <c r="S270" s="75"/>
      <c r="T270" s="75"/>
      <c r="U270" s="75"/>
      <c r="V270" s="143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</row>
    <row r="271" ht="14.25" customHeight="1">
      <c r="A271" s="75"/>
      <c r="B271" s="75"/>
      <c r="C271" s="75"/>
      <c r="D271" s="75"/>
      <c r="E271" s="75"/>
      <c r="F271" s="143"/>
      <c r="G271" s="75"/>
      <c r="H271" s="75"/>
      <c r="I271" s="75"/>
      <c r="J271" s="75"/>
      <c r="K271" s="75"/>
      <c r="L271" s="75"/>
      <c r="M271" s="75"/>
      <c r="N271" s="143"/>
      <c r="O271" s="75"/>
      <c r="P271" s="75"/>
      <c r="Q271" s="75"/>
      <c r="R271" s="75"/>
      <c r="S271" s="75"/>
      <c r="T271" s="75"/>
      <c r="U271" s="75"/>
      <c r="V271" s="143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</row>
    <row r="272" ht="14.25" customHeight="1">
      <c r="A272" s="75"/>
      <c r="B272" s="75"/>
      <c r="C272" s="75"/>
      <c r="D272" s="75"/>
      <c r="E272" s="75"/>
      <c r="F272" s="143"/>
      <c r="G272" s="75"/>
      <c r="H272" s="75"/>
      <c r="I272" s="75"/>
      <c r="J272" s="75"/>
      <c r="K272" s="75"/>
      <c r="L272" s="75"/>
      <c r="M272" s="75"/>
      <c r="N272" s="143"/>
      <c r="O272" s="75"/>
      <c r="P272" s="75"/>
      <c r="Q272" s="75"/>
      <c r="R272" s="75"/>
      <c r="S272" s="75"/>
      <c r="T272" s="75"/>
      <c r="U272" s="75"/>
      <c r="V272" s="143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</row>
    <row r="273" ht="14.25" customHeight="1">
      <c r="A273" s="75"/>
      <c r="B273" s="75"/>
      <c r="C273" s="75"/>
      <c r="D273" s="75"/>
      <c r="E273" s="75"/>
      <c r="F273" s="143"/>
      <c r="G273" s="75"/>
      <c r="H273" s="75"/>
      <c r="I273" s="75"/>
      <c r="J273" s="75"/>
      <c r="K273" s="75"/>
      <c r="L273" s="75"/>
      <c r="M273" s="75"/>
      <c r="N273" s="143"/>
      <c r="O273" s="75"/>
      <c r="P273" s="75"/>
      <c r="Q273" s="75"/>
      <c r="R273" s="75"/>
      <c r="S273" s="75"/>
      <c r="T273" s="75"/>
      <c r="U273" s="75"/>
      <c r="V273" s="143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</row>
    <row r="274" ht="14.25" customHeight="1">
      <c r="A274" s="75"/>
      <c r="B274" s="75"/>
      <c r="C274" s="75"/>
      <c r="D274" s="75"/>
      <c r="E274" s="75"/>
      <c r="F274" s="143"/>
      <c r="G274" s="75"/>
      <c r="H274" s="75"/>
      <c r="I274" s="75"/>
      <c r="J274" s="75"/>
      <c r="K274" s="75"/>
      <c r="L274" s="75"/>
      <c r="M274" s="75"/>
      <c r="N274" s="143"/>
      <c r="O274" s="75"/>
      <c r="P274" s="75"/>
      <c r="Q274" s="75"/>
      <c r="R274" s="75"/>
      <c r="S274" s="75"/>
      <c r="T274" s="75"/>
      <c r="U274" s="75"/>
      <c r="V274" s="143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</row>
    <row r="275" ht="14.25" customHeight="1">
      <c r="A275" s="75"/>
      <c r="B275" s="75"/>
      <c r="C275" s="75"/>
      <c r="D275" s="75"/>
      <c r="E275" s="75"/>
      <c r="F275" s="143"/>
      <c r="G275" s="75"/>
      <c r="H275" s="75"/>
      <c r="I275" s="75"/>
      <c r="J275" s="75"/>
      <c r="K275" s="75"/>
      <c r="L275" s="75"/>
      <c r="M275" s="75"/>
      <c r="N275" s="143"/>
      <c r="O275" s="75"/>
      <c r="P275" s="75"/>
      <c r="Q275" s="75"/>
      <c r="R275" s="75"/>
      <c r="S275" s="75"/>
      <c r="T275" s="75"/>
      <c r="U275" s="75"/>
      <c r="V275" s="143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</row>
    <row r="276" ht="14.25" customHeight="1">
      <c r="A276" s="75"/>
      <c r="B276" s="75"/>
      <c r="C276" s="75"/>
      <c r="D276" s="75"/>
      <c r="E276" s="75"/>
      <c r="F276" s="143"/>
      <c r="G276" s="75"/>
      <c r="H276" s="75"/>
      <c r="I276" s="75"/>
      <c r="J276" s="75"/>
      <c r="K276" s="75"/>
      <c r="L276" s="75"/>
      <c r="M276" s="75"/>
      <c r="N276" s="143"/>
      <c r="O276" s="75"/>
      <c r="P276" s="75"/>
      <c r="Q276" s="75"/>
      <c r="R276" s="75"/>
      <c r="S276" s="75"/>
      <c r="T276" s="75"/>
      <c r="U276" s="75"/>
      <c r="V276" s="143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</row>
    <row r="277" ht="14.25" customHeight="1">
      <c r="A277" s="75"/>
      <c r="B277" s="75"/>
      <c r="C277" s="75"/>
      <c r="D277" s="75"/>
      <c r="E277" s="75"/>
      <c r="F277" s="143"/>
      <c r="G277" s="75"/>
      <c r="H277" s="75"/>
      <c r="I277" s="75"/>
      <c r="J277" s="75"/>
      <c r="K277" s="75"/>
      <c r="L277" s="75"/>
      <c r="M277" s="75"/>
      <c r="N277" s="143"/>
      <c r="O277" s="75"/>
      <c r="P277" s="75"/>
      <c r="Q277" s="75"/>
      <c r="R277" s="75"/>
      <c r="S277" s="75"/>
      <c r="T277" s="75"/>
      <c r="U277" s="75"/>
      <c r="V277" s="143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</row>
    <row r="278" ht="14.25" customHeight="1">
      <c r="A278" s="75"/>
      <c r="B278" s="75"/>
      <c r="C278" s="75"/>
      <c r="D278" s="75"/>
      <c r="E278" s="75"/>
      <c r="F278" s="143"/>
      <c r="G278" s="75"/>
      <c r="H278" s="75"/>
      <c r="I278" s="75"/>
      <c r="J278" s="75"/>
      <c r="K278" s="75"/>
      <c r="L278" s="75"/>
      <c r="M278" s="75"/>
      <c r="N278" s="143"/>
      <c r="O278" s="75"/>
      <c r="P278" s="75"/>
      <c r="Q278" s="75"/>
      <c r="R278" s="75"/>
      <c r="S278" s="75"/>
      <c r="T278" s="75"/>
      <c r="U278" s="75"/>
      <c r="V278" s="143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</row>
    <row r="279" ht="14.25" customHeight="1">
      <c r="A279" s="75"/>
      <c r="B279" s="75"/>
      <c r="C279" s="75"/>
      <c r="D279" s="75"/>
      <c r="E279" s="75"/>
      <c r="F279" s="143"/>
      <c r="G279" s="75"/>
      <c r="H279" s="75"/>
      <c r="I279" s="75"/>
      <c r="J279" s="75"/>
      <c r="K279" s="75"/>
      <c r="L279" s="75"/>
      <c r="M279" s="75"/>
      <c r="N279" s="143"/>
      <c r="O279" s="75"/>
      <c r="P279" s="75"/>
      <c r="Q279" s="75"/>
      <c r="R279" s="75"/>
      <c r="S279" s="75"/>
      <c r="T279" s="75"/>
      <c r="U279" s="75"/>
      <c r="V279" s="143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</row>
    <row r="280" ht="14.25" customHeight="1">
      <c r="A280" s="75"/>
      <c r="B280" s="75"/>
      <c r="C280" s="75"/>
      <c r="D280" s="75"/>
      <c r="E280" s="75"/>
      <c r="F280" s="143"/>
      <c r="G280" s="75"/>
      <c r="H280" s="75"/>
      <c r="I280" s="75"/>
      <c r="J280" s="75"/>
      <c r="K280" s="75"/>
      <c r="L280" s="75"/>
      <c r="M280" s="75"/>
      <c r="N280" s="143"/>
      <c r="O280" s="75"/>
      <c r="P280" s="75"/>
      <c r="Q280" s="75"/>
      <c r="R280" s="75"/>
      <c r="S280" s="75"/>
      <c r="T280" s="75"/>
      <c r="U280" s="75"/>
      <c r="V280" s="143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</row>
    <row r="281" ht="14.25" customHeight="1">
      <c r="A281" s="75"/>
      <c r="B281" s="75"/>
      <c r="C281" s="75"/>
      <c r="D281" s="75"/>
      <c r="E281" s="75"/>
      <c r="F281" s="143"/>
      <c r="G281" s="75"/>
      <c r="H281" s="75"/>
      <c r="I281" s="75"/>
      <c r="J281" s="75"/>
      <c r="K281" s="75"/>
      <c r="L281" s="75"/>
      <c r="M281" s="75"/>
      <c r="N281" s="143"/>
      <c r="O281" s="75"/>
      <c r="P281" s="75"/>
      <c r="Q281" s="75"/>
      <c r="R281" s="75"/>
      <c r="S281" s="75"/>
      <c r="T281" s="75"/>
      <c r="U281" s="75"/>
      <c r="V281" s="143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</row>
    <row r="282" ht="14.25" customHeight="1">
      <c r="A282" s="75"/>
      <c r="B282" s="75"/>
      <c r="C282" s="75"/>
      <c r="D282" s="75"/>
      <c r="E282" s="75"/>
      <c r="F282" s="143"/>
      <c r="G282" s="75"/>
      <c r="H282" s="75"/>
      <c r="I282" s="75"/>
      <c r="J282" s="75"/>
      <c r="K282" s="75"/>
      <c r="L282" s="75"/>
      <c r="M282" s="75"/>
      <c r="N282" s="143"/>
      <c r="O282" s="75"/>
      <c r="P282" s="75"/>
      <c r="Q282" s="75"/>
      <c r="R282" s="75"/>
      <c r="S282" s="75"/>
      <c r="T282" s="75"/>
      <c r="U282" s="75"/>
      <c r="V282" s="143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</row>
    <row r="283" ht="14.25" customHeight="1">
      <c r="A283" s="75"/>
      <c r="B283" s="75"/>
      <c r="C283" s="75"/>
      <c r="D283" s="75"/>
      <c r="E283" s="75"/>
      <c r="F283" s="143"/>
      <c r="G283" s="75"/>
      <c r="H283" s="75"/>
      <c r="I283" s="75"/>
      <c r="J283" s="75"/>
      <c r="K283" s="75"/>
      <c r="L283" s="75"/>
      <c r="M283" s="75"/>
      <c r="N283" s="143"/>
      <c r="O283" s="75"/>
      <c r="P283" s="75"/>
      <c r="Q283" s="75"/>
      <c r="R283" s="75"/>
      <c r="S283" s="75"/>
      <c r="T283" s="75"/>
      <c r="U283" s="75"/>
      <c r="V283" s="143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</row>
    <row r="284" ht="14.25" customHeight="1">
      <c r="A284" s="75"/>
      <c r="B284" s="75"/>
      <c r="C284" s="75"/>
      <c r="D284" s="75"/>
      <c r="E284" s="75"/>
      <c r="F284" s="143"/>
      <c r="G284" s="75"/>
      <c r="H284" s="75"/>
      <c r="I284" s="75"/>
      <c r="J284" s="75"/>
      <c r="K284" s="75"/>
      <c r="L284" s="75"/>
      <c r="M284" s="75"/>
      <c r="N284" s="143"/>
      <c r="O284" s="75"/>
      <c r="P284" s="75"/>
      <c r="Q284" s="75"/>
      <c r="R284" s="75"/>
      <c r="S284" s="75"/>
      <c r="T284" s="75"/>
      <c r="U284" s="75"/>
      <c r="V284" s="143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</row>
    <row r="285" ht="14.25" customHeight="1">
      <c r="A285" s="75"/>
      <c r="B285" s="75"/>
      <c r="C285" s="75"/>
      <c r="D285" s="75"/>
      <c r="E285" s="75"/>
      <c r="F285" s="143"/>
      <c r="G285" s="75"/>
      <c r="H285" s="75"/>
      <c r="I285" s="75"/>
      <c r="J285" s="75"/>
      <c r="K285" s="75"/>
      <c r="L285" s="75"/>
      <c r="M285" s="75"/>
      <c r="N285" s="143"/>
      <c r="O285" s="75"/>
      <c r="P285" s="75"/>
      <c r="Q285" s="75"/>
      <c r="R285" s="75"/>
      <c r="S285" s="75"/>
      <c r="T285" s="75"/>
      <c r="U285" s="75"/>
      <c r="V285" s="143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</row>
    <row r="286" ht="14.25" customHeight="1">
      <c r="A286" s="75"/>
      <c r="B286" s="75"/>
      <c r="C286" s="75"/>
      <c r="D286" s="75"/>
      <c r="E286" s="75"/>
      <c r="F286" s="143"/>
      <c r="G286" s="75"/>
      <c r="H286" s="75"/>
      <c r="I286" s="75"/>
      <c r="J286" s="75"/>
      <c r="K286" s="75"/>
      <c r="L286" s="75"/>
      <c r="M286" s="75"/>
      <c r="N286" s="143"/>
      <c r="O286" s="75"/>
      <c r="P286" s="75"/>
      <c r="Q286" s="75"/>
      <c r="R286" s="75"/>
      <c r="S286" s="75"/>
      <c r="T286" s="75"/>
      <c r="U286" s="75"/>
      <c r="V286" s="143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</row>
    <row r="287" ht="14.25" customHeight="1">
      <c r="A287" s="75"/>
      <c r="B287" s="75"/>
      <c r="C287" s="75"/>
      <c r="D287" s="75"/>
      <c r="E287" s="75"/>
      <c r="F287" s="143"/>
      <c r="G287" s="75"/>
      <c r="H287" s="75"/>
      <c r="I287" s="75"/>
      <c r="J287" s="75"/>
      <c r="K287" s="75"/>
      <c r="L287" s="75"/>
      <c r="M287" s="75"/>
      <c r="N287" s="143"/>
      <c r="O287" s="75"/>
      <c r="P287" s="75"/>
      <c r="Q287" s="75"/>
      <c r="R287" s="75"/>
      <c r="S287" s="75"/>
      <c r="T287" s="75"/>
      <c r="U287" s="75"/>
      <c r="V287" s="143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</row>
    <row r="288" ht="14.25" customHeight="1">
      <c r="A288" s="75"/>
      <c r="B288" s="75"/>
      <c r="C288" s="75"/>
      <c r="D288" s="75"/>
      <c r="E288" s="75"/>
      <c r="F288" s="143"/>
      <c r="G288" s="75"/>
      <c r="H288" s="75"/>
      <c r="I288" s="75"/>
      <c r="J288" s="75"/>
      <c r="K288" s="75"/>
      <c r="L288" s="75"/>
      <c r="M288" s="75"/>
      <c r="N288" s="143"/>
      <c r="O288" s="75"/>
      <c r="P288" s="75"/>
      <c r="Q288" s="75"/>
      <c r="R288" s="75"/>
      <c r="S288" s="75"/>
      <c r="T288" s="75"/>
      <c r="U288" s="75"/>
      <c r="V288" s="143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</row>
    <row r="289" ht="14.25" customHeight="1">
      <c r="A289" s="75"/>
      <c r="B289" s="75"/>
      <c r="C289" s="75"/>
      <c r="D289" s="75"/>
      <c r="E289" s="75"/>
      <c r="F289" s="143"/>
      <c r="G289" s="75"/>
      <c r="H289" s="75"/>
      <c r="I289" s="75"/>
      <c r="J289" s="75"/>
      <c r="K289" s="75"/>
      <c r="L289" s="75"/>
      <c r="M289" s="75"/>
      <c r="N289" s="143"/>
      <c r="O289" s="75"/>
      <c r="P289" s="75"/>
      <c r="Q289" s="75"/>
      <c r="R289" s="75"/>
      <c r="S289" s="75"/>
      <c r="T289" s="75"/>
      <c r="U289" s="75"/>
      <c r="V289" s="143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</row>
    <row r="290" ht="14.25" customHeight="1">
      <c r="A290" s="75"/>
      <c r="B290" s="75"/>
      <c r="C290" s="75"/>
      <c r="D290" s="75"/>
      <c r="E290" s="75"/>
      <c r="F290" s="143"/>
      <c r="G290" s="75"/>
      <c r="H290" s="75"/>
      <c r="I290" s="75"/>
      <c r="J290" s="75"/>
      <c r="K290" s="75"/>
      <c r="L290" s="75"/>
      <c r="M290" s="75"/>
      <c r="N290" s="143"/>
      <c r="O290" s="75"/>
      <c r="P290" s="75"/>
      <c r="Q290" s="75"/>
      <c r="R290" s="75"/>
      <c r="S290" s="75"/>
      <c r="T290" s="75"/>
      <c r="U290" s="75"/>
      <c r="V290" s="143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</row>
    <row r="291" ht="14.25" customHeight="1">
      <c r="A291" s="75"/>
      <c r="B291" s="75"/>
      <c r="C291" s="75"/>
      <c r="D291" s="75"/>
      <c r="E291" s="75"/>
      <c r="F291" s="143"/>
      <c r="G291" s="75"/>
      <c r="H291" s="75"/>
      <c r="I291" s="75"/>
      <c r="J291" s="75"/>
      <c r="K291" s="75"/>
      <c r="L291" s="75"/>
      <c r="M291" s="75"/>
      <c r="N291" s="143"/>
      <c r="O291" s="75"/>
      <c r="P291" s="75"/>
      <c r="Q291" s="75"/>
      <c r="R291" s="75"/>
      <c r="S291" s="75"/>
      <c r="T291" s="75"/>
      <c r="U291" s="75"/>
      <c r="V291" s="143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</row>
    <row r="292" ht="14.25" customHeight="1">
      <c r="A292" s="75"/>
      <c r="B292" s="75"/>
      <c r="C292" s="75"/>
      <c r="D292" s="75"/>
      <c r="E292" s="75"/>
      <c r="F292" s="143"/>
      <c r="G292" s="75"/>
      <c r="H292" s="75"/>
      <c r="I292" s="75"/>
      <c r="J292" s="75"/>
      <c r="K292" s="75"/>
      <c r="L292" s="75"/>
      <c r="M292" s="75"/>
      <c r="N292" s="143"/>
      <c r="O292" s="75"/>
      <c r="P292" s="75"/>
      <c r="Q292" s="75"/>
      <c r="R292" s="75"/>
      <c r="S292" s="75"/>
      <c r="T292" s="75"/>
      <c r="U292" s="75"/>
      <c r="V292" s="143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</row>
    <row r="293" ht="14.25" customHeight="1">
      <c r="A293" s="75"/>
      <c r="B293" s="75"/>
      <c r="C293" s="75"/>
      <c r="D293" s="75"/>
      <c r="E293" s="75"/>
      <c r="F293" s="143"/>
      <c r="G293" s="75"/>
      <c r="H293" s="75"/>
      <c r="I293" s="75"/>
      <c r="J293" s="75"/>
      <c r="K293" s="75"/>
      <c r="L293" s="75"/>
      <c r="M293" s="75"/>
      <c r="N293" s="143"/>
      <c r="O293" s="75"/>
      <c r="P293" s="75"/>
      <c r="Q293" s="75"/>
      <c r="R293" s="75"/>
      <c r="S293" s="75"/>
      <c r="T293" s="75"/>
      <c r="U293" s="75"/>
      <c r="V293" s="143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</row>
    <row r="294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</row>
    <row r="295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</row>
    <row r="29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</row>
    <row r="297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</row>
    <row r="298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</row>
    <row r="299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</row>
    <row r="300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</row>
    <row r="301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  <c r="AO301" s="75"/>
      <c r="AP301" s="75"/>
      <c r="AQ301" s="75"/>
    </row>
    <row r="302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  <c r="AO302" s="75"/>
      <c r="AP302" s="75"/>
      <c r="AQ302" s="75"/>
    </row>
    <row r="303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  <c r="AO303" s="75"/>
      <c r="AP303" s="75"/>
      <c r="AQ303" s="75"/>
    </row>
    <row r="304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5"/>
      <c r="AN304" s="75"/>
      <c r="AO304" s="75"/>
      <c r="AP304" s="75"/>
      <c r="AQ304" s="75"/>
    </row>
    <row r="305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  <c r="AO305" s="75"/>
      <c r="AP305" s="75"/>
      <c r="AQ305" s="75"/>
    </row>
    <row r="30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  <c r="AO306" s="75"/>
      <c r="AP306" s="75"/>
      <c r="AQ306" s="75"/>
    </row>
    <row r="307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  <c r="AO307" s="75"/>
      <c r="AP307" s="75"/>
      <c r="AQ307" s="75"/>
    </row>
    <row r="308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  <c r="AO308" s="75"/>
      <c r="AP308" s="75"/>
      <c r="AQ308" s="75"/>
    </row>
    <row r="309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  <c r="AO309" s="75"/>
      <c r="AP309" s="75"/>
      <c r="AQ309" s="75"/>
    </row>
    <row r="310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  <c r="AO310" s="75"/>
      <c r="AP310" s="75"/>
      <c r="AQ310" s="75"/>
    </row>
    <row r="311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5"/>
      <c r="AN311" s="75"/>
      <c r="AO311" s="75"/>
      <c r="AP311" s="75"/>
      <c r="AQ311" s="75"/>
    </row>
    <row r="312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5"/>
      <c r="AQ312" s="75"/>
    </row>
    <row r="313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  <c r="AO313" s="75"/>
      <c r="AP313" s="75"/>
      <c r="AQ313" s="75"/>
    </row>
    <row r="314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  <c r="AO314" s="75"/>
      <c r="AP314" s="75"/>
      <c r="AQ314" s="75"/>
    </row>
    <row r="315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5"/>
      <c r="AN315" s="75"/>
      <c r="AO315" s="75"/>
      <c r="AP315" s="75"/>
      <c r="AQ315" s="75"/>
    </row>
    <row r="31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  <c r="AO316" s="75"/>
      <c r="AP316" s="75"/>
      <c r="AQ316" s="75"/>
    </row>
    <row r="317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5"/>
      <c r="AN317" s="75"/>
      <c r="AO317" s="75"/>
      <c r="AP317" s="75"/>
      <c r="AQ317" s="75"/>
    </row>
    <row r="318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  <c r="AO318" s="75"/>
      <c r="AP318" s="75"/>
      <c r="AQ318" s="75"/>
    </row>
    <row r="319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  <c r="AO319" s="75"/>
      <c r="AP319" s="75"/>
      <c r="AQ319" s="75"/>
    </row>
    <row r="320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  <c r="AO320" s="75"/>
      <c r="AP320" s="75"/>
      <c r="AQ320" s="75"/>
    </row>
    <row r="321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5"/>
      <c r="AQ321" s="75"/>
    </row>
    <row r="322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  <c r="AO322" s="75"/>
      <c r="AP322" s="75"/>
      <c r="AQ322" s="75"/>
    </row>
    <row r="323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5"/>
      <c r="AQ323" s="75"/>
    </row>
    <row r="324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5"/>
      <c r="AQ324" s="75"/>
    </row>
    <row r="325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  <c r="AO325" s="75"/>
      <c r="AP325" s="75"/>
      <c r="AQ325" s="75"/>
    </row>
    <row r="3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  <c r="AK326" s="75"/>
      <c r="AL326" s="75"/>
      <c r="AM326" s="75"/>
      <c r="AN326" s="75"/>
      <c r="AO326" s="75"/>
      <c r="AP326" s="75"/>
      <c r="AQ326" s="75"/>
    </row>
    <row r="327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  <c r="AO327" s="75"/>
      <c r="AP327" s="75"/>
      <c r="AQ327" s="75"/>
    </row>
    <row r="328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5"/>
      <c r="AP328" s="75"/>
      <c r="AQ328" s="75"/>
    </row>
    <row r="329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  <c r="AO329" s="75"/>
      <c r="AP329" s="75"/>
      <c r="AQ329" s="75"/>
    </row>
    <row r="330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  <c r="AO330" s="75"/>
      <c r="AP330" s="75"/>
      <c r="AQ330" s="75"/>
    </row>
    <row r="331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  <c r="AO331" s="75"/>
      <c r="AP331" s="75"/>
      <c r="AQ331" s="75"/>
    </row>
    <row r="332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5"/>
      <c r="AM332" s="75"/>
      <c r="AN332" s="75"/>
      <c r="AO332" s="75"/>
      <c r="AP332" s="75"/>
      <c r="AQ332" s="75"/>
    </row>
    <row r="333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  <c r="AO333" s="75"/>
      <c r="AP333" s="75"/>
      <c r="AQ333" s="75"/>
    </row>
    <row r="334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  <c r="AO334" s="75"/>
      <c r="AP334" s="75"/>
      <c r="AQ334" s="75"/>
    </row>
    <row r="335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  <c r="AO335" s="75"/>
      <c r="AP335" s="75"/>
      <c r="AQ335" s="75"/>
    </row>
    <row r="33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  <c r="AO336" s="75"/>
      <c r="AP336" s="75"/>
      <c r="AQ336" s="75"/>
    </row>
    <row r="337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  <c r="AO337" s="75"/>
      <c r="AP337" s="75"/>
      <c r="AQ337" s="75"/>
    </row>
    <row r="338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  <c r="AO338" s="75"/>
      <c r="AP338" s="75"/>
      <c r="AQ338" s="75"/>
    </row>
    <row r="339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  <c r="AO339" s="75"/>
      <c r="AP339" s="75"/>
      <c r="AQ339" s="75"/>
    </row>
    <row r="340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  <c r="AO340" s="75"/>
      <c r="AP340" s="75"/>
      <c r="AQ340" s="75"/>
    </row>
    <row r="341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  <c r="AO341" s="75"/>
      <c r="AP341" s="75"/>
      <c r="AQ341" s="75"/>
    </row>
    <row r="342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5"/>
      <c r="AQ342" s="75"/>
    </row>
    <row r="343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  <c r="AO343" s="75"/>
      <c r="AP343" s="75"/>
      <c r="AQ343" s="75"/>
    </row>
    <row r="344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5"/>
      <c r="AM344" s="75"/>
      <c r="AN344" s="75"/>
      <c r="AO344" s="75"/>
      <c r="AP344" s="75"/>
      <c r="AQ344" s="75"/>
    </row>
    <row r="345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5"/>
      <c r="AQ345" s="75"/>
    </row>
    <row r="34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5"/>
      <c r="AQ346" s="75"/>
    </row>
    <row r="347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5"/>
      <c r="AQ347" s="75"/>
    </row>
    <row r="348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5"/>
      <c r="AQ348" s="75"/>
    </row>
    <row r="349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5"/>
      <c r="AM349" s="75"/>
      <c r="AN349" s="75"/>
      <c r="AO349" s="75"/>
      <c r="AP349" s="75"/>
      <c r="AQ349" s="75"/>
    </row>
    <row r="350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  <c r="AO350" s="75"/>
      <c r="AP350" s="75"/>
      <c r="AQ350" s="75"/>
    </row>
    <row r="351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5"/>
      <c r="AM351" s="75"/>
      <c r="AN351" s="75"/>
      <c r="AO351" s="75"/>
      <c r="AP351" s="75"/>
      <c r="AQ351" s="75"/>
    </row>
    <row r="352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  <c r="AE352" s="75"/>
      <c r="AF352" s="75"/>
      <c r="AG352" s="75"/>
      <c r="AH352" s="75"/>
      <c r="AI352" s="75"/>
      <c r="AJ352" s="75"/>
      <c r="AK352" s="75"/>
      <c r="AL352" s="75"/>
      <c r="AM352" s="75"/>
      <c r="AN352" s="75"/>
      <c r="AO352" s="75"/>
      <c r="AP352" s="75"/>
      <c r="AQ352" s="75"/>
    </row>
    <row r="353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5"/>
      <c r="AM353" s="75"/>
      <c r="AN353" s="75"/>
      <c r="AO353" s="75"/>
      <c r="AP353" s="75"/>
      <c r="AQ353" s="75"/>
    </row>
    <row r="354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  <c r="AO354" s="75"/>
      <c r="AP354" s="75"/>
      <c r="AQ354" s="75"/>
    </row>
    <row r="355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  <c r="AO355" s="75"/>
      <c r="AP355" s="75"/>
      <c r="AQ355" s="75"/>
    </row>
    <row r="35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5"/>
      <c r="AQ356" s="75"/>
    </row>
    <row r="357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  <c r="AO357" s="75"/>
      <c r="AP357" s="75"/>
      <c r="AQ357" s="75"/>
    </row>
    <row r="358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  <c r="AO358" s="75"/>
      <c r="AP358" s="75"/>
      <c r="AQ358" s="75"/>
    </row>
    <row r="359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5"/>
      <c r="AQ359" s="75"/>
    </row>
    <row r="360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  <c r="AO360" s="75"/>
      <c r="AP360" s="75"/>
      <c r="AQ360" s="75"/>
    </row>
    <row r="361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  <c r="AO361" s="75"/>
      <c r="AP361" s="75"/>
      <c r="AQ361" s="75"/>
    </row>
    <row r="362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5"/>
      <c r="AM362" s="75"/>
      <c r="AN362" s="75"/>
      <c r="AO362" s="75"/>
      <c r="AP362" s="75"/>
      <c r="AQ362" s="75"/>
    </row>
    <row r="363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  <c r="AO363" s="75"/>
      <c r="AP363" s="75"/>
      <c r="AQ363" s="75"/>
    </row>
    <row r="364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5"/>
      <c r="AM364" s="75"/>
      <c r="AN364" s="75"/>
      <c r="AO364" s="75"/>
      <c r="AP364" s="75"/>
      <c r="AQ364" s="75"/>
    </row>
    <row r="365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  <c r="AO365" s="75"/>
      <c r="AP365" s="75"/>
      <c r="AQ365" s="75"/>
    </row>
    <row r="36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  <c r="AD366" s="75"/>
      <c r="AE366" s="75"/>
      <c r="AF366" s="75"/>
      <c r="AG366" s="75"/>
      <c r="AH366" s="75"/>
      <c r="AI366" s="75"/>
      <c r="AJ366" s="75"/>
      <c r="AK366" s="75"/>
      <c r="AL366" s="75"/>
      <c r="AM366" s="75"/>
      <c r="AN366" s="75"/>
      <c r="AO366" s="75"/>
      <c r="AP366" s="75"/>
      <c r="AQ366" s="75"/>
    </row>
    <row r="367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  <c r="AD367" s="75"/>
      <c r="AE367" s="75"/>
      <c r="AF367" s="75"/>
      <c r="AG367" s="75"/>
      <c r="AH367" s="75"/>
      <c r="AI367" s="75"/>
      <c r="AJ367" s="75"/>
      <c r="AK367" s="75"/>
      <c r="AL367" s="75"/>
      <c r="AM367" s="75"/>
      <c r="AN367" s="75"/>
      <c r="AO367" s="75"/>
      <c r="AP367" s="75"/>
      <c r="AQ367" s="75"/>
    </row>
    <row r="368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  <c r="AO368" s="75"/>
      <c r="AP368" s="75"/>
      <c r="AQ368" s="75"/>
    </row>
    <row r="369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  <c r="AO369" s="75"/>
      <c r="AP369" s="75"/>
      <c r="AQ369" s="75"/>
    </row>
    <row r="370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5"/>
      <c r="AQ370" s="75"/>
    </row>
    <row r="371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  <c r="AO371" s="75"/>
      <c r="AP371" s="75"/>
      <c r="AQ371" s="75"/>
    </row>
    <row r="372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  <c r="AO372" s="75"/>
      <c r="AP372" s="75"/>
      <c r="AQ372" s="75"/>
    </row>
    <row r="373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  <c r="AO373" s="75"/>
      <c r="AP373" s="75"/>
      <c r="AQ373" s="75"/>
    </row>
    <row r="374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  <c r="AO374" s="75"/>
      <c r="AP374" s="75"/>
      <c r="AQ374" s="75"/>
    </row>
    <row r="375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  <c r="AO375" s="75"/>
      <c r="AP375" s="75"/>
      <c r="AQ375" s="75"/>
    </row>
    <row r="37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  <c r="AO376" s="75"/>
      <c r="AP376" s="75"/>
      <c r="AQ376" s="75"/>
    </row>
    <row r="377" ht="14.25" customHeight="1">
      <c r="F377" s="176"/>
      <c r="N377" s="176"/>
      <c r="V377" s="176"/>
      <c r="X377" s="132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  <c r="AO377" s="75"/>
      <c r="AP377" s="75"/>
      <c r="AQ377" s="75"/>
    </row>
    <row r="378" ht="14.25" customHeight="1">
      <c r="F378" s="176"/>
      <c r="N378" s="176"/>
      <c r="V378" s="176"/>
      <c r="X378" s="132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  <c r="AO378" s="75"/>
      <c r="AP378" s="75"/>
      <c r="AQ378" s="75"/>
    </row>
    <row r="379" ht="14.25" customHeight="1">
      <c r="F379" s="176"/>
      <c r="N379" s="176"/>
      <c r="V379" s="176"/>
      <c r="X379" s="132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5"/>
      <c r="AQ379" s="75"/>
    </row>
    <row r="380" ht="14.25" customHeight="1">
      <c r="F380" s="176"/>
      <c r="N380" s="176"/>
      <c r="V380" s="176"/>
      <c r="X380" s="132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5"/>
      <c r="AQ380" s="75"/>
    </row>
    <row r="381" ht="14.25" customHeight="1">
      <c r="F381" s="176"/>
      <c r="N381" s="176"/>
      <c r="V381" s="176"/>
      <c r="X381" s="132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5"/>
      <c r="AQ381" s="75"/>
    </row>
    <row r="382" ht="14.25" customHeight="1">
      <c r="F382" s="176"/>
      <c r="N382" s="176"/>
      <c r="V382" s="176"/>
      <c r="X382" s="132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  <c r="AO382" s="75"/>
      <c r="AP382" s="75"/>
      <c r="AQ382" s="75"/>
    </row>
    <row r="383" ht="14.25" customHeight="1">
      <c r="F383" s="176"/>
      <c r="N383" s="176"/>
      <c r="V383" s="176"/>
      <c r="X383" s="132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  <c r="AO383" s="75"/>
      <c r="AP383" s="75"/>
      <c r="AQ383" s="75"/>
    </row>
    <row r="384" ht="14.25" customHeight="1">
      <c r="F384" s="176"/>
      <c r="N384" s="176"/>
      <c r="V384" s="176"/>
      <c r="X384" s="132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5"/>
      <c r="AQ384" s="75"/>
    </row>
    <row r="385" ht="14.25" customHeight="1">
      <c r="F385" s="176"/>
      <c r="N385" s="176"/>
      <c r="V385" s="176"/>
      <c r="X385" s="132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  <c r="AO385" s="75"/>
      <c r="AP385" s="75"/>
      <c r="AQ385" s="75"/>
    </row>
    <row r="386" ht="14.25" customHeight="1">
      <c r="F386" s="176"/>
      <c r="N386" s="176"/>
      <c r="V386" s="176"/>
      <c r="X386" s="132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  <c r="AO386" s="75"/>
      <c r="AP386" s="75"/>
      <c r="AQ386" s="75"/>
    </row>
    <row r="387" ht="14.25" customHeight="1">
      <c r="F387" s="176"/>
      <c r="N387" s="176"/>
      <c r="V387" s="176"/>
      <c r="X387" s="132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  <c r="AO387" s="75"/>
      <c r="AP387" s="75"/>
      <c r="AQ387" s="75"/>
    </row>
    <row r="388" ht="14.25" customHeight="1">
      <c r="F388" s="176"/>
      <c r="N388" s="176"/>
      <c r="V388" s="176"/>
      <c r="X388" s="132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  <c r="AO388" s="75"/>
      <c r="AP388" s="75"/>
      <c r="AQ388" s="75"/>
    </row>
    <row r="389" ht="14.25" customHeight="1">
      <c r="F389" s="176"/>
      <c r="N389" s="176"/>
      <c r="V389" s="176"/>
      <c r="X389" s="132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5"/>
      <c r="AQ389" s="75"/>
    </row>
    <row r="390" ht="14.25" customHeight="1">
      <c r="F390" s="176"/>
      <c r="N390" s="176"/>
      <c r="V390" s="176"/>
      <c r="X390" s="132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75"/>
      <c r="AP390" s="75"/>
      <c r="AQ390" s="75"/>
    </row>
    <row r="391" ht="14.25" customHeight="1">
      <c r="F391" s="176"/>
      <c r="N391" s="176"/>
      <c r="V391" s="176"/>
      <c r="X391" s="132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  <c r="AO391" s="75"/>
      <c r="AP391" s="75"/>
      <c r="AQ391" s="75"/>
    </row>
    <row r="392" ht="14.25" customHeight="1">
      <c r="F392" s="176"/>
      <c r="N392" s="176"/>
      <c r="V392" s="176"/>
      <c r="X392" s="132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5"/>
      <c r="AQ392" s="75"/>
    </row>
    <row r="393" ht="14.25" customHeight="1">
      <c r="F393" s="176"/>
      <c r="N393" s="176"/>
      <c r="V393" s="176"/>
      <c r="X393" s="132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5"/>
      <c r="AQ393" s="75"/>
    </row>
    <row r="394" ht="14.25" customHeight="1">
      <c r="F394" s="176"/>
      <c r="N394" s="176"/>
      <c r="V394" s="176"/>
      <c r="X394" s="132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5"/>
      <c r="AQ394" s="75"/>
    </row>
    <row r="395" ht="14.25" customHeight="1">
      <c r="F395" s="176"/>
      <c r="N395" s="176"/>
      <c r="V395" s="176"/>
      <c r="X395" s="132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</row>
    <row r="396" ht="14.25" customHeight="1">
      <c r="F396" s="176"/>
      <c r="N396" s="176"/>
      <c r="V396" s="176"/>
      <c r="X396" s="132"/>
      <c r="Y396" s="75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  <c r="AO396" s="75"/>
      <c r="AP396" s="75"/>
      <c r="AQ396" s="75"/>
    </row>
    <row r="397" ht="14.25" customHeight="1">
      <c r="F397" s="176"/>
      <c r="N397" s="176"/>
      <c r="V397" s="176"/>
      <c r="X397" s="132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5"/>
      <c r="AQ397" s="75"/>
    </row>
    <row r="398" ht="14.25" customHeight="1">
      <c r="F398" s="176"/>
      <c r="N398" s="176"/>
      <c r="V398" s="176"/>
      <c r="X398" s="132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</row>
    <row r="399" ht="14.25" customHeight="1">
      <c r="F399" s="176"/>
      <c r="N399" s="176"/>
      <c r="V399" s="176"/>
      <c r="X399" s="132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</row>
    <row r="400" ht="14.25" customHeight="1">
      <c r="F400" s="176"/>
      <c r="N400" s="176"/>
      <c r="V400" s="176"/>
      <c r="X400" s="132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  <c r="AO400" s="75"/>
      <c r="AP400" s="75"/>
      <c r="AQ400" s="75"/>
    </row>
    <row r="401" ht="14.25" customHeight="1">
      <c r="F401" s="176"/>
      <c r="N401" s="176"/>
      <c r="V401" s="176"/>
      <c r="X401" s="132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</row>
    <row r="402" ht="14.25" customHeight="1">
      <c r="F402" s="176"/>
      <c r="N402" s="176"/>
      <c r="V402" s="176"/>
      <c r="X402" s="132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5"/>
      <c r="AQ402" s="75"/>
    </row>
    <row r="403" ht="14.25" customHeight="1">
      <c r="F403" s="176"/>
      <c r="N403" s="176"/>
      <c r="V403" s="176"/>
      <c r="X403" s="132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5"/>
      <c r="AQ403" s="75"/>
    </row>
    <row r="404" ht="14.25" customHeight="1">
      <c r="F404" s="176"/>
      <c r="N404" s="176"/>
      <c r="V404" s="176"/>
      <c r="X404" s="132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  <c r="AO404" s="75"/>
      <c r="AP404" s="75"/>
      <c r="AQ404" s="75"/>
    </row>
    <row r="405" ht="14.25" customHeight="1">
      <c r="F405" s="176"/>
      <c r="N405" s="176"/>
      <c r="V405" s="176"/>
      <c r="X405" s="132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5"/>
      <c r="AQ405" s="75"/>
    </row>
    <row r="406" ht="14.25" customHeight="1">
      <c r="F406" s="176"/>
      <c r="N406" s="176"/>
      <c r="V406" s="176"/>
      <c r="X406" s="132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5"/>
      <c r="AQ406" s="75"/>
    </row>
    <row r="407" ht="14.25" customHeight="1">
      <c r="F407" s="176"/>
      <c r="N407" s="176"/>
      <c r="V407" s="176"/>
      <c r="X407" s="132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5"/>
      <c r="AQ407" s="75"/>
    </row>
    <row r="408" ht="14.25" customHeight="1">
      <c r="F408" s="176"/>
      <c r="N408" s="176"/>
      <c r="V408" s="176"/>
      <c r="X408" s="132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5"/>
      <c r="AQ408" s="75"/>
    </row>
    <row r="409" ht="14.25" customHeight="1">
      <c r="F409" s="176"/>
      <c r="N409" s="176"/>
      <c r="V409" s="176"/>
      <c r="X409" s="132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  <c r="AO409" s="75"/>
      <c r="AP409" s="75"/>
      <c r="AQ409" s="75"/>
    </row>
    <row r="410" ht="14.25" customHeight="1">
      <c r="F410" s="176"/>
      <c r="N410" s="176"/>
      <c r="V410" s="176"/>
      <c r="X410" s="132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5"/>
      <c r="AQ410" s="75"/>
    </row>
    <row r="411" ht="14.25" customHeight="1">
      <c r="F411" s="176"/>
      <c r="N411" s="176"/>
      <c r="V411" s="176"/>
      <c r="X411" s="132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5"/>
      <c r="AQ411" s="75"/>
    </row>
    <row r="412" ht="14.25" customHeight="1">
      <c r="F412" s="176"/>
      <c r="N412" s="176"/>
      <c r="V412" s="176"/>
      <c r="X412" s="132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5"/>
      <c r="AQ412" s="75"/>
    </row>
    <row r="413" ht="14.25" customHeight="1">
      <c r="F413" s="176"/>
      <c r="N413" s="176"/>
      <c r="V413" s="176"/>
      <c r="X413" s="132"/>
      <c r="Y413" s="75"/>
      <c r="Z413" s="75"/>
      <c r="AA413" s="75"/>
      <c r="AB413" s="75"/>
      <c r="AC413" s="75"/>
      <c r="AD413" s="75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  <c r="AO413" s="75"/>
      <c r="AP413" s="75"/>
      <c r="AQ413" s="75"/>
    </row>
    <row r="414" ht="14.25" customHeight="1">
      <c r="F414" s="176"/>
      <c r="N414" s="176"/>
      <c r="V414" s="176"/>
      <c r="X414" s="132"/>
      <c r="Y414" s="75"/>
      <c r="Z414" s="75"/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5"/>
      <c r="AQ414" s="75"/>
    </row>
    <row r="415" ht="14.25" customHeight="1">
      <c r="F415" s="176"/>
      <c r="N415" s="176"/>
      <c r="V415" s="176"/>
      <c r="X415" s="132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5"/>
      <c r="AQ415" s="75"/>
    </row>
    <row r="416" ht="14.25" customHeight="1">
      <c r="F416" s="176"/>
      <c r="N416" s="176"/>
      <c r="V416" s="176"/>
      <c r="X416" s="132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5"/>
      <c r="AP416" s="75"/>
      <c r="AQ416" s="75"/>
    </row>
    <row r="417" ht="14.25" customHeight="1">
      <c r="F417" s="176"/>
      <c r="N417" s="176"/>
      <c r="V417" s="176"/>
      <c r="X417" s="132"/>
      <c r="Y417" s="75"/>
      <c r="Z417" s="75"/>
      <c r="AA417" s="75"/>
      <c r="AB417" s="75"/>
      <c r="AC417" s="75"/>
      <c r="AD417" s="75"/>
      <c r="AE417" s="75"/>
      <c r="AF417" s="75"/>
      <c r="AG417" s="75"/>
      <c r="AH417" s="75"/>
      <c r="AI417" s="75"/>
      <c r="AJ417" s="75"/>
      <c r="AK417" s="75"/>
      <c r="AL417" s="75"/>
      <c r="AM417" s="75"/>
      <c r="AN417" s="75"/>
      <c r="AO417" s="75"/>
      <c r="AP417" s="75"/>
      <c r="AQ417" s="75"/>
    </row>
    <row r="418" ht="14.25" customHeight="1">
      <c r="F418" s="176"/>
      <c r="N418" s="176"/>
      <c r="V418" s="176"/>
      <c r="X418" s="132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  <c r="AO418" s="75"/>
      <c r="AP418" s="75"/>
      <c r="AQ418" s="75"/>
    </row>
    <row r="419" ht="14.25" customHeight="1">
      <c r="F419" s="176"/>
      <c r="N419" s="176"/>
      <c r="V419" s="176"/>
      <c r="X419" s="132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  <c r="AO419" s="75"/>
      <c r="AP419" s="75"/>
      <c r="AQ419" s="75"/>
    </row>
    <row r="420" ht="14.25" customHeight="1">
      <c r="F420" s="176"/>
      <c r="N420" s="176"/>
      <c r="V420" s="176"/>
      <c r="X420" s="132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</row>
    <row r="421" ht="14.25" customHeight="1">
      <c r="F421" s="176"/>
      <c r="N421" s="176"/>
      <c r="V421" s="176"/>
      <c r="X421" s="132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5"/>
      <c r="AQ421" s="75"/>
    </row>
    <row r="422" ht="14.25" customHeight="1">
      <c r="F422" s="176"/>
      <c r="N422" s="176"/>
      <c r="V422" s="176"/>
      <c r="X422" s="132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  <c r="AO422" s="75"/>
      <c r="AP422" s="75"/>
      <c r="AQ422" s="75"/>
    </row>
    <row r="423" ht="14.25" customHeight="1">
      <c r="F423" s="176"/>
      <c r="N423" s="176"/>
      <c r="V423" s="176"/>
      <c r="X423" s="132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5"/>
      <c r="AQ423" s="75"/>
    </row>
    <row r="424" ht="14.25" customHeight="1">
      <c r="F424" s="176"/>
      <c r="N424" s="176"/>
      <c r="V424" s="176"/>
      <c r="X424" s="132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  <c r="AO424" s="75"/>
      <c r="AP424" s="75"/>
      <c r="AQ424" s="75"/>
    </row>
    <row r="425" ht="14.25" customHeight="1">
      <c r="F425" s="176"/>
      <c r="N425" s="176"/>
      <c r="V425" s="176"/>
      <c r="X425" s="132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  <c r="AO425" s="75"/>
      <c r="AP425" s="75"/>
      <c r="AQ425" s="75"/>
    </row>
    <row r="426" ht="14.25" customHeight="1">
      <c r="F426" s="176"/>
      <c r="N426" s="176"/>
      <c r="V426" s="176"/>
      <c r="X426" s="132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5"/>
      <c r="AQ426" s="75"/>
    </row>
    <row r="427" ht="14.25" customHeight="1">
      <c r="F427" s="176"/>
      <c r="N427" s="176"/>
      <c r="V427" s="176"/>
      <c r="X427" s="132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  <c r="AO427" s="75"/>
      <c r="AP427" s="75"/>
      <c r="AQ427" s="75"/>
    </row>
    <row r="428" ht="14.25" customHeight="1">
      <c r="F428" s="176"/>
      <c r="N428" s="176"/>
      <c r="V428" s="176"/>
      <c r="X428" s="132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5"/>
      <c r="AQ428" s="75"/>
    </row>
    <row r="429" ht="14.25" customHeight="1">
      <c r="F429" s="176"/>
      <c r="N429" s="176"/>
      <c r="V429" s="176"/>
      <c r="X429" s="132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5"/>
      <c r="AQ429" s="75"/>
    </row>
    <row r="430" ht="14.25" customHeight="1">
      <c r="F430" s="176"/>
      <c r="N430" s="176"/>
      <c r="V430" s="176"/>
      <c r="X430" s="132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5"/>
      <c r="AQ430" s="75"/>
    </row>
    <row r="431" ht="14.25" customHeight="1">
      <c r="F431" s="176"/>
      <c r="N431" s="176"/>
      <c r="V431" s="176"/>
      <c r="X431" s="132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5"/>
      <c r="AQ431" s="75"/>
    </row>
    <row r="432" ht="14.25" customHeight="1">
      <c r="F432" s="176"/>
      <c r="N432" s="176"/>
      <c r="V432" s="176"/>
      <c r="X432" s="132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  <c r="AO432" s="75"/>
      <c r="AP432" s="75"/>
      <c r="AQ432" s="75"/>
    </row>
    <row r="433" ht="14.25" customHeight="1">
      <c r="F433" s="176"/>
      <c r="N433" s="176"/>
      <c r="V433" s="176"/>
      <c r="X433" s="132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5"/>
      <c r="AQ433" s="75"/>
    </row>
    <row r="434" ht="14.25" customHeight="1">
      <c r="F434" s="176"/>
      <c r="N434" s="176"/>
      <c r="V434" s="176"/>
      <c r="X434" s="132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5"/>
      <c r="AQ434" s="75"/>
    </row>
    <row r="435" ht="14.25" customHeight="1">
      <c r="F435" s="176"/>
      <c r="N435" s="176"/>
      <c r="V435" s="176"/>
      <c r="X435" s="132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5"/>
      <c r="AQ435" s="75"/>
    </row>
    <row r="436" ht="14.25" customHeight="1">
      <c r="F436" s="176"/>
      <c r="N436" s="176"/>
      <c r="V436" s="176"/>
      <c r="X436" s="132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5"/>
      <c r="AQ436" s="75"/>
    </row>
    <row r="437" ht="14.25" customHeight="1">
      <c r="F437" s="176"/>
      <c r="N437" s="176"/>
      <c r="V437" s="176"/>
      <c r="X437" s="132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5"/>
      <c r="AQ437" s="75"/>
    </row>
    <row r="438" ht="14.25" customHeight="1">
      <c r="F438" s="176"/>
      <c r="N438" s="176"/>
      <c r="V438" s="176"/>
      <c r="X438" s="132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5"/>
      <c r="AQ438" s="75"/>
    </row>
    <row r="439" ht="14.25" customHeight="1">
      <c r="F439" s="176"/>
      <c r="N439" s="176"/>
      <c r="V439" s="176"/>
      <c r="X439" s="132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5"/>
      <c r="AQ439" s="75"/>
    </row>
    <row r="440" ht="14.25" customHeight="1">
      <c r="F440" s="176"/>
      <c r="N440" s="176"/>
      <c r="V440" s="176"/>
      <c r="X440" s="132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5"/>
      <c r="AQ440" s="75"/>
    </row>
    <row r="441" ht="14.25" customHeight="1">
      <c r="F441" s="176"/>
      <c r="N441" s="176"/>
      <c r="V441" s="176"/>
      <c r="X441" s="132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5"/>
      <c r="AQ441" s="75"/>
    </row>
    <row r="442" ht="14.25" customHeight="1">
      <c r="F442" s="176"/>
      <c r="N442" s="176"/>
      <c r="V442" s="176"/>
      <c r="X442" s="132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5"/>
      <c r="AQ442" s="75"/>
    </row>
    <row r="443" ht="14.25" customHeight="1">
      <c r="F443" s="176"/>
      <c r="N443" s="176"/>
      <c r="V443" s="176"/>
      <c r="X443" s="132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5"/>
      <c r="AQ443" s="75"/>
    </row>
    <row r="444" ht="14.25" customHeight="1">
      <c r="F444" s="176"/>
      <c r="N444" s="176"/>
      <c r="V444" s="176"/>
      <c r="X444" s="132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5"/>
      <c r="AQ444" s="75"/>
    </row>
    <row r="445" ht="14.25" customHeight="1">
      <c r="F445" s="176"/>
      <c r="N445" s="176"/>
      <c r="V445" s="176"/>
      <c r="X445" s="132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5"/>
      <c r="AQ445" s="75"/>
    </row>
    <row r="446" ht="14.25" customHeight="1">
      <c r="F446" s="176"/>
      <c r="N446" s="176"/>
      <c r="V446" s="176"/>
      <c r="X446" s="132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5"/>
      <c r="AQ446" s="75"/>
    </row>
    <row r="447" ht="14.25" customHeight="1">
      <c r="F447" s="176"/>
      <c r="N447" s="176"/>
      <c r="V447" s="176"/>
      <c r="X447" s="132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</row>
    <row r="448" ht="14.25" customHeight="1">
      <c r="F448" s="176"/>
      <c r="N448" s="176"/>
      <c r="V448" s="176"/>
      <c r="X448" s="132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5"/>
      <c r="AQ448" s="75"/>
    </row>
    <row r="449" ht="14.25" customHeight="1">
      <c r="F449" s="176"/>
      <c r="N449" s="176"/>
      <c r="V449" s="176"/>
      <c r="X449" s="132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</row>
    <row r="450" ht="14.25" customHeight="1">
      <c r="F450" s="176"/>
      <c r="N450" s="176"/>
      <c r="V450" s="176"/>
      <c r="X450" s="132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75"/>
    </row>
    <row r="451" ht="14.25" customHeight="1">
      <c r="F451" s="176"/>
      <c r="N451" s="176"/>
      <c r="V451" s="176"/>
      <c r="X451" s="132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</row>
    <row r="452" ht="14.25" customHeight="1">
      <c r="F452" s="176"/>
      <c r="N452" s="176"/>
      <c r="V452" s="176"/>
      <c r="X452" s="132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</row>
    <row r="453" ht="14.25" customHeight="1">
      <c r="F453" s="176"/>
      <c r="N453" s="176"/>
      <c r="V453" s="176"/>
      <c r="X453" s="132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  <c r="AO453" s="75"/>
      <c r="AP453" s="75"/>
      <c r="AQ453" s="75"/>
    </row>
    <row r="454" ht="14.25" customHeight="1">
      <c r="F454" s="176"/>
      <c r="N454" s="176"/>
      <c r="V454" s="176"/>
      <c r="X454" s="132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</row>
    <row r="455" ht="14.25" customHeight="1">
      <c r="F455" s="176"/>
      <c r="N455" s="176"/>
      <c r="V455" s="176"/>
      <c r="X455" s="132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</row>
    <row r="456" ht="14.25" customHeight="1">
      <c r="F456" s="176"/>
      <c r="N456" s="176"/>
      <c r="V456" s="176"/>
      <c r="X456" s="132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  <c r="AO456" s="75"/>
      <c r="AP456" s="75"/>
      <c r="AQ456" s="75"/>
    </row>
    <row r="457" ht="14.25" customHeight="1">
      <c r="F457" s="176"/>
      <c r="N457" s="176"/>
      <c r="V457" s="176"/>
      <c r="X457" s="132"/>
      <c r="Y457" s="75"/>
      <c r="Z457" s="75"/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</row>
    <row r="458" ht="14.25" customHeight="1">
      <c r="F458" s="176"/>
      <c r="N458" s="176"/>
      <c r="V458" s="176"/>
      <c r="X458" s="132"/>
      <c r="Y458" s="75"/>
      <c r="Z458" s="75"/>
      <c r="AA458" s="75"/>
      <c r="AB458" s="75"/>
      <c r="AC458" s="75"/>
      <c r="AD458" s="75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  <c r="AO458" s="75"/>
      <c r="AP458" s="75"/>
      <c r="AQ458" s="75"/>
    </row>
    <row r="459" ht="14.25" customHeight="1">
      <c r="F459" s="176"/>
      <c r="N459" s="176"/>
      <c r="V459" s="176"/>
      <c r="X459" s="132"/>
      <c r="Y459" s="75"/>
      <c r="Z459" s="75"/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</row>
    <row r="460" ht="14.25" customHeight="1">
      <c r="F460" s="176"/>
      <c r="N460" s="176"/>
      <c r="V460" s="176"/>
      <c r="X460" s="132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</row>
    <row r="461" ht="14.25" customHeight="1">
      <c r="F461" s="176"/>
      <c r="N461" s="176"/>
      <c r="V461" s="176"/>
      <c r="X461" s="132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  <c r="AO461" s="75"/>
      <c r="AP461" s="75"/>
      <c r="AQ461" s="75"/>
    </row>
    <row r="462" ht="14.25" customHeight="1">
      <c r="F462" s="176"/>
      <c r="N462" s="176"/>
      <c r="V462" s="176"/>
      <c r="X462" s="132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</row>
    <row r="463" ht="14.25" customHeight="1">
      <c r="F463" s="176"/>
      <c r="N463" s="176"/>
      <c r="V463" s="176"/>
      <c r="X463" s="132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  <c r="AO463" s="75"/>
      <c r="AP463" s="75"/>
      <c r="AQ463" s="75"/>
    </row>
    <row r="464" ht="14.25" customHeight="1">
      <c r="F464" s="176"/>
      <c r="N464" s="176"/>
      <c r="V464" s="176"/>
      <c r="X464" s="132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</row>
    <row r="465" ht="14.25" customHeight="1">
      <c r="F465" s="176"/>
      <c r="N465" s="176"/>
      <c r="V465" s="176"/>
      <c r="X465" s="132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  <c r="AO465" s="75"/>
      <c r="AP465" s="75"/>
      <c r="AQ465" s="75"/>
    </row>
    <row r="466" ht="14.25" customHeight="1">
      <c r="F466" s="176"/>
      <c r="N466" s="176"/>
      <c r="V466" s="176"/>
      <c r="X466" s="132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  <c r="AO466" s="75"/>
      <c r="AP466" s="75"/>
      <c r="AQ466" s="75"/>
    </row>
    <row r="467" ht="14.25" customHeight="1">
      <c r="F467" s="176"/>
      <c r="N467" s="176"/>
      <c r="V467" s="176"/>
      <c r="X467" s="132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  <c r="AO467" s="75"/>
      <c r="AP467" s="75"/>
      <c r="AQ467" s="75"/>
    </row>
    <row r="468" ht="14.25" customHeight="1">
      <c r="F468" s="176"/>
      <c r="N468" s="176"/>
      <c r="V468" s="176"/>
      <c r="X468" s="132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</row>
    <row r="469" ht="14.25" customHeight="1">
      <c r="F469" s="176"/>
      <c r="N469" s="176"/>
      <c r="V469" s="176"/>
      <c r="X469" s="132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</row>
    <row r="470" ht="14.25" customHeight="1">
      <c r="F470" s="176"/>
      <c r="N470" s="176"/>
      <c r="V470" s="176"/>
      <c r="X470" s="132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</row>
    <row r="471" ht="14.25" customHeight="1">
      <c r="F471" s="176"/>
      <c r="N471" s="176"/>
      <c r="V471" s="176"/>
      <c r="X471" s="132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</row>
    <row r="472" ht="14.25" customHeight="1">
      <c r="F472" s="176"/>
      <c r="N472" s="176"/>
      <c r="V472" s="176"/>
      <c r="X472" s="132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</row>
    <row r="473" ht="14.25" customHeight="1">
      <c r="F473" s="176"/>
      <c r="N473" s="176"/>
      <c r="V473" s="176"/>
      <c r="X473" s="132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</row>
    <row r="474" ht="14.25" customHeight="1">
      <c r="F474" s="176"/>
      <c r="N474" s="176"/>
      <c r="V474" s="176"/>
      <c r="X474" s="132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</row>
    <row r="475" ht="14.25" customHeight="1">
      <c r="F475" s="176"/>
      <c r="N475" s="176"/>
      <c r="V475" s="176"/>
      <c r="X475" s="132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  <c r="AO475" s="75"/>
      <c r="AP475" s="75"/>
      <c r="AQ475" s="75"/>
    </row>
    <row r="476" ht="14.25" customHeight="1">
      <c r="F476" s="176"/>
      <c r="N476" s="176"/>
      <c r="V476" s="176"/>
      <c r="X476" s="132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</row>
    <row r="477" ht="14.25" customHeight="1">
      <c r="F477" s="176"/>
      <c r="N477" s="176"/>
      <c r="V477" s="176"/>
      <c r="X477" s="132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  <c r="AO477" s="75"/>
      <c r="AP477" s="75"/>
      <c r="AQ477" s="75"/>
    </row>
    <row r="478" ht="14.25" customHeight="1">
      <c r="F478" s="176"/>
      <c r="N478" s="176"/>
      <c r="V478" s="176"/>
      <c r="X478" s="132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  <c r="AO478" s="75"/>
      <c r="AP478" s="75"/>
      <c r="AQ478" s="75"/>
    </row>
    <row r="479" ht="14.25" customHeight="1">
      <c r="F479" s="176"/>
      <c r="N479" s="176"/>
      <c r="V479" s="176"/>
      <c r="X479" s="132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</row>
    <row r="480" ht="14.25" customHeight="1">
      <c r="F480" s="176"/>
      <c r="N480" s="176"/>
      <c r="V480" s="176"/>
      <c r="X480" s="132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  <c r="AO480" s="75"/>
      <c r="AP480" s="75"/>
      <c r="AQ480" s="75"/>
    </row>
    <row r="481" ht="14.25" customHeight="1">
      <c r="F481" s="176"/>
      <c r="N481" s="176"/>
      <c r="V481" s="176"/>
      <c r="X481" s="132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</row>
    <row r="482" ht="14.25" customHeight="1">
      <c r="F482" s="176"/>
      <c r="N482" s="176"/>
      <c r="V482" s="176"/>
      <c r="X482" s="132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</row>
    <row r="483" ht="14.25" customHeight="1">
      <c r="F483" s="176"/>
      <c r="N483" s="176"/>
      <c r="V483" s="176"/>
      <c r="X483" s="132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</row>
    <row r="484" ht="14.25" customHeight="1">
      <c r="F484" s="176"/>
      <c r="N484" s="176"/>
      <c r="V484" s="176"/>
      <c r="X484" s="132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  <c r="AO484" s="75"/>
      <c r="AP484" s="75"/>
      <c r="AQ484" s="75"/>
    </row>
    <row r="485" ht="14.25" customHeight="1">
      <c r="F485" s="176"/>
      <c r="N485" s="176"/>
      <c r="V485" s="176"/>
      <c r="X485" s="132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</row>
    <row r="486" ht="14.25" customHeight="1">
      <c r="F486" s="176"/>
      <c r="N486" s="176"/>
      <c r="V486" s="176"/>
      <c r="X486" s="132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</row>
    <row r="487" ht="14.25" customHeight="1">
      <c r="F487" s="176"/>
      <c r="N487" s="176"/>
      <c r="V487" s="176"/>
      <c r="X487" s="132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</row>
    <row r="488" ht="14.25" customHeight="1">
      <c r="F488" s="176"/>
      <c r="N488" s="176"/>
      <c r="V488" s="176"/>
      <c r="X488" s="132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</row>
    <row r="489" ht="14.25" customHeight="1">
      <c r="F489" s="176"/>
      <c r="N489" s="176"/>
      <c r="V489" s="176"/>
      <c r="X489" s="132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  <c r="AO489" s="75"/>
      <c r="AP489" s="75"/>
      <c r="AQ489" s="75"/>
    </row>
    <row r="490" ht="14.25" customHeight="1">
      <c r="F490" s="176"/>
      <c r="N490" s="176"/>
      <c r="V490" s="176"/>
      <c r="X490" s="132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  <c r="AO490" s="75"/>
      <c r="AP490" s="75"/>
      <c r="AQ490" s="75"/>
    </row>
    <row r="491" ht="14.25" customHeight="1">
      <c r="F491" s="176"/>
      <c r="N491" s="176"/>
      <c r="V491" s="176"/>
      <c r="X491" s="132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  <c r="AO491" s="75"/>
      <c r="AP491" s="75"/>
      <c r="AQ491" s="75"/>
    </row>
    <row r="492" ht="14.25" customHeight="1">
      <c r="F492" s="176"/>
      <c r="N492" s="176"/>
      <c r="V492" s="176"/>
      <c r="X492" s="132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  <c r="AO492" s="75"/>
      <c r="AP492" s="75"/>
      <c r="AQ492" s="75"/>
    </row>
    <row r="493" ht="14.25" customHeight="1">
      <c r="F493" s="176"/>
      <c r="N493" s="176"/>
      <c r="V493" s="176"/>
      <c r="X493" s="132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  <c r="AO493" s="75"/>
      <c r="AP493" s="75"/>
      <c r="AQ493" s="75"/>
    </row>
    <row r="494" ht="14.25" customHeight="1">
      <c r="F494" s="176"/>
      <c r="N494" s="176"/>
      <c r="V494" s="176"/>
      <c r="X494" s="132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  <c r="AO494" s="75"/>
      <c r="AP494" s="75"/>
      <c r="AQ494" s="75"/>
    </row>
    <row r="495" ht="14.25" customHeight="1">
      <c r="F495" s="176"/>
      <c r="N495" s="176"/>
      <c r="V495" s="176"/>
      <c r="X495" s="132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  <c r="AO495" s="75"/>
      <c r="AP495" s="75"/>
      <c r="AQ495" s="75"/>
    </row>
    <row r="496" ht="14.25" customHeight="1">
      <c r="F496" s="176"/>
      <c r="N496" s="176"/>
      <c r="V496" s="176"/>
      <c r="X496" s="132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  <c r="AO496" s="75"/>
      <c r="AP496" s="75"/>
      <c r="AQ496" s="75"/>
    </row>
    <row r="497" ht="14.25" customHeight="1">
      <c r="F497" s="176"/>
      <c r="N497" s="176"/>
      <c r="V497" s="176"/>
      <c r="X497" s="132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  <c r="AO497" s="75"/>
      <c r="AP497" s="75"/>
      <c r="AQ497" s="75"/>
    </row>
    <row r="498" ht="14.25" customHeight="1">
      <c r="F498" s="176"/>
      <c r="N498" s="176"/>
      <c r="V498" s="176"/>
      <c r="X498" s="132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  <c r="AO498" s="75"/>
      <c r="AP498" s="75"/>
      <c r="AQ498" s="75"/>
    </row>
    <row r="499" ht="14.25" customHeight="1">
      <c r="F499" s="176"/>
      <c r="N499" s="176"/>
      <c r="V499" s="176"/>
      <c r="X499" s="132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</row>
    <row r="500" ht="14.25" customHeight="1">
      <c r="F500" s="176"/>
      <c r="N500" s="176"/>
      <c r="V500" s="176"/>
      <c r="X500" s="132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  <c r="AO500" s="75"/>
      <c r="AP500" s="75"/>
      <c r="AQ500" s="75"/>
    </row>
    <row r="501" ht="14.25" customHeight="1">
      <c r="F501" s="176"/>
      <c r="N501" s="176"/>
      <c r="V501" s="176"/>
      <c r="X501" s="132"/>
      <c r="Y501" s="75"/>
      <c r="Z501" s="75"/>
      <c r="AA501" s="75"/>
      <c r="AB501" s="75"/>
      <c r="AC501" s="75"/>
      <c r="AD501" s="75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  <c r="AO501" s="75"/>
      <c r="AP501" s="75"/>
      <c r="AQ501" s="75"/>
    </row>
    <row r="502" ht="14.25" customHeight="1">
      <c r="F502" s="176"/>
      <c r="N502" s="176"/>
      <c r="V502" s="176"/>
      <c r="X502" s="132"/>
      <c r="Y502" s="75"/>
      <c r="Z502" s="75"/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</row>
    <row r="503" ht="14.25" customHeight="1">
      <c r="F503" s="176"/>
      <c r="N503" s="176"/>
      <c r="V503" s="176"/>
      <c r="X503" s="132"/>
      <c r="Y503" s="75"/>
      <c r="Z503" s="75"/>
      <c r="AA503" s="75"/>
      <c r="AB503" s="75"/>
      <c r="AC503" s="75"/>
      <c r="AD503" s="75"/>
      <c r="AE503" s="75"/>
      <c r="AF503" s="75"/>
      <c r="AG503" s="75"/>
      <c r="AH503" s="75"/>
      <c r="AI503" s="75"/>
      <c r="AJ503" s="75"/>
      <c r="AK503" s="75"/>
      <c r="AL503" s="75"/>
      <c r="AM503" s="75"/>
      <c r="AN503" s="75"/>
      <c r="AO503" s="75"/>
      <c r="AP503" s="75"/>
      <c r="AQ503" s="75"/>
    </row>
    <row r="504" ht="14.25" customHeight="1">
      <c r="F504" s="176"/>
      <c r="N504" s="176"/>
      <c r="V504" s="176"/>
      <c r="X504" s="132"/>
      <c r="Y504" s="75"/>
      <c r="Z504" s="75"/>
      <c r="AA504" s="75"/>
      <c r="AB504" s="75"/>
      <c r="AC504" s="75"/>
      <c r="AD504" s="75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  <c r="AO504" s="75"/>
      <c r="AP504" s="75"/>
      <c r="AQ504" s="75"/>
    </row>
    <row r="505" ht="14.25" customHeight="1">
      <c r="F505" s="176"/>
      <c r="N505" s="176"/>
      <c r="V505" s="176"/>
      <c r="X505" s="132"/>
      <c r="Y505" s="75"/>
      <c r="Z505" s="75"/>
      <c r="AA505" s="75"/>
      <c r="AB505" s="75"/>
      <c r="AC505" s="75"/>
      <c r="AD505" s="75"/>
      <c r="AE505" s="75"/>
      <c r="AF505" s="75"/>
      <c r="AG505" s="75"/>
      <c r="AH505" s="75"/>
      <c r="AI505" s="75"/>
      <c r="AJ505" s="75"/>
      <c r="AK505" s="75"/>
      <c r="AL505" s="75"/>
      <c r="AM505" s="75"/>
      <c r="AN505" s="75"/>
      <c r="AO505" s="75"/>
      <c r="AP505" s="75"/>
      <c r="AQ505" s="75"/>
    </row>
    <row r="506" ht="14.25" customHeight="1">
      <c r="F506" s="176"/>
      <c r="N506" s="176"/>
      <c r="V506" s="176"/>
      <c r="X506" s="132"/>
      <c r="Y506" s="75"/>
      <c r="Z506" s="75"/>
      <c r="AA506" s="75"/>
      <c r="AB506" s="75"/>
      <c r="AC506" s="75"/>
      <c r="AD506" s="75"/>
      <c r="AE506" s="75"/>
      <c r="AF506" s="75"/>
      <c r="AG506" s="75"/>
      <c r="AH506" s="75"/>
      <c r="AI506" s="75"/>
      <c r="AJ506" s="75"/>
      <c r="AK506" s="75"/>
      <c r="AL506" s="75"/>
      <c r="AM506" s="75"/>
      <c r="AN506" s="75"/>
      <c r="AO506" s="75"/>
      <c r="AP506" s="75"/>
      <c r="AQ506" s="75"/>
    </row>
    <row r="507" ht="14.25" customHeight="1">
      <c r="F507" s="176"/>
      <c r="N507" s="176"/>
      <c r="V507" s="176"/>
      <c r="X507" s="132"/>
      <c r="Y507" s="75"/>
      <c r="Z507" s="75"/>
      <c r="AA507" s="75"/>
      <c r="AB507" s="75"/>
      <c r="AC507" s="75"/>
      <c r="AD507" s="75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  <c r="AO507" s="75"/>
      <c r="AP507" s="75"/>
      <c r="AQ507" s="75"/>
    </row>
    <row r="508" ht="14.25" customHeight="1">
      <c r="F508" s="176"/>
      <c r="N508" s="176"/>
      <c r="V508" s="176"/>
      <c r="X508" s="132"/>
      <c r="Y508" s="75"/>
      <c r="Z508" s="75"/>
      <c r="AA508" s="75"/>
      <c r="AB508" s="75"/>
      <c r="AC508" s="75"/>
      <c r="AD508" s="75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  <c r="AO508" s="75"/>
      <c r="AP508" s="75"/>
      <c r="AQ508" s="75"/>
    </row>
    <row r="509" ht="14.25" customHeight="1">
      <c r="F509" s="176"/>
      <c r="N509" s="176"/>
      <c r="V509" s="176"/>
      <c r="X509" s="132"/>
      <c r="Y509" s="75"/>
      <c r="Z509" s="75"/>
      <c r="AA509" s="75"/>
      <c r="AB509" s="75"/>
      <c r="AC509" s="75"/>
      <c r="AD509" s="75"/>
      <c r="AE509" s="75"/>
      <c r="AF509" s="75"/>
      <c r="AG509" s="75"/>
      <c r="AH509" s="75"/>
      <c r="AI509" s="75"/>
      <c r="AJ509" s="75"/>
      <c r="AK509" s="75"/>
      <c r="AL509" s="75"/>
      <c r="AM509" s="75"/>
      <c r="AN509" s="75"/>
      <c r="AO509" s="75"/>
      <c r="AP509" s="75"/>
      <c r="AQ509" s="75"/>
    </row>
    <row r="510" ht="14.25" customHeight="1">
      <c r="F510" s="176"/>
      <c r="N510" s="176"/>
      <c r="V510" s="176"/>
      <c r="X510" s="132"/>
      <c r="Y510" s="75"/>
      <c r="Z510" s="75"/>
      <c r="AA510" s="75"/>
      <c r="AB510" s="75"/>
      <c r="AC510" s="75"/>
      <c r="AD510" s="75"/>
      <c r="AE510" s="75"/>
      <c r="AF510" s="75"/>
      <c r="AG510" s="75"/>
      <c r="AH510" s="75"/>
      <c r="AI510" s="75"/>
      <c r="AJ510" s="75"/>
      <c r="AK510" s="75"/>
      <c r="AL510" s="75"/>
      <c r="AM510" s="75"/>
      <c r="AN510" s="75"/>
      <c r="AO510" s="75"/>
      <c r="AP510" s="75"/>
      <c r="AQ510" s="75"/>
    </row>
    <row r="511" ht="14.25" customHeight="1">
      <c r="F511" s="176"/>
      <c r="N511" s="176"/>
      <c r="V511" s="176"/>
      <c r="X511" s="132"/>
      <c r="Y511" s="75"/>
      <c r="Z511" s="75"/>
      <c r="AA511" s="75"/>
      <c r="AB511" s="75"/>
      <c r="AC511" s="75"/>
      <c r="AD511" s="75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  <c r="AO511" s="75"/>
      <c r="AP511" s="75"/>
      <c r="AQ511" s="75"/>
    </row>
    <row r="512" ht="14.25" customHeight="1">
      <c r="F512" s="176"/>
      <c r="N512" s="176"/>
      <c r="V512" s="176"/>
      <c r="X512" s="132"/>
      <c r="Y512" s="75"/>
      <c r="Z512" s="75"/>
      <c r="AA512" s="75"/>
      <c r="AB512" s="75"/>
      <c r="AC512" s="75"/>
      <c r="AD512" s="75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  <c r="AO512" s="75"/>
      <c r="AP512" s="75"/>
      <c r="AQ512" s="75"/>
    </row>
    <row r="513" ht="14.25" customHeight="1">
      <c r="F513" s="176"/>
      <c r="N513" s="176"/>
      <c r="V513" s="176"/>
      <c r="X513" s="132"/>
      <c r="Y513" s="75"/>
      <c r="Z513" s="75"/>
      <c r="AA513" s="75"/>
      <c r="AB513" s="75"/>
      <c r="AC513" s="75"/>
      <c r="AD513" s="75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  <c r="AO513" s="75"/>
      <c r="AP513" s="75"/>
      <c r="AQ513" s="75"/>
    </row>
    <row r="514" ht="14.25" customHeight="1">
      <c r="F514" s="176"/>
      <c r="N514" s="176"/>
      <c r="V514" s="176"/>
      <c r="X514" s="132"/>
      <c r="Y514" s="75"/>
      <c r="Z514" s="75"/>
      <c r="AA514" s="75"/>
      <c r="AB514" s="75"/>
      <c r="AC514" s="75"/>
      <c r="AD514" s="75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  <c r="AO514" s="75"/>
      <c r="AP514" s="75"/>
      <c r="AQ514" s="75"/>
    </row>
    <row r="515" ht="14.25" customHeight="1">
      <c r="F515" s="176"/>
      <c r="N515" s="176"/>
      <c r="V515" s="176"/>
      <c r="X515" s="132"/>
      <c r="Y515" s="75"/>
      <c r="Z515" s="75"/>
      <c r="AA515" s="75"/>
      <c r="AB515" s="75"/>
      <c r="AC515" s="75"/>
      <c r="AD515" s="75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  <c r="AO515" s="75"/>
      <c r="AP515" s="75"/>
      <c r="AQ515" s="75"/>
    </row>
    <row r="516" ht="14.25" customHeight="1">
      <c r="F516" s="176"/>
      <c r="N516" s="176"/>
      <c r="V516" s="176"/>
      <c r="X516" s="132"/>
      <c r="Y516" s="75"/>
      <c r="Z516" s="75"/>
      <c r="AA516" s="75"/>
      <c r="AB516" s="75"/>
      <c r="AC516" s="75"/>
      <c r="AD516" s="75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  <c r="AO516" s="75"/>
      <c r="AP516" s="75"/>
      <c r="AQ516" s="75"/>
    </row>
    <row r="517" ht="14.25" customHeight="1">
      <c r="F517" s="176"/>
      <c r="N517" s="176"/>
      <c r="V517" s="176"/>
      <c r="X517" s="132"/>
      <c r="Y517" s="75"/>
      <c r="Z517" s="75"/>
      <c r="AA517" s="75"/>
      <c r="AB517" s="75"/>
      <c r="AC517" s="75"/>
      <c r="AD517" s="75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  <c r="AO517" s="75"/>
      <c r="AP517" s="75"/>
      <c r="AQ517" s="75"/>
    </row>
    <row r="518" ht="14.25" customHeight="1">
      <c r="F518" s="176"/>
      <c r="N518" s="176"/>
      <c r="V518" s="176"/>
      <c r="X518" s="132"/>
      <c r="Y518" s="75"/>
      <c r="Z518" s="75"/>
      <c r="AA518" s="75"/>
      <c r="AB518" s="75"/>
      <c r="AC518" s="75"/>
      <c r="AD518" s="75"/>
      <c r="AE518" s="75"/>
      <c r="AF518" s="75"/>
      <c r="AG518" s="75"/>
      <c r="AH518" s="75"/>
      <c r="AI518" s="75"/>
      <c r="AJ518" s="75"/>
      <c r="AK518" s="75"/>
      <c r="AL518" s="75"/>
      <c r="AM518" s="75"/>
      <c r="AN518" s="75"/>
      <c r="AO518" s="75"/>
      <c r="AP518" s="75"/>
      <c r="AQ518" s="75"/>
    </row>
    <row r="519" ht="14.25" customHeight="1">
      <c r="F519" s="176"/>
      <c r="N519" s="176"/>
      <c r="V519" s="176"/>
      <c r="X519" s="132"/>
      <c r="Y519" s="75"/>
      <c r="Z519" s="75"/>
      <c r="AA519" s="75"/>
      <c r="AB519" s="75"/>
      <c r="AC519" s="75"/>
      <c r="AD519" s="75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  <c r="AO519" s="75"/>
      <c r="AP519" s="75"/>
      <c r="AQ519" s="75"/>
    </row>
    <row r="520" ht="14.25" customHeight="1">
      <c r="F520" s="176"/>
      <c r="N520" s="176"/>
      <c r="V520" s="176"/>
      <c r="X520" s="132"/>
      <c r="Y520" s="75"/>
      <c r="Z520" s="75"/>
      <c r="AA520" s="75"/>
      <c r="AB520" s="75"/>
      <c r="AC520" s="75"/>
      <c r="AD520" s="75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  <c r="AO520" s="75"/>
      <c r="AP520" s="75"/>
      <c r="AQ520" s="75"/>
    </row>
    <row r="521" ht="14.25" customHeight="1">
      <c r="F521" s="176"/>
      <c r="N521" s="176"/>
      <c r="V521" s="176"/>
      <c r="X521" s="132"/>
      <c r="Y521" s="75"/>
      <c r="Z521" s="75"/>
      <c r="AA521" s="75"/>
      <c r="AB521" s="75"/>
      <c r="AC521" s="75"/>
      <c r="AD521" s="75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  <c r="AO521" s="75"/>
      <c r="AP521" s="75"/>
      <c r="AQ521" s="75"/>
    </row>
    <row r="522" ht="14.25" customHeight="1">
      <c r="F522" s="176"/>
      <c r="N522" s="176"/>
      <c r="V522" s="176"/>
      <c r="X522" s="132"/>
      <c r="Y522" s="75"/>
      <c r="Z522" s="75"/>
      <c r="AA522" s="75"/>
      <c r="AB522" s="75"/>
      <c r="AC522" s="75"/>
      <c r="AD522" s="75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  <c r="AO522" s="75"/>
      <c r="AP522" s="75"/>
      <c r="AQ522" s="75"/>
    </row>
    <row r="523" ht="14.25" customHeight="1">
      <c r="F523" s="176"/>
      <c r="N523" s="176"/>
      <c r="V523" s="176"/>
      <c r="X523" s="132"/>
      <c r="Y523" s="75"/>
      <c r="Z523" s="75"/>
      <c r="AA523" s="75"/>
      <c r="AB523" s="75"/>
      <c r="AC523" s="75"/>
      <c r="AD523" s="75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</row>
    <row r="524" ht="14.25" customHeight="1">
      <c r="F524" s="176"/>
      <c r="N524" s="176"/>
      <c r="V524" s="176"/>
      <c r="X524" s="132"/>
      <c r="Y524" s="75"/>
      <c r="Z524" s="75"/>
      <c r="AA524" s="75"/>
      <c r="AB524" s="75"/>
      <c r="AC524" s="75"/>
      <c r="AD524" s="75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</row>
    <row r="525" ht="14.25" customHeight="1">
      <c r="F525" s="176"/>
      <c r="N525" s="176"/>
      <c r="V525" s="176"/>
      <c r="X525" s="132"/>
      <c r="Y525" s="75"/>
      <c r="Z525" s="75"/>
      <c r="AA525" s="75"/>
      <c r="AB525" s="75"/>
      <c r="AC525" s="75"/>
      <c r="AD525" s="75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</row>
    <row r="526" ht="14.25" customHeight="1">
      <c r="F526" s="176"/>
      <c r="N526" s="176"/>
      <c r="V526" s="176"/>
      <c r="X526" s="132"/>
      <c r="Y526" s="75"/>
      <c r="Z526" s="75"/>
      <c r="AA526" s="75"/>
      <c r="AB526" s="75"/>
      <c r="AC526" s="75"/>
      <c r="AD526" s="75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</row>
    <row r="527" ht="14.25" customHeight="1">
      <c r="F527" s="176"/>
      <c r="N527" s="176"/>
      <c r="V527" s="176"/>
      <c r="X527" s="132"/>
      <c r="Y527" s="75"/>
      <c r="Z527" s="75"/>
      <c r="AA527" s="75"/>
      <c r="AB527" s="75"/>
      <c r="AC527" s="75"/>
      <c r="AD527" s="75"/>
      <c r="AE527" s="75"/>
      <c r="AF527" s="75"/>
      <c r="AG527" s="75"/>
      <c r="AH527" s="75"/>
      <c r="AI527" s="75"/>
      <c r="AJ527" s="75"/>
      <c r="AK527" s="75"/>
      <c r="AL527" s="75"/>
      <c r="AM527" s="75"/>
      <c r="AN527" s="75"/>
      <c r="AO527" s="75"/>
      <c r="AP527" s="75"/>
      <c r="AQ527" s="75"/>
    </row>
    <row r="528" ht="14.25" customHeight="1">
      <c r="F528" s="176"/>
      <c r="N528" s="176"/>
      <c r="V528" s="176"/>
      <c r="X528" s="132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</row>
    <row r="529" ht="14.25" customHeight="1">
      <c r="F529" s="176"/>
      <c r="N529" s="176"/>
      <c r="V529" s="176"/>
      <c r="X529" s="132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</row>
    <row r="530" ht="14.25" customHeight="1">
      <c r="F530" s="176"/>
      <c r="N530" s="176"/>
      <c r="V530" s="176"/>
      <c r="X530" s="132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</row>
    <row r="531" ht="14.25" customHeight="1">
      <c r="F531" s="176"/>
      <c r="N531" s="176"/>
      <c r="V531" s="176"/>
      <c r="X531" s="132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</row>
    <row r="532" ht="14.25" customHeight="1">
      <c r="F532" s="176"/>
      <c r="N532" s="176"/>
      <c r="V532" s="176"/>
      <c r="X532" s="132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</row>
    <row r="533" ht="14.25" customHeight="1">
      <c r="F533" s="176"/>
      <c r="N533" s="176"/>
      <c r="V533" s="176"/>
      <c r="X533" s="132"/>
      <c r="Y533" s="75"/>
      <c r="Z533" s="75"/>
      <c r="AA533" s="75"/>
      <c r="AB533" s="75"/>
      <c r="AC533" s="75"/>
      <c r="AD533" s="75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  <c r="AO533" s="75"/>
      <c r="AP533" s="75"/>
      <c r="AQ533" s="75"/>
    </row>
    <row r="534" ht="14.25" customHeight="1">
      <c r="F534" s="176"/>
      <c r="N534" s="176"/>
      <c r="V534" s="176"/>
      <c r="X534" s="132"/>
      <c r="Y534" s="75"/>
      <c r="Z534" s="75"/>
      <c r="AA534" s="75"/>
      <c r="AB534" s="75"/>
      <c r="AC534" s="75"/>
      <c r="AD534" s="75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  <c r="AO534" s="75"/>
      <c r="AP534" s="75"/>
      <c r="AQ534" s="75"/>
    </row>
    <row r="535" ht="14.25" customHeight="1">
      <c r="F535" s="176"/>
      <c r="N535" s="176"/>
      <c r="V535" s="176"/>
      <c r="X535" s="132"/>
      <c r="Y535" s="75"/>
      <c r="Z535" s="75"/>
      <c r="AA535" s="75"/>
      <c r="AB535" s="75"/>
      <c r="AC535" s="75"/>
      <c r="AD535" s="75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  <c r="AO535" s="75"/>
      <c r="AP535" s="75"/>
      <c r="AQ535" s="75"/>
    </row>
    <row r="536" ht="14.25" customHeight="1">
      <c r="F536" s="176"/>
      <c r="N536" s="176"/>
      <c r="V536" s="176"/>
      <c r="X536" s="132"/>
      <c r="Y536" s="75"/>
      <c r="Z536" s="75"/>
      <c r="AA536" s="75"/>
      <c r="AB536" s="75"/>
      <c r="AC536" s="75"/>
      <c r="AD536" s="75"/>
      <c r="AE536" s="75"/>
      <c r="AF536" s="75"/>
      <c r="AG536" s="75"/>
      <c r="AH536" s="75"/>
      <c r="AI536" s="75"/>
      <c r="AJ536" s="75"/>
      <c r="AK536" s="75"/>
      <c r="AL536" s="75"/>
      <c r="AM536" s="75"/>
      <c r="AN536" s="75"/>
      <c r="AO536" s="75"/>
      <c r="AP536" s="75"/>
      <c r="AQ536" s="75"/>
    </row>
    <row r="537" ht="14.25" customHeight="1">
      <c r="F537" s="176"/>
      <c r="N537" s="176"/>
      <c r="V537" s="176"/>
      <c r="X537" s="132"/>
      <c r="Y537" s="75"/>
      <c r="Z537" s="75"/>
      <c r="AA537" s="75"/>
      <c r="AB537" s="75"/>
      <c r="AC537" s="75"/>
      <c r="AD537" s="75"/>
      <c r="AE537" s="75"/>
      <c r="AF537" s="75"/>
      <c r="AG537" s="75"/>
      <c r="AH537" s="75"/>
      <c r="AI537" s="75"/>
      <c r="AJ537" s="75"/>
      <c r="AK537" s="75"/>
      <c r="AL537" s="75"/>
      <c r="AM537" s="75"/>
      <c r="AN537" s="75"/>
      <c r="AO537" s="75"/>
      <c r="AP537" s="75"/>
      <c r="AQ537" s="75"/>
    </row>
    <row r="538" ht="14.25" customHeight="1">
      <c r="F538" s="176"/>
      <c r="N538" s="176"/>
      <c r="V538" s="176"/>
      <c r="X538" s="132"/>
      <c r="Y538" s="75"/>
      <c r="Z538" s="75"/>
      <c r="AA538" s="75"/>
      <c r="AB538" s="75"/>
      <c r="AC538" s="75"/>
      <c r="AD538" s="75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  <c r="AO538" s="75"/>
      <c r="AP538" s="75"/>
      <c r="AQ538" s="75"/>
    </row>
    <row r="539" ht="14.25" customHeight="1">
      <c r="F539" s="176"/>
      <c r="N539" s="176"/>
      <c r="V539" s="176"/>
      <c r="X539" s="132"/>
      <c r="Y539" s="75"/>
      <c r="Z539" s="75"/>
      <c r="AA539" s="75"/>
      <c r="AB539" s="75"/>
      <c r="AC539" s="75"/>
      <c r="AD539" s="75"/>
      <c r="AE539" s="75"/>
      <c r="AF539" s="75"/>
      <c r="AG539" s="75"/>
      <c r="AH539" s="75"/>
      <c r="AI539" s="75"/>
      <c r="AJ539" s="75"/>
      <c r="AK539" s="75"/>
      <c r="AL539" s="75"/>
      <c r="AM539" s="75"/>
      <c r="AN539" s="75"/>
      <c r="AO539" s="75"/>
      <c r="AP539" s="75"/>
      <c r="AQ539" s="75"/>
    </row>
    <row r="540" ht="14.25" customHeight="1">
      <c r="F540" s="176"/>
      <c r="N540" s="176"/>
      <c r="V540" s="176"/>
      <c r="X540" s="132"/>
      <c r="Y540" s="75"/>
      <c r="Z540" s="75"/>
      <c r="AA540" s="75"/>
      <c r="AB540" s="75"/>
      <c r="AC540" s="75"/>
      <c r="AD540" s="75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  <c r="AO540" s="75"/>
      <c r="AP540" s="75"/>
      <c r="AQ540" s="75"/>
    </row>
    <row r="541" ht="14.25" customHeight="1">
      <c r="F541" s="176"/>
      <c r="N541" s="176"/>
      <c r="V541" s="176"/>
      <c r="X541" s="132"/>
      <c r="Y541" s="75"/>
      <c r="Z541" s="75"/>
      <c r="AA541" s="75"/>
      <c r="AB541" s="75"/>
      <c r="AC541" s="75"/>
      <c r="AD541" s="75"/>
      <c r="AE541" s="75"/>
      <c r="AF541" s="75"/>
      <c r="AG541" s="75"/>
      <c r="AH541" s="75"/>
      <c r="AI541" s="75"/>
      <c r="AJ541" s="75"/>
      <c r="AK541" s="75"/>
      <c r="AL541" s="75"/>
      <c r="AM541" s="75"/>
      <c r="AN541" s="75"/>
      <c r="AO541" s="75"/>
      <c r="AP541" s="75"/>
      <c r="AQ541" s="75"/>
    </row>
    <row r="542" ht="14.25" customHeight="1">
      <c r="F542" s="176"/>
      <c r="N542" s="176"/>
      <c r="V542" s="176"/>
      <c r="X542" s="132"/>
      <c r="Y542" s="75"/>
      <c r="Z542" s="75"/>
      <c r="AA542" s="75"/>
      <c r="AB542" s="75"/>
      <c r="AC542" s="75"/>
      <c r="AD542" s="75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  <c r="AO542" s="75"/>
      <c r="AP542" s="75"/>
      <c r="AQ542" s="75"/>
    </row>
    <row r="543" ht="14.25" customHeight="1">
      <c r="F543" s="176"/>
      <c r="N543" s="176"/>
      <c r="V543" s="176"/>
      <c r="X543" s="132"/>
      <c r="Y543" s="75"/>
      <c r="Z543" s="75"/>
      <c r="AA543" s="75"/>
      <c r="AB543" s="75"/>
      <c r="AC543" s="75"/>
      <c r="AD543" s="75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  <c r="AO543" s="75"/>
      <c r="AP543" s="75"/>
      <c r="AQ543" s="75"/>
    </row>
    <row r="544" ht="14.25" customHeight="1">
      <c r="F544" s="176"/>
      <c r="N544" s="176"/>
      <c r="V544" s="176"/>
      <c r="X544" s="132"/>
      <c r="Y544" s="75"/>
      <c r="Z544" s="75"/>
      <c r="AA544" s="75"/>
      <c r="AB544" s="75"/>
      <c r="AC544" s="75"/>
      <c r="AD544" s="75"/>
      <c r="AE544" s="75"/>
      <c r="AF544" s="75"/>
      <c r="AG544" s="75"/>
      <c r="AH544" s="75"/>
      <c r="AI544" s="75"/>
      <c r="AJ544" s="75"/>
      <c r="AK544" s="75"/>
      <c r="AL544" s="75"/>
      <c r="AM544" s="75"/>
      <c r="AN544" s="75"/>
      <c r="AO544" s="75"/>
      <c r="AP544" s="75"/>
      <c r="AQ544" s="75"/>
    </row>
    <row r="545" ht="14.25" customHeight="1">
      <c r="F545" s="176"/>
      <c r="N545" s="176"/>
      <c r="V545" s="176"/>
      <c r="X545" s="132"/>
      <c r="Y545" s="75"/>
      <c r="Z545" s="75"/>
      <c r="AA545" s="75"/>
      <c r="AB545" s="75"/>
      <c r="AC545" s="75"/>
      <c r="AD545" s="75"/>
      <c r="AE545" s="75"/>
      <c r="AF545" s="75"/>
      <c r="AG545" s="75"/>
      <c r="AH545" s="75"/>
      <c r="AI545" s="75"/>
      <c r="AJ545" s="75"/>
      <c r="AK545" s="75"/>
      <c r="AL545" s="75"/>
      <c r="AM545" s="75"/>
      <c r="AN545" s="75"/>
      <c r="AO545" s="75"/>
      <c r="AP545" s="75"/>
      <c r="AQ545" s="75"/>
    </row>
    <row r="546" ht="14.25" customHeight="1">
      <c r="F546" s="176"/>
      <c r="N546" s="176"/>
      <c r="V546" s="176"/>
      <c r="X546" s="132"/>
      <c r="Y546" s="75"/>
      <c r="Z546" s="75"/>
      <c r="AA546" s="75"/>
      <c r="AB546" s="75"/>
      <c r="AC546" s="75"/>
      <c r="AD546" s="75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  <c r="AO546" s="75"/>
      <c r="AP546" s="75"/>
      <c r="AQ546" s="75"/>
    </row>
    <row r="547" ht="14.25" customHeight="1">
      <c r="F547" s="176"/>
      <c r="N547" s="176"/>
      <c r="V547" s="176"/>
      <c r="X547" s="132"/>
      <c r="Y547" s="75"/>
      <c r="Z547" s="75"/>
      <c r="AA547" s="75"/>
      <c r="AB547" s="75"/>
      <c r="AC547" s="75"/>
      <c r="AD547" s="75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  <c r="AO547" s="75"/>
      <c r="AP547" s="75"/>
      <c r="AQ547" s="75"/>
    </row>
    <row r="548" ht="14.25" customHeight="1">
      <c r="F548" s="176"/>
      <c r="N548" s="176"/>
      <c r="V548" s="176"/>
      <c r="X548" s="132"/>
      <c r="Y548" s="75"/>
      <c r="Z548" s="75"/>
      <c r="AA548" s="75"/>
      <c r="AB548" s="75"/>
      <c r="AC548" s="75"/>
      <c r="AD548" s="75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  <c r="AO548" s="75"/>
      <c r="AP548" s="75"/>
      <c r="AQ548" s="75"/>
    </row>
    <row r="549" ht="14.25" customHeight="1">
      <c r="F549" s="176"/>
      <c r="N549" s="176"/>
      <c r="V549" s="176"/>
      <c r="X549" s="132"/>
      <c r="Y549" s="75"/>
      <c r="Z549" s="75"/>
      <c r="AA549" s="75"/>
      <c r="AB549" s="75"/>
      <c r="AC549" s="75"/>
      <c r="AD549" s="75"/>
      <c r="AE549" s="75"/>
      <c r="AF549" s="75"/>
      <c r="AG549" s="75"/>
      <c r="AH549" s="75"/>
      <c r="AI549" s="75"/>
      <c r="AJ549" s="75"/>
      <c r="AK549" s="75"/>
      <c r="AL549" s="75"/>
      <c r="AM549" s="75"/>
      <c r="AN549" s="75"/>
      <c r="AO549" s="75"/>
      <c r="AP549" s="75"/>
      <c r="AQ549" s="75"/>
    </row>
    <row r="550" ht="14.25" customHeight="1">
      <c r="F550" s="176"/>
      <c r="N550" s="176"/>
      <c r="V550" s="176"/>
      <c r="X550" s="132"/>
      <c r="Y550" s="75"/>
      <c r="Z550" s="75"/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  <c r="AO550" s="75"/>
      <c r="AP550" s="75"/>
      <c r="AQ550" s="75"/>
    </row>
    <row r="551" ht="14.25" customHeight="1">
      <c r="F551" s="176"/>
      <c r="N551" s="176"/>
      <c r="V551" s="176"/>
      <c r="X551" s="132"/>
      <c r="Y551" s="75"/>
      <c r="Z551" s="75"/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  <c r="AO551" s="75"/>
      <c r="AP551" s="75"/>
      <c r="AQ551" s="75"/>
    </row>
    <row r="552" ht="14.25" customHeight="1">
      <c r="F552" s="176"/>
      <c r="N552" s="176"/>
      <c r="V552" s="176"/>
      <c r="X552" s="132"/>
      <c r="Y552" s="75"/>
      <c r="Z552" s="75"/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  <c r="AO552" s="75"/>
      <c r="AP552" s="75"/>
      <c r="AQ552" s="75"/>
    </row>
    <row r="553" ht="14.25" customHeight="1">
      <c r="F553" s="176"/>
      <c r="N553" s="176"/>
      <c r="V553" s="176"/>
      <c r="X553" s="132"/>
      <c r="Y553" s="75"/>
      <c r="Z553" s="75"/>
      <c r="AA553" s="75"/>
      <c r="AB553" s="75"/>
      <c r="AC553" s="75"/>
      <c r="AD553" s="75"/>
      <c r="AE553" s="75"/>
      <c r="AF553" s="75"/>
      <c r="AG553" s="75"/>
      <c r="AH553" s="75"/>
      <c r="AI553" s="75"/>
      <c r="AJ553" s="75"/>
      <c r="AK553" s="75"/>
      <c r="AL553" s="75"/>
      <c r="AM553" s="75"/>
      <c r="AN553" s="75"/>
      <c r="AO553" s="75"/>
      <c r="AP553" s="75"/>
      <c r="AQ553" s="75"/>
    </row>
    <row r="554" ht="14.25" customHeight="1">
      <c r="F554" s="176"/>
      <c r="N554" s="176"/>
      <c r="V554" s="176"/>
      <c r="X554" s="132"/>
      <c r="Y554" s="75"/>
      <c r="Z554" s="75"/>
      <c r="AA554" s="75"/>
      <c r="AB554" s="75"/>
      <c r="AC554" s="75"/>
      <c r="AD554" s="75"/>
      <c r="AE554" s="75"/>
      <c r="AF554" s="75"/>
      <c r="AG554" s="75"/>
      <c r="AH554" s="75"/>
      <c r="AI554" s="75"/>
      <c r="AJ554" s="75"/>
      <c r="AK554" s="75"/>
      <c r="AL554" s="75"/>
      <c r="AM554" s="75"/>
      <c r="AN554" s="75"/>
      <c r="AO554" s="75"/>
      <c r="AP554" s="75"/>
      <c r="AQ554" s="75"/>
    </row>
    <row r="555" ht="14.25" customHeight="1">
      <c r="F555" s="176"/>
      <c r="N555" s="176"/>
      <c r="V555" s="176"/>
      <c r="X555" s="132"/>
      <c r="Y555" s="75"/>
      <c r="Z555" s="75"/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5"/>
      <c r="AO555" s="75"/>
      <c r="AP555" s="75"/>
      <c r="AQ555" s="75"/>
    </row>
    <row r="556" ht="14.25" customHeight="1">
      <c r="F556" s="176"/>
      <c r="N556" s="176"/>
      <c r="V556" s="176"/>
      <c r="X556" s="132"/>
      <c r="Y556" s="75"/>
      <c r="Z556" s="75"/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5"/>
      <c r="AO556" s="75"/>
      <c r="AP556" s="75"/>
      <c r="AQ556" s="75"/>
    </row>
    <row r="557" ht="14.25" customHeight="1">
      <c r="F557" s="176"/>
      <c r="N557" s="176"/>
      <c r="V557" s="176"/>
      <c r="X557" s="132"/>
      <c r="Y557" s="75"/>
      <c r="Z557" s="75"/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5"/>
      <c r="AO557" s="75"/>
      <c r="AP557" s="75"/>
      <c r="AQ557" s="75"/>
    </row>
    <row r="558" ht="14.25" customHeight="1">
      <c r="F558" s="176"/>
      <c r="N558" s="176"/>
      <c r="V558" s="176"/>
      <c r="X558" s="132"/>
      <c r="Y558" s="75"/>
      <c r="Z558" s="75"/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5"/>
      <c r="AO558" s="75"/>
      <c r="AP558" s="75"/>
      <c r="AQ558" s="75"/>
    </row>
    <row r="559" ht="14.25" customHeight="1">
      <c r="F559" s="176"/>
      <c r="N559" s="176"/>
      <c r="V559" s="176"/>
      <c r="X559" s="132"/>
      <c r="Y559" s="75"/>
      <c r="Z559" s="75"/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5"/>
      <c r="AO559" s="75"/>
      <c r="AP559" s="75"/>
      <c r="AQ559" s="75"/>
    </row>
    <row r="560" ht="14.25" customHeight="1">
      <c r="F560" s="176"/>
      <c r="N560" s="176"/>
      <c r="V560" s="176"/>
      <c r="X560" s="132"/>
      <c r="Y560" s="75"/>
      <c r="Z560" s="75"/>
      <c r="AA560" s="75"/>
      <c r="AB560" s="75"/>
      <c r="AC560" s="75"/>
      <c r="AD560" s="75"/>
      <c r="AE560" s="75"/>
      <c r="AF560" s="75"/>
      <c r="AG560" s="75"/>
      <c r="AH560" s="75"/>
      <c r="AI560" s="75"/>
      <c r="AJ560" s="75"/>
      <c r="AK560" s="75"/>
      <c r="AL560" s="75"/>
      <c r="AM560" s="75"/>
      <c r="AN560" s="75"/>
      <c r="AO560" s="75"/>
      <c r="AP560" s="75"/>
      <c r="AQ560" s="75"/>
    </row>
    <row r="561" ht="14.25" customHeight="1">
      <c r="F561" s="176"/>
      <c r="N561" s="176"/>
      <c r="V561" s="176"/>
      <c r="X561" s="132"/>
      <c r="Y561" s="75"/>
      <c r="Z561" s="75"/>
      <c r="AA561" s="75"/>
      <c r="AB561" s="75"/>
      <c r="AC561" s="75"/>
      <c r="AD561" s="75"/>
      <c r="AE561" s="75"/>
      <c r="AF561" s="75"/>
      <c r="AG561" s="75"/>
      <c r="AH561" s="75"/>
      <c r="AI561" s="75"/>
      <c r="AJ561" s="75"/>
      <c r="AK561" s="75"/>
      <c r="AL561" s="75"/>
      <c r="AM561" s="75"/>
      <c r="AN561" s="75"/>
      <c r="AO561" s="75"/>
      <c r="AP561" s="75"/>
      <c r="AQ561" s="75"/>
    </row>
    <row r="562" ht="14.25" customHeight="1">
      <c r="F562" s="176"/>
      <c r="N562" s="176"/>
      <c r="V562" s="176"/>
      <c r="X562" s="132"/>
      <c r="Y562" s="75"/>
      <c r="Z562" s="75"/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5"/>
      <c r="AO562" s="75"/>
      <c r="AP562" s="75"/>
      <c r="AQ562" s="75"/>
    </row>
    <row r="563" ht="14.25" customHeight="1">
      <c r="F563" s="176"/>
      <c r="N563" s="176"/>
      <c r="V563" s="176"/>
      <c r="X563" s="132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  <c r="AO563" s="75"/>
      <c r="AP563" s="75"/>
      <c r="AQ563" s="75"/>
    </row>
    <row r="564" ht="14.25" customHeight="1">
      <c r="F564" s="176"/>
      <c r="N564" s="176"/>
      <c r="V564" s="176"/>
      <c r="X564" s="132"/>
      <c r="Y564" s="75"/>
      <c r="Z564" s="75"/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5"/>
      <c r="AO564" s="75"/>
      <c r="AP564" s="75"/>
      <c r="AQ564" s="75"/>
    </row>
    <row r="565" ht="14.25" customHeight="1">
      <c r="F565" s="176"/>
      <c r="N565" s="176"/>
      <c r="V565" s="176"/>
      <c r="X565" s="132"/>
      <c r="Y565" s="75"/>
      <c r="Z565" s="75"/>
      <c r="AA565" s="75"/>
      <c r="AB565" s="75"/>
      <c r="AC565" s="75"/>
      <c r="AD565" s="75"/>
      <c r="AE565" s="75"/>
      <c r="AF565" s="75"/>
      <c r="AG565" s="75"/>
      <c r="AH565" s="75"/>
      <c r="AI565" s="75"/>
      <c r="AJ565" s="75"/>
      <c r="AK565" s="75"/>
      <c r="AL565" s="75"/>
      <c r="AM565" s="75"/>
      <c r="AN565" s="75"/>
      <c r="AO565" s="75"/>
      <c r="AP565" s="75"/>
      <c r="AQ565" s="75"/>
    </row>
    <row r="566" ht="14.25" customHeight="1">
      <c r="F566" s="176"/>
      <c r="N566" s="176"/>
      <c r="V566" s="176"/>
      <c r="X566" s="132"/>
      <c r="Y566" s="75"/>
      <c r="Z566" s="75"/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5"/>
      <c r="AO566" s="75"/>
      <c r="AP566" s="75"/>
      <c r="AQ566" s="75"/>
    </row>
    <row r="567" ht="14.25" customHeight="1">
      <c r="F567" s="176"/>
      <c r="N567" s="176"/>
      <c r="V567" s="176"/>
      <c r="X567" s="132"/>
      <c r="Y567" s="75"/>
      <c r="Z567" s="75"/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5"/>
      <c r="AO567" s="75"/>
      <c r="AP567" s="75"/>
      <c r="AQ567" s="75"/>
    </row>
    <row r="568" ht="14.25" customHeight="1">
      <c r="F568" s="176"/>
      <c r="N568" s="176"/>
      <c r="V568" s="176"/>
      <c r="X568" s="132"/>
      <c r="Y568" s="75"/>
      <c r="Z568" s="75"/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5"/>
      <c r="AO568" s="75"/>
      <c r="AP568" s="75"/>
      <c r="AQ568" s="75"/>
    </row>
    <row r="569" ht="14.25" customHeight="1">
      <c r="F569" s="176"/>
      <c r="N569" s="176"/>
      <c r="V569" s="176"/>
      <c r="X569" s="132"/>
      <c r="Y569" s="75"/>
      <c r="Z569" s="75"/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5"/>
      <c r="AO569" s="75"/>
      <c r="AP569" s="75"/>
      <c r="AQ569" s="75"/>
    </row>
    <row r="570" ht="14.25" customHeight="1">
      <c r="F570" s="176"/>
      <c r="N570" s="176"/>
      <c r="V570" s="176"/>
      <c r="X570" s="132"/>
      <c r="Y570" s="75"/>
      <c r="Z570" s="75"/>
      <c r="AA570" s="75"/>
      <c r="AB570" s="75"/>
      <c r="AC570" s="75"/>
      <c r="AD570" s="75"/>
      <c r="AE570" s="75"/>
      <c r="AF570" s="75"/>
      <c r="AG570" s="75"/>
      <c r="AH570" s="75"/>
      <c r="AI570" s="75"/>
      <c r="AJ570" s="75"/>
      <c r="AK570" s="75"/>
      <c r="AL570" s="75"/>
      <c r="AM570" s="75"/>
      <c r="AN570" s="75"/>
      <c r="AO570" s="75"/>
      <c r="AP570" s="75"/>
      <c r="AQ570" s="75"/>
    </row>
    <row r="571" ht="14.25" customHeight="1">
      <c r="F571" s="176"/>
      <c r="N571" s="176"/>
      <c r="V571" s="176"/>
      <c r="X571" s="132"/>
      <c r="Y571" s="75"/>
      <c r="Z571" s="75"/>
      <c r="AA571" s="75"/>
      <c r="AB571" s="75"/>
      <c r="AC571" s="75"/>
      <c r="AD571" s="75"/>
      <c r="AE571" s="75"/>
      <c r="AF571" s="75"/>
      <c r="AG571" s="75"/>
      <c r="AH571" s="75"/>
      <c r="AI571" s="75"/>
      <c r="AJ571" s="75"/>
      <c r="AK571" s="75"/>
      <c r="AL571" s="75"/>
      <c r="AM571" s="75"/>
      <c r="AN571" s="75"/>
      <c r="AO571" s="75"/>
      <c r="AP571" s="75"/>
      <c r="AQ571" s="75"/>
    </row>
    <row r="572" ht="14.25" customHeight="1">
      <c r="F572" s="176"/>
      <c r="N572" s="176"/>
      <c r="V572" s="176"/>
      <c r="X572" s="132"/>
      <c r="Y572" s="75"/>
      <c r="Z572" s="75"/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5"/>
      <c r="AO572" s="75"/>
      <c r="AP572" s="75"/>
      <c r="AQ572" s="75"/>
    </row>
    <row r="573" ht="14.25" customHeight="1">
      <c r="F573" s="176"/>
      <c r="N573" s="176"/>
      <c r="V573" s="176"/>
      <c r="X573" s="132"/>
      <c r="Y573" s="75"/>
      <c r="Z573" s="75"/>
      <c r="AA573" s="75"/>
      <c r="AB573" s="75"/>
      <c r="AC573" s="75"/>
      <c r="AD573" s="75"/>
      <c r="AE573" s="75"/>
      <c r="AF573" s="75"/>
      <c r="AG573" s="75"/>
      <c r="AH573" s="75"/>
      <c r="AI573" s="75"/>
      <c r="AJ573" s="75"/>
      <c r="AK573" s="75"/>
      <c r="AL573" s="75"/>
      <c r="AM573" s="75"/>
      <c r="AN573" s="75"/>
      <c r="AO573" s="75"/>
      <c r="AP573" s="75"/>
      <c r="AQ573" s="75"/>
    </row>
    <row r="574" ht="14.25" customHeight="1">
      <c r="F574" s="176"/>
      <c r="N574" s="176"/>
      <c r="V574" s="176"/>
      <c r="X574" s="132"/>
      <c r="Y574" s="75"/>
      <c r="Z574" s="75"/>
      <c r="AA574" s="75"/>
      <c r="AB574" s="75"/>
      <c r="AC574" s="75"/>
      <c r="AD574" s="75"/>
      <c r="AE574" s="75"/>
      <c r="AF574" s="75"/>
      <c r="AG574" s="75"/>
      <c r="AH574" s="75"/>
      <c r="AI574" s="75"/>
      <c r="AJ574" s="75"/>
      <c r="AK574" s="75"/>
      <c r="AL574" s="75"/>
      <c r="AM574" s="75"/>
      <c r="AN574" s="75"/>
      <c r="AO574" s="75"/>
      <c r="AP574" s="75"/>
      <c r="AQ574" s="75"/>
    </row>
    <row r="575" ht="14.25" customHeight="1">
      <c r="F575" s="176"/>
      <c r="N575" s="176"/>
      <c r="V575" s="176"/>
      <c r="X575" s="132"/>
      <c r="Y575" s="75"/>
      <c r="Z575" s="75"/>
      <c r="AA575" s="75"/>
      <c r="AB575" s="75"/>
      <c r="AC575" s="75"/>
      <c r="AD575" s="75"/>
      <c r="AE575" s="75"/>
      <c r="AF575" s="75"/>
      <c r="AG575" s="75"/>
      <c r="AH575" s="75"/>
      <c r="AI575" s="75"/>
      <c r="AJ575" s="75"/>
      <c r="AK575" s="75"/>
      <c r="AL575" s="75"/>
      <c r="AM575" s="75"/>
      <c r="AN575" s="75"/>
      <c r="AO575" s="75"/>
      <c r="AP575" s="75"/>
      <c r="AQ575" s="75"/>
    </row>
    <row r="576" ht="14.25" customHeight="1">
      <c r="F576" s="176"/>
      <c r="N576" s="176"/>
      <c r="V576" s="176"/>
      <c r="X576" s="132"/>
      <c r="Y576" s="75"/>
      <c r="Z576" s="75"/>
      <c r="AA576" s="75"/>
      <c r="AB576" s="75"/>
      <c r="AC576" s="75"/>
      <c r="AD576" s="75"/>
      <c r="AE576" s="75"/>
      <c r="AF576" s="75"/>
      <c r="AG576" s="75"/>
      <c r="AH576" s="75"/>
      <c r="AI576" s="75"/>
      <c r="AJ576" s="75"/>
      <c r="AK576" s="75"/>
      <c r="AL576" s="75"/>
      <c r="AM576" s="75"/>
      <c r="AN576" s="75"/>
      <c r="AO576" s="75"/>
      <c r="AP576" s="75"/>
      <c r="AQ576" s="75"/>
    </row>
    <row r="577" ht="14.25" customHeight="1">
      <c r="F577" s="176"/>
      <c r="N577" s="176"/>
      <c r="V577" s="176"/>
      <c r="X577" s="132"/>
      <c r="Y577" s="75"/>
      <c r="Z577" s="75"/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5"/>
      <c r="AO577" s="75"/>
      <c r="AP577" s="75"/>
      <c r="AQ577" s="75"/>
    </row>
    <row r="578" ht="14.25" customHeight="1">
      <c r="F578" s="176"/>
      <c r="N578" s="176"/>
      <c r="V578" s="176"/>
      <c r="X578" s="132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5"/>
      <c r="AO578" s="75"/>
      <c r="AP578" s="75"/>
      <c r="AQ578" s="75"/>
    </row>
    <row r="579" ht="14.25" customHeight="1">
      <c r="F579" s="176"/>
      <c r="N579" s="176"/>
      <c r="V579" s="176"/>
      <c r="X579" s="132"/>
      <c r="Y579" s="75"/>
      <c r="Z579" s="75"/>
      <c r="AA579" s="75"/>
      <c r="AB579" s="75"/>
      <c r="AC579" s="75"/>
      <c r="AD579" s="75"/>
      <c r="AE579" s="75"/>
      <c r="AF579" s="75"/>
      <c r="AG579" s="75"/>
      <c r="AH579" s="75"/>
      <c r="AI579" s="75"/>
      <c r="AJ579" s="75"/>
      <c r="AK579" s="75"/>
      <c r="AL579" s="75"/>
      <c r="AM579" s="75"/>
      <c r="AN579" s="75"/>
      <c r="AO579" s="75"/>
      <c r="AP579" s="75"/>
      <c r="AQ579" s="75"/>
    </row>
    <row r="580" ht="14.25" customHeight="1">
      <c r="F580" s="176"/>
      <c r="N580" s="176"/>
      <c r="V580" s="176"/>
      <c r="X580" s="132"/>
      <c r="Y580" s="75"/>
      <c r="Z580" s="75"/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5"/>
      <c r="AO580" s="75"/>
      <c r="AP580" s="75"/>
      <c r="AQ580" s="75"/>
    </row>
    <row r="581" ht="14.25" customHeight="1">
      <c r="F581" s="176"/>
      <c r="N581" s="176"/>
      <c r="V581" s="176"/>
      <c r="X581" s="132"/>
      <c r="Y581" s="75"/>
      <c r="Z581" s="75"/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5"/>
      <c r="AO581" s="75"/>
      <c r="AP581" s="75"/>
      <c r="AQ581" s="75"/>
    </row>
    <row r="582" ht="14.25" customHeight="1">
      <c r="F582" s="176"/>
      <c r="N582" s="176"/>
      <c r="V582" s="176"/>
      <c r="X582" s="132"/>
      <c r="Y582" s="75"/>
      <c r="Z582" s="75"/>
      <c r="AA582" s="75"/>
      <c r="AB582" s="75"/>
      <c r="AC582" s="75"/>
      <c r="AD582" s="75"/>
      <c r="AE582" s="75"/>
      <c r="AF582" s="75"/>
      <c r="AG582" s="75"/>
      <c r="AH582" s="75"/>
      <c r="AI582" s="75"/>
      <c r="AJ582" s="75"/>
      <c r="AK582" s="75"/>
      <c r="AL582" s="75"/>
      <c r="AM582" s="75"/>
      <c r="AN582" s="75"/>
      <c r="AO582" s="75"/>
      <c r="AP582" s="75"/>
      <c r="AQ582" s="75"/>
    </row>
    <row r="583" ht="14.25" customHeight="1">
      <c r="F583" s="176"/>
      <c r="N583" s="176"/>
      <c r="V583" s="176"/>
      <c r="X583" s="132"/>
      <c r="Y583" s="75"/>
      <c r="Z583" s="75"/>
      <c r="AA583" s="75"/>
      <c r="AB583" s="75"/>
      <c r="AC583" s="75"/>
      <c r="AD583" s="75"/>
      <c r="AE583" s="75"/>
      <c r="AF583" s="75"/>
      <c r="AG583" s="75"/>
      <c r="AH583" s="75"/>
      <c r="AI583" s="75"/>
      <c r="AJ583" s="75"/>
      <c r="AK583" s="75"/>
      <c r="AL583" s="75"/>
      <c r="AM583" s="75"/>
      <c r="AN583" s="75"/>
      <c r="AO583" s="75"/>
      <c r="AP583" s="75"/>
      <c r="AQ583" s="75"/>
    </row>
    <row r="584" ht="14.25" customHeight="1">
      <c r="F584" s="176"/>
      <c r="N584" s="176"/>
      <c r="V584" s="176"/>
      <c r="X584" s="132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  <c r="AO584" s="75"/>
      <c r="AP584" s="75"/>
      <c r="AQ584" s="75"/>
    </row>
    <row r="585" ht="14.25" customHeight="1">
      <c r="F585" s="176"/>
      <c r="N585" s="176"/>
      <c r="V585" s="176"/>
      <c r="X585" s="132"/>
      <c r="Y585" s="75"/>
      <c r="Z585" s="75"/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5"/>
      <c r="AO585" s="75"/>
      <c r="AP585" s="75"/>
      <c r="AQ585" s="75"/>
    </row>
    <row r="586" ht="14.25" customHeight="1">
      <c r="F586" s="176"/>
      <c r="N586" s="176"/>
      <c r="V586" s="176"/>
      <c r="X586" s="132"/>
      <c r="Y586" s="75"/>
      <c r="Z586" s="75"/>
      <c r="AA586" s="75"/>
      <c r="AB586" s="75"/>
      <c r="AC586" s="75"/>
      <c r="AD586" s="75"/>
      <c r="AE586" s="75"/>
      <c r="AF586" s="75"/>
      <c r="AG586" s="75"/>
      <c r="AH586" s="75"/>
      <c r="AI586" s="75"/>
      <c r="AJ586" s="75"/>
      <c r="AK586" s="75"/>
      <c r="AL586" s="75"/>
      <c r="AM586" s="75"/>
      <c r="AN586" s="75"/>
      <c r="AO586" s="75"/>
      <c r="AP586" s="75"/>
      <c r="AQ586" s="75"/>
    </row>
    <row r="587" ht="14.25" customHeight="1">
      <c r="F587" s="176"/>
      <c r="N587" s="176"/>
      <c r="V587" s="176"/>
      <c r="X587" s="132"/>
      <c r="Y587" s="75"/>
      <c r="Z587" s="75"/>
      <c r="AA587" s="75"/>
      <c r="AB587" s="75"/>
      <c r="AC587" s="75"/>
      <c r="AD587" s="75"/>
      <c r="AE587" s="75"/>
      <c r="AF587" s="75"/>
      <c r="AG587" s="75"/>
      <c r="AH587" s="75"/>
      <c r="AI587" s="75"/>
      <c r="AJ587" s="75"/>
      <c r="AK587" s="75"/>
      <c r="AL587" s="75"/>
      <c r="AM587" s="75"/>
      <c r="AN587" s="75"/>
      <c r="AO587" s="75"/>
      <c r="AP587" s="75"/>
      <c r="AQ587" s="75"/>
    </row>
    <row r="588" ht="14.25" customHeight="1">
      <c r="F588" s="176"/>
      <c r="N588" s="176"/>
      <c r="V588" s="176"/>
      <c r="X588" s="132"/>
      <c r="Y588" s="75"/>
      <c r="Z588" s="75"/>
      <c r="AA588" s="75"/>
      <c r="AB588" s="75"/>
      <c r="AC588" s="75"/>
      <c r="AD588" s="75"/>
      <c r="AE588" s="75"/>
      <c r="AF588" s="75"/>
      <c r="AG588" s="75"/>
      <c r="AH588" s="75"/>
      <c r="AI588" s="75"/>
      <c r="AJ588" s="75"/>
      <c r="AK588" s="75"/>
      <c r="AL588" s="75"/>
      <c r="AM588" s="75"/>
      <c r="AN588" s="75"/>
      <c r="AO588" s="75"/>
      <c r="AP588" s="75"/>
      <c r="AQ588" s="75"/>
    </row>
    <row r="589" ht="14.25" customHeight="1">
      <c r="F589" s="176"/>
      <c r="N589" s="176"/>
      <c r="V589" s="176"/>
      <c r="X589" s="132"/>
      <c r="Y589" s="75"/>
      <c r="Z589" s="75"/>
      <c r="AA589" s="75"/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  <c r="AO589" s="75"/>
      <c r="AP589" s="75"/>
      <c r="AQ589" s="75"/>
    </row>
    <row r="590" ht="14.25" customHeight="1">
      <c r="F590" s="176"/>
      <c r="N590" s="176"/>
      <c r="V590" s="176"/>
      <c r="X590" s="132"/>
      <c r="Y590" s="75"/>
      <c r="Z590" s="75"/>
      <c r="AA590" s="75"/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  <c r="AO590" s="75"/>
      <c r="AP590" s="75"/>
      <c r="AQ590" s="75"/>
    </row>
    <row r="591" ht="14.25" customHeight="1">
      <c r="F591" s="176"/>
      <c r="N591" s="176"/>
      <c r="V591" s="176"/>
      <c r="X591" s="132"/>
      <c r="Y591" s="75"/>
      <c r="Z591" s="75"/>
      <c r="AA591" s="75"/>
      <c r="AB591" s="75"/>
      <c r="AC591" s="75"/>
      <c r="AD591" s="75"/>
      <c r="AE591" s="75"/>
      <c r="AF591" s="75"/>
      <c r="AG591" s="75"/>
      <c r="AH591" s="75"/>
      <c r="AI591" s="75"/>
      <c r="AJ591" s="75"/>
      <c r="AK591" s="75"/>
      <c r="AL591" s="75"/>
      <c r="AM591" s="75"/>
      <c r="AN591" s="75"/>
      <c r="AO591" s="75"/>
      <c r="AP591" s="75"/>
      <c r="AQ591" s="75"/>
    </row>
    <row r="592" ht="14.25" customHeight="1">
      <c r="F592" s="176"/>
      <c r="N592" s="176"/>
      <c r="V592" s="176"/>
      <c r="X592" s="132"/>
      <c r="Y592" s="75"/>
      <c r="Z592" s="75"/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</row>
    <row r="593" ht="14.25" customHeight="1">
      <c r="F593" s="176"/>
      <c r="N593" s="176"/>
      <c r="V593" s="176"/>
      <c r="X593" s="132"/>
      <c r="Y593" s="75"/>
      <c r="Z593" s="75"/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  <c r="AO593" s="75"/>
      <c r="AP593" s="75"/>
      <c r="AQ593" s="75"/>
    </row>
    <row r="594" ht="14.25" customHeight="1">
      <c r="F594" s="176"/>
      <c r="N594" s="176"/>
      <c r="V594" s="176"/>
      <c r="X594" s="132"/>
      <c r="Y594" s="75"/>
      <c r="Z594" s="75"/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  <c r="AO594" s="75"/>
      <c r="AP594" s="75"/>
      <c r="AQ594" s="75"/>
    </row>
    <row r="595" ht="14.25" customHeight="1">
      <c r="F595" s="176"/>
      <c r="N595" s="176"/>
      <c r="V595" s="176"/>
      <c r="X595" s="132"/>
      <c r="Y595" s="75"/>
      <c r="Z595" s="75"/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5"/>
      <c r="AL595" s="75"/>
      <c r="AM595" s="75"/>
      <c r="AN595" s="75"/>
      <c r="AO595" s="75"/>
      <c r="AP595" s="75"/>
      <c r="AQ595" s="75"/>
    </row>
    <row r="596" ht="14.25" customHeight="1">
      <c r="F596" s="176"/>
      <c r="N596" s="176"/>
      <c r="V596" s="176"/>
      <c r="X596" s="132"/>
      <c r="Y596" s="75"/>
      <c r="Z596" s="75"/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5"/>
      <c r="AL596" s="75"/>
      <c r="AM596" s="75"/>
      <c r="AN596" s="75"/>
      <c r="AO596" s="75"/>
      <c r="AP596" s="75"/>
      <c r="AQ596" s="75"/>
    </row>
    <row r="597" ht="14.25" customHeight="1">
      <c r="F597" s="176"/>
      <c r="N597" s="176"/>
      <c r="V597" s="176"/>
      <c r="X597" s="132"/>
      <c r="Y597" s="75"/>
      <c r="Z597" s="75"/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5"/>
      <c r="AL597" s="75"/>
      <c r="AM597" s="75"/>
      <c r="AN597" s="75"/>
      <c r="AO597" s="75"/>
      <c r="AP597" s="75"/>
      <c r="AQ597" s="75"/>
    </row>
    <row r="598" ht="14.25" customHeight="1">
      <c r="F598" s="176"/>
      <c r="N598" s="176"/>
      <c r="V598" s="176"/>
      <c r="X598" s="132"/>
      <c r="Y598" s="75"/>
      <c r="Z598" s="75"/>
      <c r="AA598" s="75"/>
      <c r="AB598" s="75"/>
      <c r="AC598" s="75"/>
      <c r="AD598" s="75"/>
      <c r="AE598" s="75"/>
      <c r="AF598" s="75"/>
      <c r="AG598" s="75"/>
      <c r="AH598" s="75"/>
      <c r="AI598" s="75"/>
      <c r="AJ598" s="75"/>
      <c r="AK598" s="75"/>
      <c r="AL598" s="75"/>
      <c r="AM598" s="75"/>
      <c r="AN598" s="75"/>
      <c r="AO598" s="75"/>
      <c r="AP598" s="75"/>
      <c r="AQ598" s="75"/>
    </row>
    <row r="599" ht="14.25" customHeight="1">
      <c r="F599" s="176"/>
      <c r="N599" s="176"/>
      <c r="V599" s="176"/>
      <c r="X599" s="132"/>
      <c r="Y599" s="75"/>
      <c r="Z599" s="75"/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5"/>
      <c r="AL599" s="75"/>
      <c r="AM599" s="75"/>
      <c r="AN599" s="75"/>
      <c r="AO599" s="75"/>
      <c r="AP599" s="75"/>
      <c r="AQ599" s="75"/>
    </row>
    <row r="600" ht="14.25" customHeight="1">
      <c r="F600" s="176"/>
      <c r="N600" s="176"/>
      <c r="V600" s="176"/>
      <c r="X600" s="132"/>
      <c r="Y600" s="75"/>
      <c r="Z600" s="75"/>
      <c r="AA600" s="75"/>
      <c r="AB600" s="75"/>
      <c r="AC600" s="75"/>
      <c r="AD600" s="75"/>
      <c r="AE600" s="75"/>
      <c r="AF600" s="75"/>
      <c r="AG600" s="75"/>
      <c r="AH600" s="75"/>
      <c r="AI600" s="75"/>
      <c r="AJ600" s="75"/>
      <c r="AK600" s="75"/>
      <c r="AL600" s="75"/>
      <c r="AM600" s="75"/>
      <c r="AN600" s="75"/>
      <c r="AO600" s="75"/>
      <c r="AP600" s="75"/>
      <c r="AQ600" s="75"/>
    </row>
    <row r="601" ht="14.25" customHeight="1">
      <c r="F601" s="176"/>
      <c r="N601" s="176"/>
      <c r="V601" s="176"/>
      <c r="X601" s="132"/>
      <c r="Y601" s="75"/>
      <c r="Z601" s="75"/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5"/>
      <c r="AL601" s="75"/>
      <c r="AM601" s="75"/>
      <c r="AN601" s="75"/>
      <c r="AO601" s="75"/>
      <c r="AP601" s="75"/>
      <c r="AQ601" s="75"/>
    </row>
    <row r="602" ht="14.25" customHeight="1">
      <c r="F602" s="176"/>
      <c r="N602" s="176"/>
      <c r="V602" s="176"/>
      <c r="X602" s="132"/>
      <c r="Y602" s="75"/>
      <c r="Z602" s="75"/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5"/>
      <c r="AL602" s="75"/>
      <c r="AM602" s="75"/>
      <c r="AN602" s="75"/>
      <c r="AO602" s="75"/>
      <c r="AP602" s="75"/>
      <c r="AQ602" s="75"/>
    </row>
    <row r="603" ht="14.25" customHeight="1">
      <c r="F603" s="176"/>
      <c r="N603" s="176"/>
      <c r="V603" s="176"/>
      <c r="X603" s="132"/>
      <c r="Y603" s="75"/>
      <c r="Z603" s="75"/>
      <c r="AA603" s="75"/>
      <c r="AB603" s="75"/>
      <c r="AC603" s="75"/>
      <c r="AD603" s="75"/>
      <c r="AE603" s="75"/>
      <c r="AF603" s="75"/>
      <c r="AG603" s="75"/>
      <c r="AH603" s="75"/>
      <c r="AI603" s="75"/>
      <c r="AJ603" s="75"/>
      <c r="AK603" s="75"/>
      <c r="AL603" s="75"/>
      <c r="AM603" s="75"/>
      <c r="AN603" s="75"/>
      <c r="AO603" s="75"/>
      <c r="AP603" s="75"/>
      <c r="AQ603" s="75"/>
    </row>
    <row r="604" ht="14.25" customHeight="1">
      <c r="F604" s="176"/>
      <c r="N604" s="176"/>
      <c r="V604" s="176"/>
      <c r="X604" s="132"/>
      <c r="Y604" s="75"/>
      <c r="Z604" s="75"/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5"/>
      <c r="AL604" s="75"/>
      <c r="AM604" s="75"/>
      <c r="AN604" s="75"/>
      <c r="AO604" s="75"/>
      <c r="AP604" s="75"/>
      <c r="AQ604" s="75"/>
    </row>
    <row r="605" ht="14.25" customHeight="1">
      <c r="F605" s="176"/>
      <c r="N605" s="176"/>
      <c r="V605" s="176"/>
      <c r="X605" s="132"/>
      <c r="Y605" s="75"/>
      <c r="Z605" s="75"/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5"/>
      <c r="AL605" s="75"/>
      <c r="AM605" s="75"/>
      <c r="AN605" s="75"/>
      <c r="AO605" s="75"/>
      <c r="AP605" s="75"/>
      <c r="AQ605" s="75"/>
    </row>
    <row r="606" ht="14.25" customHeight="1">
      <c r="F606" s="176"/>
      <c r="N606" s="176"/>
      <c r="V606" s="176"/>
      <c r="X606" s="132"/>
      <c r="Y606" s="75"/>
      <c r="Z606" s="75"/>
      <c r="AA606" s="75"/>
      <c r="AB606" s="75"/>
      <c r="AC606" s="75"/>
      <c r="AD606" s="75"/>
      <c r="AE606" s="75"/>
      <c r="AF606" s="75"/>
      <c r="AG606" s="75"/>
      <c r="AH606" s="75"/>
      <c r="AI606" s="75"/>
      <c r="AJ606" s="75"/>
      <c r="AK606" s="75"/>
      <c r="AL606" s="75"/>
      <c r="AM606" s="75"/>
      <c r="AN606" s="75"/>
      <c r="AO606" s="75"/>
      <c r="AP606" s="75"/>
      <c r="AQ606" s="75"/>
    </row>
    <row r="607" ht="14.25" customHeight="1">
      <c r="F607" s="176"/>
      <c r="N607" s="176"/>
      <c r="V607" s="176"/>
      <c r="X607" s="132"/>
      <c r="Y607" s="75"/>
      <c r="Z607" s="75"/>
      <c r="AA607" s="75"/>
      <c r="AB607" s="75"/>
      <c r="AC607" s="75"/>
      <c r="AD607" s="75"/>
      <c r="AE607" s="75"/>
      <c r="AF607" s="75"/>
      <c r="AG607" s="75"/>
      <c r="AH607" s="75"/>
      <c r="AI607" s="75"/>
      <c r="AJ607" s="75"/>
      <c r="AK607" s="75"/>
      <c r="AL607" s="75"/>
      <c r="AM607" s="75"/>
      <c r="AN607" s="75"/>
      <c r="AO607" s="75"/>
      <c r="AP607" s="75"/>
      <c r="AQ607" s="75"/>
    </row>
    <row r="608" ht="14.25" customHeight="1">
      <c r="F608" s="176"/>
      <c r="N608" s="176"/>
      <c r="V608" s="176"/>
      <c r="X608" s="132"/>
      <c r="Y608" s="75"/>
      <c r="Z608" s="75"/>
      <c r="AA608" s="75"/>
      <c r="AB608" s="75"/>
      <c r="AC608" s="75"/>
      <c r="AD608" s="75"/>
      <c r="AE608" s="75"/>
      <c r="AF608" s="75"/>
      <c r="AG608" s="75"/>
      <c r="AH608" s="75"/>
      <c r="AI608" s="75"/>
      <c r="AJ608" s="75"/>
      <c r="AK608" s="75"/>
      <c r="AL608" s="75"/>
      <c r="AM608" s="75"/>
      <c r="AN608" s="75"/>
      <c r="AO608" s="75"/>
      <c r="AP608" s="75"/>
      <c r="AQ608" s="75"/>
    </row>
    <row r="609" ht="14.25" customHeight="1">
      <c r="F609" s="176"/>
      <c r="N609" s="176"/>
      <c r="V609" s="176"/>
      <c r="X609" s="132"/>
      <c r="Y609" s="75"/>
      <c r="Z609" s="75"/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5"/>
      <c r="AL609" s="75"/>
      <c r="AM609" s="75"/>
      <c r="AN609" s="75"/>
      <c r="AO609" s="75"/>
      <c r="AP609" s="75"/>
      <c r="AQ609" s="75"/>
    </row>
    <row r="610" ht="14.25" customHeight="1">
      <c r="F610" s="176"/>
      <c r="N610" s="176"/>
      <c r="V610" s="176"/>
      <c r="X610" s="132"/>
      <c r="Y610" s="75"/>
      <c r="Z610" s="75"/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5"/>
      <c r="AL610" s="75"/>
      <c r="AM610" s="75"/>
      <c r="AN610" s="75"/>
      <c r="AO610" s="75"/>
      <c r="AP610" s="75"/>
      <c r="AQ610" s="75"/>
    </row>
    <row r="611" ht="14.25" customHeight="1">
      <c r="F611" s="176"/>
      <c r="N611" s="176"/>
      <c r="V611" s="176"/>
      <c r="X611" s="132"/>
      <c r="Y611" s="75"/>
      <c r="Z611" s="75"/>
      <c r="AA611" s="75"/>
      <c r="AB611" s="75"/>
      <c r="AC611" s="75"/>
      <c r="AD611" s="75"/>
      <c r="AE611" s="75"/>
      <c r="AF611" s="75"/>
      <c r="AG611" s="75"/>
      <c r="AH611" s="75"/>
      <c r="AI611" s="75"/>
      <c r="AJ611" s="75"/>
      <c r="AK611" s="75"/>
      <c r="AL611" s="75"/>
      <c r="AM611" s="75"/>
      <c r="AN611" s="75"/>
      <c r="AO611" s="75"/>
      <c r="AP611" s="75"/>
      <c r="AQ611" s="75"/>
    </row>
    <row r="612" ht="14.25" customHeight="1">
      <c r="F612" s="176"/>
      <c r="N612" s="176"/>
      <c r="V612" s="176"/>
      <c r="X612" s="132"/>
      <c r="Y612" s="75"/>
      <c r="Z612" s="75"/>
      <c r="AA612" s="75"/>
      <c r="AB612" s="75"/>
      <c r="AC612" s="75"/>
      <c r="AD612" s="75"/>
      <c r="AE612" s="75"/>
      <c r="AF612" s="75"/>
      <c r="AG612" s="75"/>
      <c r="AH612" s="75"/>
      <c r="AI612" s="75"/>
      <c r="AJ612" s="75"/>
      <c r="AK612" s="75"/>
      <c r="AL612" s="75"/>
      <c r="AM612" s="75"/>
      <c r="AN612" s="75"/>
      <c r="AO612" s="75"/>
      <c r="AP612" s="75"/>
      <c r="AQ612" s="75"/>
    </row>
    <row r="613" ht="14.25" customHeight="1">
      <c r="F613" s="176"/>
      <c r="N613" s="176"/>
      <c r="V613" s="176"/>
      <c r="X613" s="132"/>
      <c r="Y613" s="75"/>
      <c r="Z613" s="75"/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5"/>
      <c r="AL613" s="75"/>
      <c r="AM613" s="75"/>
      <c r="AN613" s="75"/>
      <c r="AO613" s="75"/>
      <c r="AP613" s="75"/>
      <c r="AQ613" s="75"/>
    </row>
    <row r="614" ht="14.25" customHeight="1">
      <c r="F614" s="176"/>
      <c r="N614" s="176"/>
      <c r="V614" s="176"/>
      <c r="X614" s="132"/>
      <c r="Y614" s="75"/>
      <c r="Z614" s="75"/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5"/>
      <c r="AL614" s="75"/>
      <c r="AM614" s="75"/>
      <c r="AN614" s="75"/>
      <c r="AO614" s="75"/>
      <c r="AP614" s="75"/>
      <c r="AQ614" s="75"/>
    </row>
    <row r="615" ht="14.25" customHeight="1">
      <c r="F615" s="176"/>
      <c r="N615" s="176"/>
      <c r="V615" s="176"/>
      <c r="X615" s="132"/>
      <c r="Y615" s="75"/>
      <c r="Z615" s="75"/>
      <c r="AA615" s="75"/>
      <c r="AB615" s="75"/>
      <c r="AC615" s="75"/>
      <c r="AD615" s="75"/>
      <c r="AE615" s="75"/>
      <c r="AF615" s="75"/>
      <c r="AG615" s="75"/>
      <c r="AH615" s="75"/>
      <c r="AI615" s="75"/>
      <c r="AJ615" s="75"/>
      <c r="AK615" s="75"/>
      <c r="AL615" s="75"/>
      <c r="AM615" s="75"/>
      <c r="AN615" s="75"/>
      <c r="AO615" s="75"/>
      <c r="AP615" s="75"/>
      <c r="AQ615" s="75"/>
    </row>
    <row r="616" ht="14.25" customHeight="1">
      <c r="F616" s="176"/>
      <c r="N616" s="176"/>
      <c r="V616" s="176"/>
      <c r="X616" s="132"/>
      <c r="Y616" s="75"/>
      <c r="Z616" s="75"/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5"/>
      <c r="AL616" s="75"/>
      <c r="AM616" s="75"/>
      <c r="AN616" s="75"/>
      <c r="AO616" s="75"/>
      <c r="AP616" s="75"/>
      <c r="AQ616" s="75"/>
    </row>
    <row r="617" ht="14.25" customHeight="1">
      <c r="F617" s="176"/>
      <c r="N617" s="176"/>
      <c r="V617" s="176"/>
      <c r="X617" s="132"/>
      <c r="Y617" s="75"/>
      <c r="Z617" s="75"/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5"/>
      <c r="AL617" s="75"/>
      <c r="AM617" s="75"/>
      <c r="AN617" s="75"/>
      <c r="AO617" s="75"/>
      <c r="AP617" s="75"/>
      <c r="AQ617" s="75"/>
    </row>
    <row r="618" ht="14.25" customHeight="1">
      <c r="F618" s="176"/>
      <c r="N618" s="176"/>
      <c r="V618" s="176"/>
      <c r="X618" s="132"/>
      <c r="Y618" s="75"/>
      <c r="Z618" s="75"/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5"/>
      <c r="AL618" s="75"/>
      <c r="AM618" s="75"/>
      <c r="AN618" s="75"/>
      <c r="AO618" s="75"/>
      <c r="AP618" s="75"/>
      <c r="AQ618" s="75"/>
    </row>
    <row r="619" ht="14.25" customHeight="1">
      <c r="F619" s="176"/>
      <c r="N619" s="176"/>
      <c r="V619" s="176"/>
      <c r="X619" s="132"/>
      <c r="Y619" s="75"/>
      <c r="Z619" s="75"/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5"/>
      <c r="AL619" s="75"/>
      <c r="AM619" s="75"/>
      <c r="AN619" s="75"/>
      <c r="AO619" s="75"/>
      <c r="AP619" s="75"/>
      <c r="AQ619" s="75"/>
    </row>
    <row r="620" ht="14.25" customHeight="1">
      <c r="F620" s="176"/>
      <c r="N620" s="176"/>
      <c r="V620" s="176"/>
      <c r="X620" s="132"/>
      <c r="Y620" s="75"/>
      <c r="Z620" s="75"/>
      <c r="AA620" s="75"/>
      <c r="AB620" s="75"/>
      <c r="AC620" s="75"/>
      <c r="AD620" s="75"/>
      <c r="AE620" s="75"/>
      <c r="AF620" s="75"/>
      <c r="AG620" s="75"/>
      <c r="AH620" s="75"/>
      <c r="AI620" s="75"/>
      <c r="AJ620" s="75"/>
      <c r="AK620" s="75"/>
      <c r="AL620" s="75"/>
      <c r="AM620" s="75"/>
      <c r="AN620" s="75"/>
      <c r="AO620" s="75"/>
      <c r="AP620" s="75"/>
      <c r="AQ620" s="75"/>
    </row>
    <row r="621" ht="14.25" customHeight="1">
      <c r="F621" s="176"/>
      <c r="N621" s="176"/>
      <c r="V621" s="176"/>
      <c r="X621" s="132"/>
      <c r="Y621" s="75"/>
      <c r="Z621" s="75"/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5"/>
      <c r="AL621" s="75"/>
      <c r="AM621" s="75"/>
      <c r="AN621" s="75"/>
      <c r="AO621" s="75"/>
      <c r="AP621" s="75"/>
      <c r="AQ621" s="75"/>
    </row>
    <row r="622" ht="14.25" customHeight="1">
      <c r="F622" s="176"/>
      <c r="N622" s="176"/>
      <c r="V622" s="176"/>
      <c r="X622" s="132"/>
      <c r="Y622" s="75"/>
      <c r="Z622" s="75"/>
      <c r="AA622" s="75"/>
      <c r="AB622" s="75"/>
      <c r="AC622" s="75"/>
      <c r="AD622" s="75"/>
      <c r="AE622" s="75"/>
      <c r="AF622" s="75"/>
      <c r="AG622" s="75"/>
      <c r="AH622" s="75"/>
      <c r="AI622" s="75"/>
      <c r="AJ622" s="75"/>
      <c r="AK622" s="75"/>
      <c r="AL622" s="75"/>
      <c r="AM622" s="75"/>
      <c r="AN622" s="75"/>
      <c r="AO622" s="75"/>
      <c r="AP622" s="75"/>
      <c r="AQ622" s="75"/>
    </row>
    <row r="623" ht="14.25" customHeight="1">
      <c r="F623" s="176"/>
      <c r="N623" s="176"/>
      <c r="V623" s="176"/>
      <c r="X623" s="132"/>
      <c r="Y623" s="75"/>
      <c r="Z623" s="75"/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5"/>
      <c r="AL623" s="75"/>
      <c r="AM623" s="75"/>
      <c r="AN623" s="75"/>
      <c r="AO623" s="75"/>
      <c r="AP623" s="75"/>
      <c r="AQ623" s="75"/>
    </row>
    <row r="624" ht="14.25" customHeight="1">
      <c r="F624" s="176"/>
      <c r="N624" s="176"/>
      <c r="V624" s="176"/>
      <c r="X624" s="132"/>
      <c r="Y624" s="75"/>
      <c r="Z624" s="75"/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5"/>
      <c r="AL624" s="75"/>
      <c r="AM624" s="75"/>
      <c r="AN624" s="75"/>
      <c r="AO624" s="75"/>
      <c r="AP624" s="75"/>
      <c r="AQ624" s="75"/>
    </row>
    <row r="625" ht="14.25" customHeight="1">
      <c r="F625" s="176"/>
      <c r="N625" s="176"/>
      <c r="V625" s="176"/>
      <c r="X625" s="132"/>
      <c r="Y625" s="75"/>
      <c r="Z625" s="75"/>
      <c r="AA625" s="75"/>
      <c r="AB625" s="75"/>
      <c r="AC625" s="75"/>
      <c r="AD625" s="75"/>
      <c r="AE625" s="75"/>
      <c r="AF625" s="75"/>
      <c r="AG625" s="75"/>
      <c r="AH625" s="75"/>
      <c r="AI625" s="75"/>
      <c r="AJ625" s="75"/>
      <c r="AK625" s="75"/>
      <c r="AL625" s="75"/>
      <c r="AM625" s="75"/>
      <c r="AN625" s="75"/>
      <c r="AO625" s="75"/>
      <c r="AP625" s="75"/>
      <c r="AQ625" s="75"/>
    </row>
    <row r="626" ht="14.25" customHeight="1">
      <c r="F626" s="176"/>
      <c r="N626" s="176"/>
      <c r="V626" s="176"/>
      <c r="X626" s="132"/>
      <c r="Y626" s="75"/>
      <c r="Z626" s="75"/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5"/>
      <c r="AL626" s="75"/>
      <c r="AM626" s="75"/>
      <c r="AN626" s="75"/>
      <c r="AO626" s="75"/>
      <c r="AP626" s="75"/>
      <c r="AQ626" s="75"/>
    </row>
    <row r="627" ht="14.25" customHeight="1">
      <c r="F627" s="176"/>
      <c r="N627" s="176"/>
      <c r="V627" s="176"/>
      <c r="X627" s="132"/>
      <c r="Y627" s="75"/>
      <c r="Z627" s="75"/>
      <c r="AA627" s="75"/>
      <c r="AB627" s="75"/>
      <c r="AC627" s="75"/>
      <c r="AD627" s="75"/>
      <c r="AE627" s="75"/>
      <c r="AF627" s="75"/>
      <c r="AG627" s="75"/>
      <c r="AH627" s="75"/>
      <c r="AI627" s="75"/>
      <c r="AJ627" s="75"/>
      <c r="AK627" s="75"/>
      <c r="AL627" s="75"/>
      <c r="AM627" s="75"/>
      <c r="AN627" s="75"/>
      <c r="AO627" s="75"/>
      <c r="AP627" s="75"/>
      <c r="AQ627" s="75"/>
    </row>
    <row r="628" ht="14.25" customHeight="1">
      <c r="F628" s="176"/>
      <c r="N628" s="176"/>
      <c r="V628" s="176"/>
      <c r="X628" s="132"/>
      <c r="Y628" s="75"/>
      <c r="Z628" s="75"/>
      <c r="AA628" s="75"/>
      <c r="AB628" s="75"/>
      <c r="AC628" s="75"/>
      <c r="AD628" s="75"/>
      <c r="AE628" s="75"/>
      <c r="AF628" s="75"/>
      <c r="AG628" s="75"/>
      <c r="AH628" s="75"/>
      <c r="AI628" s="75"/>
      <c r="AJ628" s="75"/>
      <c r="AK628" s="75"/>
      <c r="AL628" s="75"/>
      <c r="AM628" s="75"/>
      <c r="AN628" s="75"/>
      <c r="AO628" s="75"/>
      <c r="AP628" s="75"/>
      <c r="AQ628" s="75"/>
    </row>
    <row r="629" ht="14.25" customHeight="1">
      <c r="F629" s="176"/>
      <c r="N629" s="176"/>
      <c r="V629" s="176"/>
      <c r="X629" s="132"/>
      <c r="Y629" s="75"/>
      <c r="Z629" s="75"/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5"/>
      <c r="AL629" s="75"/>
      <c r="AM629" s="75"/>
      <c r="AN629" s="75"/>
      <c r="AO629" s="75"/>
      <c r="AP629" s="75"/>
      <c r="AQ629" s="75"/>
    </row>
    <row r="630" ht="14.25" customHeight="1">
      <c r="F630" s="176"/>
      <c r="N630" s="176"/>
      <c r="V630" s="176"/>
      <c r="X630" s="132"/>
      <c r="Y630" s="75"/>
      <c r="Z630" s="75"/>
      <c r="AA630" s="75"/>
      <c r="AB630" s="75"/>
      <c r="AC630" s="75"/>
      <c r="AD630" s="75"/>
      <c r="AE630" s="75"/>
      <c r="AF630" s="75"/>
      <c r="AG630" s="75"/>
      <c r="AH630" s="75"/>
      <c r="AI630" s="75"/>
      <c r="AJ630" s="75"/>
      <c r="AK630" s="75"/>
      <c r="AL630" s="75"/>
      <c r="AM630" s="75"/>
      <c r="AN630" s="75"/>
      <c r="AO630" s="75"/>
      <c r="AP630" s="75"/>
      <c r="AQ630" s="75"/>
    </row>
    <row r="631" ht="14.25" customHeight="1">
      <c r="F631" s="176"/>
      <c r="N631" s="176"/>
      <c r="V631" s="176"/>
      <c r="X631" s="132"/>
      <c r="Y631" s="75"/>
      <c r="Z631" s="75"/>
      <c r="AA631" s="75"/>
      <c r="AB631" s="75"/>
      <c r="AC631" s="75"/>
      <c r="AD631" s="75"/>
      <c r="AE631" s="75"/>
      <c r="AF631" s="75"/>
      <c r="AG631" s="75"/>
      <c r="AH631" s="75"/>
      <c r="AI631" s="75"/>
      <c r="AJ631" s="75"/>
      <c r="AK631" s="75"/>
      <c r="AL631" s="75"/>
      <c r="AM631" s="75"/>
      <c r="AN631" s="75"/>
      <c r="AO631" s="75"/>
      <c r="AP631" s="75"/>
      <c r="AQ631" s="75"/>
    </row>
    <row r="632" ht="14.25" customHeight="1">
      <c r="F632" s="176"/>
      <c r="N632" s="176"/>
      <c r="V632" s="176"/>
      <c r="X632" s="132"/>
      <c r="Y632" s="75"/>
      <c r="Z632" s="75"/>
      <c r="AA632" s="75"/>
      <c r="AB632" s="75"/>
      <c r="AC632" s="75"/>
      <c r="AD632" s="75"/>
      <c r="AE632" s="75"/>
      <c r="AF632" s="75"/>
      <c r="AG632" s="75"/>
      <c r="AH632" s="75"/>
      <c r="AI632" s="75"/>
      <c r="AJ632" s="75"/>
      <c r="AK632" s="75"/>
      <c r="AL632" s="75"/>
      <c r="AM632" s="75"/>
      <c r="AN632" s="75"/>
      <c r="AO632" s="75"/>
      <c r="AP632" s="75"/>
      <c r="AQ632" s="75"/>
    </row>
    <row r="633" ht="14.25" customHeight="1">
      <c r="F633" s="176"/>
      <c r="N633" s="176"/>
      <c r="V633" s="176"/>
      <c r="X633" s="132"/>
      <c r="Y633" s="75"/>
      <c r="Z633" s="75"/>
      <c r="AA633" s="75"/>
      <c r="AB633" s="75"/>
      <c r="AC633" s="75"/>
      <c r="AD633" s="75"/>
      <c r="AE633" s="75"/>
      <c r="AF633" s="75"/>
      <c r="AG633" s="75"/>
      <c r="AH633" s="75"/>
      <c r="AI633" s="75"/>
      <c r="AJ633" s="75"/>
      <c r="AK633" s="75"/>
      <c r="AL633" s="75"/>
      <c r="AM633" s="75"/>
      <c r="AN633" s="75"/>
      <c r="AO633" s="75"/>
      <c r="AP633" s="75"/>
      <c r="AQ633" s="75"/>
    </row>
    <row r="634" ht="14.25" customHeight="1">
      <c r="F634" s="176"/>
      <c r="N634" s="176"/>
      <c r="V634" s="176"/>
      <c r="X634" s="132"/>
      <c r="Y634" s="75"/>
      <c r="Z634" s="75"/>
      <c r="AA634" s="75"/>
      <c r="AB634" s="75"/>
      <c r="AC634" s="75"/>
      <c r="AD634" s="75"/>
      <c r="AE634" s="75"/>
      <c r="AF634" s="75"/>
      <c r="AG634" s="75"/>
      <c r="AH634" s="75"/>
      <c r="AI634" s="75"/>
      <c r="AJ634" s="75"/>
      <c r="AK634" s="75"/>
      <c r="AL634" s="75"/>
      <c r="AM634" s="75"/>
      <c r="AN634" s="75"/>
      <c r="AO634" s="75"/>
      <c r="AP634" s="75"/>
      <c r="AQ634" s="75"/>
    </row>
    <row r="635" ht="14.25" customHeight="1">
      <c r="F635" s="176"/>
      <c r="N635" s="176"/>
      <c r="V635" s="176"/>
      <c r="X635" s="132"/>
      <c r="Y635" s="75"/>
      <c r="Z635" s="75"/>
      <c r="AA635" s="75"/>
      <c r="AB635" s="75"/>
      <c r="AC635" s="75"/>
      <c r="AD635" s="75"/>
      <c r="AE635" s="75"/>
      <c r="AF635" s="75"/>
      <c r="AG635" s="75"/>
      <c r="AH635" s="75"/>
      <c r="AI635" s="75"/>
      <c r="AJ635" s="75"/>
      <c r="AK635" s="75"/>
      <c r="AL635" s="75"/>
      <c r="AM635" s="75"/>
      <c r="AN635" s="75"/>
      <c r="AO635" s="75"/>
      <c r="AP635" s="75"/>
      <c r="AQ635" s="75"/>
    </row>
    <row r="636" ht="14.25" customHeight="1">
      <c r="F636" s="176"/>
      <c r="N636" s="176"/>
      <c r="V636" s="176"/>
      <c r="X636" s="132"/>
      <c r="Y636" s="75"/>
      <c r="Z636" s="75"/>
      <c r="AA636" s="75"/>
      <c r="AB636" s="75"/>
      <c r="AC636" s="75"/>
      <c r="AD636" s="75"/>
      <c r="AE636" s="75"/>
      <c r="AF636" s="75"/>
      <c r="AG636" s="75"/>
      <c r="AH636" s="75"/>
      <c r="AI636" s="75"/>
      <c r="AJ636" s="75"/>
      <c r="AK636" s="75"/>
      <c r="AL636" s="75"/>
      <c r="AM636" s="75"/>
      <c r="AN636" s="75"/>
      <c r="AO636" s="75"/>
      <c r="AP636" s="75"/>
      <c r="AQ636" s="75"/>
    </row>
    <row r="637" ht="14.25" customHeight="1">
      <c r="F637" s="176"/>
      <c r="N637" s="176"/>
      <c r="V637" s="176"/>
      <c r="X637" s="132"/>
      <c r="Y637" s="75"/>
      <c r="Z637" s="75"/>
      <c r="AA637" s="75"/>
      <c r="AB637" s="75"/>
      <c r="AC637" s="75"/>
      <c r="AD637" s="75"/>
      <c r="AE637" s="75"/>
      <c r="AF637" s="75"/>
      <c r="AG637" s="75"/>
      <c r="AH637" s="75"/>
      <c r="AI637" s="75"/>
      <c r="AJ637" s="75"/>
      <c r="AK637" s="75"/>
      <c r="AL637" s="75"/>
      <c r="AM637" s="75"/>
      <c r="AN637" s="75"/>
      <c r="AO637" s="75"/>
      <c r="AP637" s="75"/>
      <c r="AQ637" s="75"/>
    </row>
    <row r="638" ht="14.25" customHeight="1">
      <c r="F638" s="176"/>
      <c r="N638" s="176"/>
      <c r="V638" s="176"/>
      <c r="X638" s="132"/>
      <c r="Y638" s="75"/>
      <c r="Z638" s="75"/>
      <c r="AA638" s="75"/>
      <c r="AB638" s="75"/>
      <c r="AC638" s="75"/>
      <c r="AD638" s="75"/>
      <c r="AE638" s="75"/>
      <c r="AF638" s="75"/>
      <c r="AG638" s="75"/>
      <c r="AH638" s="75"/>
      <c r="AI638" s="75"/>
      <c r="AJ638" s="75"/>
      <c r="AK638" s="75"/>
      <c r="AL638" s="75"/>
      <c r="AM638" s="75"/>
      <c r="AN638" s="75"/>
      <c r="AO638" s="75"/>
      <c r="AP638" s="75"/>
      <c r="AQ638" s="75"/>
    </row>
    <row r="639" ht="14.25" customHeight="1">
      <c r="F639" s="176"/>
      <c r="N639" s="176"/>
      <c r="V639" s="176"/>
      <c r="X639" s="132"/>
      <c r="Y639" s="75"/>
      <c r="Z639" s="75"/>
      <c r="AA639" s="75"/>
      <c r="AB639" s="75"/>
      <c r="AC639" s="75"/>
      <c r="AD639" s="75"/>
      <c r="AE639" s="75"/>
      <c r="AF639" s="75"/>
      <c r="AG639" s="75"/>
      <c r="AH639" s="75"/>
      <c r="AI639" s="75"/>
      <c r="AJ639" s="75"/>
      <c r="AK639" s="75"/>
      <c r="AL639" s="75"/>
      <c r="AM639" s="75"/>
      <c r="AN639" s="75"/>
      <c r="AO639" s="75"/>
      <c r="AP639" s="75"/>
      <c r="AQ639" s="75"/>
    </row>
    <row r="640" ht="14.25" customHeight="1">
      <c r="F640" s="176"/>
      <c r="N640" s="176"/>
      <c r="V640" s="176"/>
      <c r="X640" s="132"/>
      <c r="Y640" s="75"/>
      <c r="Z640" s="75"/>
      <c r="AA640" s="75"/>
      <c r="AB640" s="75"/>
      <c r="AC640" s="75"/>
      <c r="AD640" s="75"/>
      <c r="AE640" s="75"/>
      <c r="AF640" s="75"/>
      <c r="AG640" s="75"/>
      <c r="AH640" s="75"/>
      <c r="AI640" s="75"/>
      <c r="AJ640" s="75"/>
      <c r="AK640" s="75"/>
      <c r="AL640" s="75"/>
      <c r="AM640" s="75"/>
      <c r="AN640" s="75"/>
      <c r="AO640" s="75"/>
      <c r="AP640" s="75"/>
      <c r="AQ640" s="75"/>
    </row>
    <row r="641" ht="14.25" customHeight="1">
      <c r="F641" s="176"/>
      <c r="N641" s="176"/>
      <c r="V641" s="176"/>
      <c r="X641" s="132"/>
      <c r="Y641" s="75"/>
      <c r="Z641" s="75"/>
      <c r="AA641" s="75"/>
      <c r="AB641" s="75"/>
      <c r="AC641" s="75"/>
      <c r="AD641" s="75"/>
      <c r="AE641" s="75"/>
      <c r="AF641" s="75"/>
      <c r="AG641" s="75"/>
      <c r="AH641" s="75"/>
      <c r="AI641" s="75"/>
      <c r="AJ641" s="75"/>
      <c r="AK641" s="75"/>
      <c r="AL641" s="75"/>
      <c r="AM641" s="75"/>
      <c r="AN641" s="75"/>
      <c r="AO641" s="75"/>
      <c r="AP641" s="75"/>
      <c r="AQ641" s="75"/>
    </row>
    <row r="642" ht="14.25" customHeight="1">
      <c r="F642" s="176"/>
      <c r="N642" s="176"/>
      <c r="V642" s="176"/>
      <c r="X642" s="132"/>
      <c r="Y642" s="75"/>
      <c r="Z642" s="75"/>
      <c r="AA642" s="75"/>
      <c r="AB642" s="75"/>
      <c r="AC642" s="75"/>
      <c r="AD642" s="75"/>
      <c r="AE642" s="75"/>
      <c r="AF642" s="75"/>
      <c r="AG642" s="75"/>
      <c r="AH642" s="75"/>
      <c r="AI642" s="75"/>
      <c r="AJ642" s="75"/>
      <c r="AK642" s="75"/>
      <c r="AL642" s="75"/>
      <c r="AM642" s="75"/>
      <c r="AN642" s="75"/>
      <c r="AO642" s="75"/>
      <c r="AP642" s="75"/>
      <c r="AQ642" s="75"/>
    </row>
    <row r="643" ht="14.25" customHeight="1">
      <c r="F643" s="176"/>
      <c r="N643" s="176"/>
      <c r="V643" s="176"/>
      <c r="X643" s="132"/>
      <c r="Y643" s="75"/>
      <c r="Z643" s="75"/>
      <c r="AA643" s="75"/>
      <c r="AB643" s="75"/>
      <c r="AC643" s="75"/>
      <c r="AD643" s="75"/>
      <c r="AE643" s="75"/>
      <c r="AF643" s="75"/>
      <c r="AG643" s="75"/>
      <c r="AH643" s="75"/>
      <c r="AI643" s="75"/>
      <c r="AJ643" s="75"/>
      <c r="AK643" s="75"/>
      <c r="AL643" s="75"/>
      <c r="AM643" s="75"/>
      <c r="AN643" s="75"/>
      <c r="AO643" s="75"/>
      <c r="AP643" s="75"/>
      <c r="AQ643" s="75"/>
    </row>
    <row r="644" ht="14.25" customHeight="1">
      <c r="F644" s="176"/>
      <c r="N644" s="176"/>
      <c r="V644" s="176"/>
      <c r="X644" s="132"/>
      <c r="Y644" s="75"/>
      <c r="Z644" s="75"/>
      <c r="AA644" s="75"/>
      <c r="AB644" s="75"/>
      <c r="AC644" s="75"/>
      <c r="AD644" s="75"/>
      <c r="AE644" s="75"/>
      <c r="AF644" s="75"/>
      <c r="AG644" s="75"/>
      <c r="AH644" s="75"/>
      <c r="AI644" s="75"/>
      <c r="AJ644" s="75"/>
      <c r="AK644" s="75"/>
      <c r="AL644" s="75"/>
      <c r="AM644" s="75"/>
      <c r="AN644" s="75"/>
      <c r="AO644" s="75"/>
      <c r="AP644" s="75"/>
      <c r="AQ644" s="75"/>
    </row>
    <row r="645" ht="14.25" customHeight="1">
      <c r="F645" s="176"/>
      <c r="N645" s="176"/>
      <c r="V645" s="176"/>
      <c r="X645" s="132"/>
      <c r="Y645" s="75"/>
      <c r="Z645" s="75"/>
      <c r="AA645" s="75"/>
      <c r="AB645" s="75"/>
      <c r="AC645" s="75"/>
      <c r="AD645" s="75"/>
      <c r="AE645" s="75"/>
      <c r="AF645" s="75"/>
      <c r="AG645" s="75"/>
      <c r="AH645" s="75"/>
      <c r="AI645" s="75"/>
      <c r="AJ645" s="75"/>
      <c r="AK645" s="75"/>
      <c r="AL645" s="75"/>
      <c r="AM645" s="75"/>
      <c r="AN645" s="75"/>
      <c r="AO645" s="75"/>
      <c r="AP645" s="75"/>
      <c r="AQ645" s="75"/>
    </row>
    <row r="646" ht="14.25" customHeight="1">
      <c r="F646" s="176"/>
      <c r="N646" s="176"/>
      <c r="V646" s="176"/>
      <c r="X646" s="132"/>
      <c r="Y646" s="75"/>
      <c r="Z646" s="75"/>
      <c r="AA646" s="75"/>
      <c r="AB646" s="75"/>
      <c r="AC646" s="75"/>
      <c r="AD646" s="75"/>
      <c r="AE646" s="75"/>
      <c r="AF646" s="75"/>
      <c r="AG646" s="75"/>
      <c r="AH646" s="75"/>
      <c r="AI646" s="75"/>
      <c r="AJ646" s="75"/>
      <c r="AK646" s="75"/>
      <c r="AL646" s="75"/>
      <c r="AM646" s="75"/>
      <c r="AN646" s="75"/>
      <c r="AO646" s="75"/>
      <c r="AP646" s="75"/>
      <c r="AQ646" s="75"/>
    </row>
    <row r="647" ht="14.25" customHeight="1">
      <c r="F647" s="176"/>
      <c r="N647" s="176"/>
      <c r="V647" s="176"/>
      <c r="X647" s="132"/>
      <c r="Y647" s="75"/>
      <c r="Z647" s="75"/>
      <c r="AA647" s="75"/>
      <c r="AB647" s="75"/>
      <c r="AC647" s="75"/>
      <c r="AD647" s="75"/>
      <c r="AE647" s="75"/>
      <c r="AF647" s="75"/>
      <c r="AG647" s="75"/>
      <c r="AH647" s="75"/>
      <c r="AI647" s="75"/>
      <c r="AJ647" s="75"/>
      <c r="AK647" s="75"/>
      <c r="AL647" s="75"/>
      <c r="AM647" s="75"/>
      <c r="AN647" s="75"/>
      <c r="AO647" s="75"/>
      <c r="AP647" s="75"/>
      <c r="AQ647" s="75"/>
    </row>
    <row r="648" ht="14.25" customHeight="1">
      <c r="F648" s="176"/>
      <c r="N648" s="176"/>
      <c r="V648" s="176"/>
      <c r="X648" s="132"/>
      <c r="Y648" s="75"/>
      <c r="Z648" s="75"/>
      <c r="AA648" s="75"/>
      <c r="AB648" s="75"/>
      <c r="AC648" s="75"/>
      <c r="AD648" s="75"/>
      <c r="AE648" s="75"/>
      <c r="AF648" s="75"/>
      <c r="AG648" s="75"/>
      <c r="AH648" s="75"/>
      <c r="AI648" s="75"/>
      <c r="AJ648" s="75"/>
      <c r="AK648" s="75"/>
      <c r="AL648" s="75"/>
      <c r="AM648" s="75"/>
      <c r="AN648" s="75"/>
      <c r="AO648" s="75"/>
      <c r="AP648" s="75"/>
      <c r="AQ648" s="75"/>
    </row>
    <row r="649" ht="14.25" customHeight="1">
      <c r="F649" s="176"/>
      <c r="N649" s="176"/>
      <c r="V649" s="176"/>
      <c r="X649" s="132"/>
      <c r="Y649" s="75"/>
      <c r="Z649" s="75"/>
      <c r="AA649" s="75"/>
      <c r="AB649" s="75"/>
      <c r="AC649" s="75"/>
      <c r="AD649" s="75"/>
      <c r="AE649" s="75"/>
      <c r="AF649" s="75"/>
      <c r="AG649" s="75"/>
      <c r="AH649" s="75"/>
      <c r="AI649" s="75"/>
      <c r="AJ649" s="75"/>
      <c r="AK649" s="75"/>
      <c r="AL649" s="75"/>
      <c r="AM649" s="75"/>
      <c r="AN649" s="75"/>
      <c r="AO649" s="75"/>
      <c r="AP649" s="75"/>
      <c r="AQ649" s="75"/>
    </row>
    <row r="650" ht="14.25" customHeight="1">
      <c r="F650" s="176"/>
      <c r="N650" s="176"/>
      <c r="V650" s="176"/>
      <c r="X650" s="132"/>
      <c r="Y650" s="75"/>
      <c r="Z650" s="75"/>
      <c r="AA650" s="75"/>
      <c r="AB650" s="75"/>
      <c r="AC650" s="75"/>
      <c r="AD650" s="75"/>
      <c r="AE650" s="75"/>
      <c r="AF650" s="75"/>
      <c r="AG650" s="75"/>
      <c r="AH650" s="75"/>
      <c r="AI650" s="75"/>
      <c r="AJ650" s="75"/>
      <c r="AK650" s="75"/>
      <c r="AL650" s="75"/>
      <c r="AM650" s="75"/>
      <c r="AN650" s="75"/>
      <c r="AO650" s="75"/>
      <c r="AP650" s="75"/>
      <c r="AQ650" s="75"/>
    </row>
    <row r="651" ht="14.25" customHeight="1">
      <c r="F651" s="176"/>
      <c r="N651" s="176"/>
      <c r="V651" s="176"/>
      <c r="X651" s="132"/>
      <c r="Y651" s="75"/>
      <c r="Z651" s="75"/>
      <c r="AA651" s="75"/>
      <c r="AB651" s="75"/>
      <c r="AC651" s="75"/>
      <c r="AD651" s="75"/>
      <c r="AE651" s="75"/>
      <c r="AF651" s="75"/>
      <c r="AG651" s="75"/>
      <c r="AH651" s="75"/>
      <c r="AI651" s="75"/>
      <c r="AJ651" s="75"/>
      <c r="AK651" s="75"/>
      <c r="AL651" s="75"/>
      <c r="AM651" s="75"/>
      <c r="AN651" s="75"/>
      <c r="AO651" s="75"/>
      <c r="AP651" s="75"/>
      <c r="AQ651" s="75"/>
    </row>
    <row r="652" ht="14.25" customHeight="1">
      <c r="F652" s="176"/>
      <c r="N652" s="176"/>
      <c r="V652" s="176"/>
      <c r="X652" s="132"/>
      <c r="Y652" s="75"/>
      <c r="Z652" s="75"/>
      <c r="AA652" s="75"/>
      <c r="AB652" s="75"/>
      <c r="AC652" s="75"/>
      <c r="AD652" s="75"/>
      <c r="AE652" s="75"/>
      <c r="AF652" s="75"/>
      <c r="AG652" s="75"/>
      <c r="AH652" s="75"/>
      <c r="AI652" s="75"/>
      <c r="AJ652" s="75"/>
      <c r="AK652" s="75"/>
      <c r="AL652" s="75"/>
      <c r="AM652" s="75"/>
      <c r="AN652" s="75"/>
      <c r="AO652" s="75"/>
      <c r="AP652" s="75"/>
      <c r="AQ652" s="75"/>
    </row>
    <row r="653" ht="14.25" customHeight="1">
      <c r="F653" s="176"/>
      <c r="N653" s="176"/>
      <c r="V653" s="176"/>
      <c r="X653" s="132"/>
      <c r="Y653" s="75"/>
      <c r="Z653" s="75"/>
      <c r="AA653" s="75"/>
      <c r="AB653" s="75"/>
      <c r="AC653" s="75"/>
      <c r="AD653" s="75"/>
      <c r="AE653" s="75"/>
      <c r="AF653" s="75"/>
      <c r="AG653" s="75"/>
      <c r="AH653" s="75"/>
      <c r="AI653" s="75"/>
      <c r="AJ653" s="75"/>
      <c r="AK653" s="75"/>
      <c r="AL653" s="75"/>
      <c r="AM653" s="75"/>
      <c r="AN653" s="75"/>
      <c r="AO653" s="75"/>
      <c r="AP653" s="75"/>
      <c r="AQ653" s="75"/>
    </row>
    <row r="654" ht="14.25" customHeight="1">
      <c r="F654" s="176"/>
      <c r="N654" s="176"/>
      <c r="V654" s="176"/>
      <c r="X654" s="132"/>
      <c r="Y654" s="75"/>
      <c r="Z654" s="75"/>
      <c r="AA654" s="75"/>
      <c r="AB654" s="75"/>
      <c r="AC654" s="75"/>
      <c r="AD654" s="75"/>
      <c r="AE654" s="75"/>
      <c r="AF654" s="75"/>
      <c r="AG654" s="75"/>
      <c r="AH654" s="75"/>
      <c r="AI654" s="75"/>
      <c r="AJ654" s="75"/>
      <c r="AK654" s="75"/>
      <c r="AL654" s="75"/>
      <c r="AM654" s="75"/>
      <c r="AN654" s="75"/>
      <c r="AO654" s="75"/>
      <c r="AP654" s="75"/>
      <c r="AQ654" s="75"/>
    </row>
    <row r="655" ht="14.25" customHeight="1">
      <c r="F655" s="176"/>
      <c r="N655" s="176"/>
      <c r="V655" s="176"/>
      <c r="X655" s="132"/>
      <c r="Y655" s="75"/>
      <c r="Z655" s="75"/>
      <c r="AA655" s="75"/>
      <c r="AB655" s="75"/>
      <c r="AC655" s="75"/>
      <c r="AD655" s="75"/>
      <c r="AE655" s="75"/>
      <c r="AF655" s="75"/>
      <c r="AG655" s="75"/>
      <c r="AH655" s="75"/>
      <c r="AI655" s="75"/>
      <c r="AJ655" s="75"/>
      <c r="AK655" s="75"/>
      <c r="AL655" s="75"/>
      <c r="AM655" s="75"/>
      <c r="AN655" s="75"/>
      <c r="AO655" s="75"/>
      <c r="AP655" s="75"/>
      <c r="AQ655" s="75"/>
    </row>
    <row r="656" ht="14.25" customHeight="1">
      <c r="F656" s="176"/>
      <c r="N656" s="176"/>
      <c r="V656" s="176"/>
      <c r="X656" s="132"/>
      <c r="Y656" s="75"/>
      <c r="Z656" s="75"/>
      <c r="AA656" s="75"/>
      <c r="AB656" s="75"/>
      <c r="AC656" s="75"/>
      <c r="AD656" s="75"/>
      <c r="AE656" s="75"/>
      <c r="AF656" s="75"/>
      <c r="AG656" s="75"/>
      <c r="AH656" s="75"/>
      <c r="AI656" s="75"/>
      <c r="AJ656" s="75"/>
      <c r="AK656" s="75"/>
      <c r="AL656" s="75"/>
      <c r="AM656" s="75"/>
      <c r="AN656" s="75"/>
      <c r="AO656" s="75"/>
      <c r="AP656" s="75"/>
      <c r="AQ656" s="75"/>
    </row>
    <row r="657" ht="14.25" customHeight="1">
      <c r="F657" s="176"/>
      <c r="N657" s="176"/>
      <c r="V657" s="176"/>
      <c r="X657" s="132"/>
      <c r="Y657" s="75"/>
      <c r="Z657" s="75"/>
      <c r="AA657" s="75"/>
      <c r="AB657" s="75"/>
      <c r="AC657" s="75"/>
      <c r="AD657" s="75"/>
      <c r="AE657" s="75"/>
      <c r="AF657" s="75"/>
      <c r="AG657" s="75"/>
      <c r="AH657" s="75"/>
      <c r="AI657" s="75"/>
      <c r="AJ657" s="75"/>
      <c r="AK657" s="75"/>
      <c r="AL657" s="75"/>
      <c r="AM657" s="75"/>
      <c r="AN657" s="75"/>
      <c r="AO657" s="75"/>
      <c r="AP657" s="75"/>
      <c r="AQ657" s="75"/>
    </row>
    <row r="658" ht="14.25" customHeight="1">
      <c r="F658" s="176"/>
      <c r="N658" s="176"/>
      <c r="V658" s="176"/>
      <c r="X658" s="132"/>
      <c r="Y658" s="75"/>
      <c r="Z658" s="75"/>
      <c r="AA658" s="75"/>
      <c r="AB658" s="75"/>
      <c r="AC658" s="75"/>
      <c r="AD658" s="75"/>
      <c r="AE658" s="75"/>
      <c r="AF658" s="75"/>
      <c r="AG658" s="75"/>
      <c r="AH658" s="75"/>
      <c r="AI658" s="75"/>
      <c r="AJ658" s="75"/>
      <c r="AK658" s="75"/>
      <c r="AL658" s="75"/>
      <c r="AM658" s="75"/>
      <c r="AN658" s="75"/>
      <c r="AO658" s="75"/>
      <c r="AP658" s="75"/>
      <c r="AQ658" s="75"/>
    </row>
    <row r="659" ht="14.25" customHeight="1">
      <c r="F659" s="176"/>
      <c r="N659" s="176"/>
      <c r="V659" s="176"/>
      <c r="X659" s="132"/>
      <c r="Y659" s="75"/>
      <c r="Z659" s="75"/>
      <c r="AA659" s="75"/>
      <c r="AB659" s="75"/>
      <c r="AC659" s="75"/>
      <c r="AD659" s="75"/>
      <c r="AE659" s="75"/>
      <c r="AF659" s="75"/>
      <c r="AG659" s="75"/>
      <c r="AH659" s="75"/>
      <c r="AI659" s="75"/>
      <c r="AJ659" s="75"/>
      <c r="AK659" s="75"/>
      <c r="AL659" s="75"/>
      <c r="AM659" s="75"/>
      <c r="AN659" s="75"/>
      <c r="AO659" s="75"/>
      <c r="AP659" s="75"/>
      <c r="AQ659" s="75"/>
    </row>
    <row r="660" ht="14.25" customHeight="1">
      <c r="F660" s="176"/>
      <c r="N660" s="176"/>
      <c r="V660" s="176"/>
      <c r="X660" s="132"/>
      <c r="Y660" s="75"/>
      <c r="Z660" s="75"/>
      <c r="AA660" s="75"/>
      <c r="AB660" s="75"/>
      <c r="AC660" s="75"/>
      <c r="AD660" s="75"/>
      <c r="AE660" s="75"/>
      <c r="AF660" s="75"/>
      <c r="AG660" s="75"/>
      <c r="AH660" s="75"/>
      <c r="AI660" s="75"/>
      <c r="AJ660" s="75"/>
      <c r="AK660" s="75"/>
      <c r="AL660" s="75"/>
      <c r="AM660" s="75"/>
      <c r="AN660" s="75"/>
      <c r="AO660" s="75"/>
      <c r="AP660" s="75"/>
      <c r="AQ660" s="75"/>
    </row>
    <row r="661" ht="14.25" customHeight="1">
      <c r="F661" s="176"/>
      <c r="N661" s="176"/>
      <c r="V661" s="176"/>
      <c r="X661" s="132"/>
      <c r="Y661" s="75"/>
      <c r="Z661" s="75"/>
      <c r="AA661" s="75"/>
      <c r="AB661" s="75"/>
      <c r="AC661" s="75"/>
      <c r="AD661" s="75"/>
      <c r="AE661" s="75"/>
      <c r="AF661" s="75"/>
      <c r="AG661" s="75"/>
      <c r="AH661" s="75"/>
      <c r="AI661" s="75"/>
      <c r="AJ661" s="75"/>
      <c r="AK661" s="75"/>
      <c r="AL661" s="75"/>
      <c r="AM661" s="75"/>
      <c r="AN661" s="75"/>
      <c r="AO661" s="75"/>
      <c r="AP661" s="75"/>
      <c r="AQ661" s="75"/>
    </row>
    <row r="662" ht="14.25" customHeight="1">
      <c r="F662" s="176"/>
      <c r="N662" s="176"/>
      <c r="V662" s="176"/>
      <c r="X662" s="132"/>
      <c r="Y662" s="75"/>
      <c r="Z662" s="75"/>
      <c r="AA662" s="75"/>
      <c r="AB662" s="75"/>
      <c r="AC662" s="75"/>
      <c r="AD662" s="75"/>
      <c r="AE662" s="75"/>
      <c r="AF662" s="75"/>
      <c r="AG662" s="75"/>
      <c r="AH662" s="75"/>
      <c r="AI662" s="75"/>
      <c r="AJ662" s="75"/>
      <c r="AK662" s="75"/>
      <c r="AL662" s="75"/>
      <c r="AM662" s="75"/>
      <c r="AN662" s="75"/>
      <c r="AO662" s="75"/>
      <c r="AP662" s="75"/>
      <c r="AQ662" s="75"/>
    </row>
    <row r="663" ht="14.25" customHeight="1">
      <c r="F663" s="176"/>
      <c r="N663" s="176"/>
      <c r="V663" s="176"/>
      <c r="X663" s="132"/>
      <c r="Y663" s="75"/>
      <c r="Z663" s="75"/>
      <c r="AA663" s="75"/>
      <c r="AB663" s="75"/>
      <c r="AC663" s="75"/>
      <c r="AD663" s="75"/>
      <c r="AE663" s="75"/>
      <c r="AF663" s="75"/>
      <c r="AG663" s="75"/>
      <c r="AH663" s="75"/>
      <c r="AI663" s="75"/>
      <c r="AJ663" s="75"/>
      <c r="AK663" s="75"/>
      <c r="AL663" s="75"/>
      <c r="AM663" s="75"/>
      <c r="AN663" s="75"/>
      <c r="AO663" s="75"/>
      <c r="AP663" s="75"/>
      <c r="AQ663" s="75"/>
    </row>
    <row r="664" ht="14.25" customHeight="1">
      <c r="F664" s="176"/>
      <c r="N664" s="176"/>
      <c r="V664" s="176"/>
      <c r="X664" s="132"/>
      <c r="Y664" s="75"/>
      <c r="Z664" s="75"/>
      <c r="AA664" s="75"/>
      <c r="AB664" s="75"/>
      <c r="AC664" s="75"/>
      <c r="AD664" s="75"/>
      <c r="AE664" s="75"/>
      <c r="AF664" s="75"/>
      <c r="AG664" s="75"/>
      <c r="AH664" s="75"/>
      <c r="AI664" s="75"/>
      <c r="AJ664" s="75"/>
      <c r="AK664" s="75"/>
      <c r="AL664" s="75"/>
      <c r="AM664" s="75"/>
      <c r="AN664" s="75"/>
      <c r="AO664" s="75"/>
      <c r="AP664" s="75"/>
      <c r="AQ664" s="75"/>
    </row>
    <row r="665" ht="14.25" customHeight="1">
      <c r="F665" s="176"/>
      <c r="N665" s="176"/>
      <c r="V665" s="176"/>
      <c r="X665" s="132"/>
      <c r="Y665" s="75"/>
      <c r="Z665" s="75"/>
      <c r="AA665" s="75"/>
      <c r="AB665" s="75"/>
      <c r="AC665" s="75"/>
      <c r="AD665" s="75"/>
      <c r="AE665" s="75"/>
      <c r="AF665" s="75"/>
      <c r="AG665" s="75"/>
      <c r="AH665" s="75"/>
      <c r="AI665" s="75"/>
      <c r="AJ665" s="75"/>
      <c r="AK665" s="75"/>
      <c r="AL665" s="75"/>
      <c r="AM665" s="75"/>
      <c r="AN665" s="75"/>
      <c r="AO665" s="75"/>
      <c r="AP665" s="75"/>
      <c r="AQ665" s="75"/>
    </row>
    <row r="666" ht="14.25" customHeight="1">
      <c r="F666" s="176"/>
      <c r="N666" s="176"/>
      <c r="V666" s="176"/>
      <c r="X666" s="132"/>
      <c r="Y666" s="75"/>
      <c r="Z666" s="75"/>
      <c r="AA666" s="75"/>
      <c r="AB666" s="75"/>
      <c r="AC666" s="75"/>
      <c r="AD666" s="75"/>
      <c r="AE666" s="75"/>
      <c r="AF666" s="75"/>
      <c r="AG666" s="75"/>
      <c r="AH666" s="75"/>
      <c r="AI666" s="75"/>
      <c r="AJ666" s="75"/>
      <c r="AK666" s="75"/>
      <c r="AL666" s="75"/>
      <c r="AM666" s="75"/>
      <c r="AN666" s="75"/>
      <c r="AO666" s="75"/>
      <c r="AP666" s="75"/>
      <c r="AQ666" s="75"/>
    </row>
    <row r="667" ht="14.25" customHeight="1">
      <c r="F667" s="176"/>
      <c r="N667" s="176"/>
      <c r="V667" s="176"/>
      <c r="X667" s="132"/>
      <c r="Y667" s="75"/>
      <c r="Z667" s="75"/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  <c r="AO667" s="75"/>
      <c r="AP667" s="75"/>
      <c r="AQ667" s="75"/>
    </row>
    <row r="668" ht="14.25" customHeight="1">
      <c r="F668" s="176"/>
      <c r="N668" s="176"/>
      <c r="V668" s="176"/>
      <c r="X668" s="132"/>
      <c r="Y668" s="75"/>
      <c r="Z668" s="75"/>
      <c r="AA668" s="75"/>
      <c r="AB668" s="75"/>
      <c r="AC668" s="75"/>
      <c r="AD668" s="75"/>
      <c r="AE668" s="75"/>
      <c r="AF668" s="75"/>
      <c r="AG668" s="75"/>
      <c r="AH668" s="75"/>
      <c r="AI668" s="75"/>
      <c r="AJ668" s="75"/>
      <c r="AK668" s="75"/>
      <c r="AL668" s="75"/>
      <c r="AM668" s="75"/>
      <c r="AN668" s="75"/>
      <c r="AO668" s="75"/>
      <c r="AP668" s="75"/>
      <c r="AQ668" s="75"/>
    </row>
    <row r="669" ht="14.25" customHeight="1">
      <c r="F669" s="176"/>
      <c r="N669" s="176"/>
      <c r="V669" s="176"/>
      <c r="X669" s="132"/>
      <c r="Y669" s="75"/>
      <c r="Z669" s="75"/>
      <c r="AA669" s="75"/>
      <c r="AB669" s="75"/>
      <c r="AC669" s="75"/>
      <c r="AD669" s="75"/>
      <c r="AE669" s="75"/>
      <c r="AF669" s="75"/>
      <c r="AG669" s="75"/>
      <c r="AH669" s="75"/>
      <c r="AI669" s="75"/>
      <c r="AJ669" s="75"/>
      <c r="AK669" s="75"/>
      <c r="AL669" s="75"/>
      <c r="AM669" s="75"/>
      <c r="AN669" s="75"/>
      <c r="AO669" s="75"/>
      <c r="AP669" s="75"/>
      <c r="AQ669" s="75"/>
    </row>
    <row r="670" ht="14.25" customHeight="1">
      <c r="F670" s="176"/>
      <c r="N670" s="176"/>
      <c r="V670" s="176"/>
      <c r="X670" s="132"/>
      <c r="Y670" s="75"/>
      <c r="Z670" s="75"/>
      <c r="AA670" s="75"/>
      <c r="AB670" s="75"/>
      <c r="AC670" s="75"/>
      <c r="AD670" s="75"/>
      <c r="AE670" s="75"/>
      <c r="AF670" s="75"/>
      <c r="AG670" s="75"/>
      <c r="AH670" s="75"/>
      <c r="AI670" s="75"/>
      <c r="AJ670" s="75"/>
      <c r="AK670" s="75"/>
      <c r="AL670" s="75"/>
      <c r="AM670" s="75"/>
      <c r="AN670" s="75"/>
      <c r="AO670" s="75"/>
      <c r="AP670" s="75"/>
      <c r="AQ670" s="75"/>
    </row>
    <row r="671" ht="14.25" customHeight="1">
      <c r="F671" s="176"/>
      <c r="N671" s="176"/>
      <c r="V671" s="176"/>
      <c r="X671" s="132"/>
      <c r="Y671" s="75"/>
      <c r="Z671" s="75"/>
      <c r="AA671" s="75"/>
      <c r="AB671" s="75"/>
      <c r="AC671" s="75"/>
      <c r="AD671" s="75"/>
      <c r="AE671" s="75"/>
      <c r="AF671" s="75"/>
      <c r="AG671" s="75"/>
      <c r="AH671" s="75"/>
      <c r="AI671" s="75"/>
      <c r="AJ671" s="75"/>
      <c r="AK671" s="75"/>
      <c r="AL671" s="75"/>
      <c r="AM671" s="75"/>
      <c r="AN671" s="75"/>
      <c r="AO671" s="75"/>
      <c r="AP671" s="75"/>
      <c r="AQ671" s="75"/>
    </row>
    <row r="672" ht="14.25" customHeight="1">
      <c r="F672" s="176"/>
      <c r="N672" s="176"/>
      <c r="V672" s="176"/>
      <c r="X672" s="132"/>
      <c r="Y672" s="75"/>
      <c r="Z672" s="75"/>
      <c r="AA672" s="75"/>
      <c r="AB672" s="75"/>
      <c r="AC672" s="75"/>
      <c r="AD672" s="75"/>
      <c r="AE672" s="75"/>
      <c r="AF672" s="75"/>
      <c r="AG672" s="75"/>
      <c r="AH672" s="75"/>
      <c r="AI672" s="75"/>
      <c r="AJ672" s="75"/>
      <c r="AK672" s="75"/>
      <c r="AL672" s="75"/>
      <c r="AM672" s="75"/>
      <c r="AN672" s="75"/>
      <c r="AO672" s="75"/>
      <c r="AP672" s="75"/>
      <c r="AQ672" s="75"/>
    </row>
    <row r="673" ht="14.25" customHeight="1">
      <c r="F673" s="176"/>
      <c r="N673" s="176"/>
      <c r="V673" s="176"/>
      <c r="X673" s="132"/>
      <c r="Y673" s="75"/>
      <c r="Z673" s="75"/>
      <c r="AA673" s="75"/>
      <c r="AB673" s="75"/>
      <c r="AC673" s="75"/>
      <c r="AD673" s="75"/>
      <c r="AE673" s="75"/>
      <c r="AF673" s="75"/>
      <c r="AG673" s="75"/>
      <c r="AH673" s="75"/>
      <c r="AI673" s="75"/>
      <c r="AJ673" s="75"/>
      <c r="AK673" s="75"/>
      <c r="AL673" s="75"/>
      <c r="AM673" s="75"/>
      <c r="AN673" s="75"/>
      <c r="AO673" s="75"/>
      <c r="AP673" s="75"/>
      <c r="AQ673" s="75"/>
    </row>
    <row r="674" ht="14.25" customHeight="1">
      <c r="F674" s="176"/>
      <c r="N674" s="176"/>
      <c r="V674" s="176"/>
      <c r="X674" s="132"/>
      <c r="Y674" s="75"/>
      <c r="Z674" s="75"/>
      <c r="AA674" s="75"/>
      <c r="AB674" s="75"/>
      <c r="AC674" s="75"/>
      <c r="AD674" s="75"/>
      <c r="AE674" s="75"/>
      <c r="AF674" s="75"/>
      <c r="AG674" s="75"/>
      <c r="AH674" s="75"/>
      <c r="AI674" s="75"/>
      <c r="AJ674" s="75"/>
      <c r="AK674" s="75"/>
      <c r="AL674" s="75"/>
      <c r="AM674" s="75"/>
      <c r="AN674" s="75"/>
      <c r="AO674" s="75"/>
      <c r="AP674" s="75"/>
      <c r="AQ674" s="75"/>
    </row>
    <row r="675" ht="14.25" customHeight="1">
      <c r="F675" s="176"/>
      <c r="N675" s="176"/>
      <c r="V675" s="176"/>
      <c r="X675" s="132"/>
      <c r="Y675" s="75"/>
      <c r="Z675" s="75"/>
      <c r="AA675" s="75"/>
      <c r="AB675" s="75"/>
      <c r="AC675" s="75"/>
      <c r="AD675" s="75"/>
      <c r="AE675" s="75"/>
      <c r="AF675" s="75"/>
      <c r="AG675" s="75"/>
      <c r="AH675" s="75"/>
      <c r="AI675" s="75"/>
      <c r="AJ675" s="75"/>
      <c r="AK675" s="75"/>
      <c r="AL675" s="75"/>
      <c r="AM675" s="75"/>
      <c r="AN675" s="75"/>
      <c r="AO675" s="75"/>
      <c r="AP675" s="75"/>
      <c r="AQ675" s="75"/>
    </row>
    <row r="676" ht="14.25" customHeight="1">
      <c r="F676" s="176"/>
      <c r="N676" s="176"/>
      <c r="V676" s="176"/>
      <c r="X676" s="132"/>
      <c r="Y676" s="75"/>
      <c r="Z676" s="75"/>
      <c r="AA676" s="75"/>
      <c r="AB676" s="75"/>
      <c r="AC676" s="75"/>
      <c r="AD676" s="75"/>
      <c r="AE676" s="75"/>
      <c r="AF676" s="75"/>
      <c r="AG676" s="75"/>
      <c r="AH676" s="75"/>
      <c r="AI676" s="75"/>
      <c r="AJ676" s="75"/>
      <c r="AK676" s="75"/>
      <c r="AL676" s="75"/>
      <c r="AM676" s="75"/>
      <c r="AN676" s="75"/>
      <c r="AO676" s="75"/>
      <c r="AP676" s="75"/>
      <c r="AQ676" s="75"/>
    </row>
    <row r="677" ht="14.25" customHeight="1">
      <c r="F677" s="176"/>
      <c r="N677" s="176"/>
      <c r="V677" s="176"/>
      <c r="X677" s="132"/>
      <c r="Y677" s="75"/>
      <c r="Z677" s="75"/>
      <c r="AA677" s="75"/>
      <c r="AB677" s="75"/>
      <c r="AC677" s="75"/>
      <c r="AD677" s="75"/>
      <c r="AE677" s="75"/>
      <c r="AF677" s="75"/>
      <c r="AG677" s="75"/>
      <c r="AH677" s="75"/>
      <c r="AI677" s="75"/>
      <c r="AJ677" s="75"/>
      <c r="AK677" s="75"/>
      <c r="AL677" s="75"/>
      <c r="AM677" s="75"/>
      <c r="AN677" s="75"/>
      <c r="AO677" s="75"/>
      <c r="AP677" s="75"/>
      <c r="AQ677" s="75"/>
    </row>
    <row r="678" ht="14.25" customHeight="1">
      <c r="F678" s="176"/>
      <c r="N678" s="176"/>
      <c r="V678" s="176"/>
      <c r="X678" s="132"/>
      <c r="Y678" s="75"/>
      <c r="Z678" s="75"/>
      <c r="AA678" s="75"/>
      <c r="AB678" s="75"/>
      <c r="AC678" s="75"/>
      <c r="AD678" s="75"/>
      <c r="AE678" s="75"/>
      <c r="AF678" s="75"/>
      <c r="AG678" s="75"/>
      <c r="AH678" s="75"/>
      <c r="AI678" s="75"/>
      <c r="AJ678" s="75"/>
      <c r="AK678" s="75"/>
      <c r="AL678" s="75"/>
      <c r="AM678" s="75"/>
      <c r="AN678" s="75"/>
      <c r="AO678" s="75"/>
      <c r="AP678" s="75"/>
      <c r="AQ678" s="75"/>
    </row>
    <row r="679" ht="14.25" customHeight="1">
      <c r="F679" s="176"/>
      <c r="N679" s="176"/>
      <c r="V679" s="176"/>
      <c r="X679" s="132"/>
      <c r="Y679" s="75"/>
      <c r="Z679" s="75"/>
      <c r="AA679" s="75"/>
      <c r="AB679" s="75"/>
      <c r="AC679" s="75"/>
      <c r="AD679" s="75"/>
      <c r="AE679" s="75"/>
      <c r="AF679" s="75"/>
      <c r="AG679" s="75"/>
      <c r="AH679" s="75"/>
      <c r="AI679" s="75"/>
      <c r="AJ679" s="75"/>
      <c r="AK679" s="75"/>
      <c r="AL679" s="75"/>
      <c r="AM679" s="75"/>
      <c r="AN679" s="75"/>
      <c r="AO679" s="75"/>
      <c r="AP679" s="75"/>
      <c r="AQ679" s="75"/>
    </row>
    <row r="680" ht="14.25" customHeight="1">
      <c r="F680" s="176"/>
      <c r="N680" s="176"/>
      <c r="V680" s="176"/>
      <c r="X680" s="132"/>
      <c r="Y680" s="75"/>
      <c r="Z680" s="75"/>
      <c r="AA680" s="75"/>
      <c r="AB680" s="75"/>
      <c r="AC680" s="75"/>
      <c r="AD680" s="75"/>
      <c r="AE680" s="75"/>
      <c r="AF680" s="75"/>
      <c r="AG680" s="75"/>
      <c r="AH680" s="75"/>
      <c r="AI680" s="75"/>
      <c r="AJ680" s="75"/>
      <c r="AK680" s="75"/>
      <c r="AL680" s="75"/>
      <c r="AM680" s="75"/>
      <c r="AN680" s="75"/>
      <c r="AO680" s="75"/>
      <c r="AP680" s="75"/>
      <c r="AQ680" s="75"/>
    </row>
    <row r="681" ht="14.25" customHeight="1">
      <c r="F681" s="176"/>
      <c r="N681" s="176"/>
      <c r="V681" s="176"/>
      <c r="X681" s="132"/>
      <c r="Y681" s="75"/>
      <c r="Z681" s="75"/>
      <c r="AA681" s="75"/>
      <c r="AB681" s="75"/>
      <c r="AC681" s="75"/>
      <c r="AD681" s="75"/>
      <c r="AE681" s="75"/>
      <c r="AF681" s="75"/>
      <c r="AG681" s="75"/>
      <c r="AH681" s="75"/>
      <c r="AI681" s="75"/>
      <c r="AJ681" s="75"/>
      <c r="AK681" s="75"/>
      <c r="AL681" s="75"/>
      <c r="AM681" s="75"/>
      <c r="AN681" s="75"/>
      <c r="AO681" s="75"/>
      <c r="AP681" s="75"/>
      <c r="AQ681" s="75"/>
    </row>
    <row r="682" ht="14.25" customHeight="1">
      <c r="F682" s="176"/>
      <c r="N682" s="176"/>
      <c r="V682" s="176"/>
      <c r="X682" s="132"/>
      <c r="Y682" s="75"/>
      <c r="Z682" s="75"/>
      <c r="AA682" s="75"/>
      <c r="AB682" s="75"/>
      <c r="AC682" s="75"/>
      <c r="AD682" s="75"/>
      <c r="AE682" s="75"/>
      <c r="AF682" s="75"/>
      <c r="AG682" s="75"/>
      <c r="AH682" s="75"/>
      <c r="AI682" s="75"/>
      <c r="AJ682" s="75"/>
      <c r="AK682" s="75"/>
      <c r="AL682" s="75"/>
      <c r="AM682" s="75"/>
      <c r="AN682" s="75"/>
      <c r="AO682" s="75"/>
      <c r="AP682" s="75"/>
      <c r="AQ682" s="75"/>
    </row>
    <row r="683" ht="14.25" customHeight="1">
      <c r="F683" s="176"/>
      <c r="N683" s="176"/>
      <c r="V683" s="176"/>
      <c r="X683" s="132"/>
      <c r="Y683" s="75"/>
      <c r="Z683" s="75"/>
      <c r="AA683" s="75"/>
      <c r="AB683" s="75"/>
      <c r="AC683" s="75"/>
      <c r="AD683" s="75"/>
      <c r="AE683" s="75"/>
      <c r="AF683" s="75"/>
      <c r="AG683" s="75"/>
      <c r="AH683" s="75"/>
      <c r="AI683" s="75"/>
      <c r="AJ683" s="75"/>
      <c r="AK683" s="75"/>
      <c r="AL683" s="75"/>
      <c r="AM683" s="75"/>
      <c r="AN683" s="75"/>
      <c r="AO683" s="75"/>
      <c r="AP683" s="75"/>
      <c r="AQ683" s="75"/>
    </row>
    <row r="684" ht="14.25" customHeight="1">
      <c r="F684" s="176"/>
      <c r="N684" s="176"/>
      <c r="V684" s="176"/>
      <c r="X684" s="132"/>
      <c r="Y684" s="75"/>
      <c r="Z684" s="75"/>
      <c r="AA684" s="75"/>
      <c r="AB684" s="75"/>
      <c r="AC684" s="75"/>
      <c r="AD684" s="75"/>
      <c r="AE684" s="75"/>
      <c r="AF684" s="75"/>
      <c r="AG684" s="75"/>
      <c r="AH684" s="75"/>
      <c r="AI684" s="75"/>
      <c r="AJ684" s="75"/>
      <c r="AK684" s="75"/>
      <c r="AL684" s="75"/>
      <c r="AM684" s="75"/>
      <c r="AN684" s="75"/>
      <c r="AO684" s="75"/>
      <c r="AP684" s="75"/>
      <c r="AQ684" s="75"/>
    </row>
    <row r="685" ht="14.25" customHeight="1">
      <c r="F685" s="176"/>
      <c r="N685" s="176"/>
      <c r="V685" s="176"/>
      <c r="X685" s="132"/>
      <c r="Y685" s="75"/>
      <c r="Z685" s="75"/>
      <c r="AA685" s="75"/>
      <c r="AB685" s="75"/>
      <c r="AC685" s="75"/>
      <c r="AD685" s="75"/>
      <c r="AE685" s="75"/>
      <c r="AF685" s="75"/>
      <c r="AG685" s="75"/>
      <c r="AH685" s="75"/>
      <c r="AI685" s="75"/>
      <c r="AJ685" s="75"/>
      <c r="AK685" s="75"/>
      <c r="AL685" s="75"/>
      <c r="AM685" s="75"/>
      <c r="AN685" s="75"/>
      <c r="AO685" s="75"/>
      <c r="AP685" s="75"/>
      <c r="AQ685" s="75"/>
    </row>
    <row r="686" ht="14.25" customHeight="1">
      <c r="F686" s="176"/>
      <c r="N686" s="176"/>
      <c r="V686" s="176"/>
      <c r="X686" s="132"/>
      <c r="Y686" s="75"/>
      <c r="Z686" s="75"/>
      <c r="AA686" s="75"/>
      <c r="AB686" s="75"/>
      <c r="AC686" s="75"/>
      <c r="AD686" s="75"/>
      <c r="AE686" s="75"/>
      <c r="AF686" s="75"/>
      <c r="AG686" s="75"/>
      <c r="AH686" s="75"/>
      <c r="AI686" s="75"/>
      <c r="AJ686" s="75"/>
      <c r="AK686" s="75"/>
      <c r="AL686" s="75"/>
      <c r="AM686" s="75"/>
      <c r="AN686" s="75"/>
      <c r="AO686" s="75"/>
      <c r="AP686" s="75"/>
      <c r="AQ686" s="75"/>
    </row>
    <row r="687" ht="14.25" customHeight="1">
      <c r="F687" s="176"/>
      <c r="N687" s="176"/>
      <c r="V687" s="176"/>
      <c r="X687" s="132"/>
      <c r="Y687" s="75"/>
      <c r="Z687" s="75"/>
      <c r="AA687" s="75"/>
      <c r="AB687" s="75"/>
      <c r="AC687" s="75"/>
      <c r="AD687" s="75"/>
      <c r="AE687" s="75"/>
      <c r="AF687" s="75"/>
      <c r="AG687" s="75"/>
      <c r="AH687" s="75"/>
      <c r="AI687" s="75"/>
      <c r="AJ687" s="75"/>
      <c r="AK687" s="75"/>
      <c r="AL687" s="75"/>
      <c r="AM687" s="75"/>
      <c r="AN687" s="75"/>
      <c r="AO687" s="75"/>
      <c r="AP687" s="75"/>
      <c r="AQ687" s="75"/>
    </row>
    <row r="688" ht="14.25" customHeight="1">
      <c r="F688" s="176"/>
      <c r="N688" s="176"/>
      <c r="V688" s="176"/>
      <c r="X688" s="132"/>
      <c r="Y688" s="75"/>
      <c r="Z688" s="75"/>
      <c r="AA688" s="75"/>
      <c r="AB688" s="75"/>
      <c r="AC688" s="75"/>
      <c r="AD688" s="75"/>
      <c r="AE688" s="75"/>
      <c r="AF688" s="75"/>
      <c r="AG688" s="75"/>
      <c r="AH688" s="75"/>
      <c r="AI688" s="75"/>
      <c r="AJ688" s="75"/>
      <c r="AK688" s="75"/>
      <c r="AL688" s="75"/>
      <c r="AM688" s="75"/>
      <c r="AN688" s="75"/>
      <c r="AO688" s="75"/>
      <c r="AP688" s="75"/>
      <c r="AQ688" s="75"/>
    </row>
    <row r="689" ht="14.25" customHeight="1">
      <c r="F689" s="176"/>
      <c r="N689" s="176"/>
      <c r="V689" s="176"/>
      <c r="X689" s="132"/>
      <c r="Y689" s="75"/>
      <c r="Z689" s="75"/>
      <c r="AA689" s="75"/>
      <c r="AB689" s="75"/>
      <c r="AC689" s="75"/>
      <c r="AD689" s="75"/>
      <c r="AE689" s="75"/>
      <c r="AF689" s="75"/>
      <c r="AG689" s="75"/>
      <c r="AH689" s="75"/>
      <c r="AI689" s="75"/>
      <c r="AJ689" s="75"/>
      <c r="AK689" s="75"/>
      <c r="AL689" s="75"/>
      <c r="AM689" s="75"/>
      <c r="AN689" s="75"/>
      <c r="AO689" s="75"/>
      <c r="AP689" s="75"/>
      <c r="AQ689" s="75"/>
    </row>
    <row r="690" ht="14.25" customHeight="1">
      <c r="F690" s="176"/>
      <c r="N690" s="176"/>
      <c r="V690" s="176"/>
      <c r="X690" s="132"/>
      <c r="Y690" s="75"/>
      <c r="Z690" s="75"/>
      <c r="AA690" s="75"/>
      <c r="AB690" s="75"/>
      <c r="AC690" s="75"/>
      <c r="AD690" s="75"/>
      <c r="AE690" s="75"/>
      <c r="AF690" s="75"/>
      <c r="AG690" s="75"/>
      <c r="AH690" s="75"/>
      <c r="AI690" s="75"/>
      <c r="AJ690" s="75"/>
      <c r="AK690" s="75"/>
      <c r="AL690" s="75"/>
      <c r="AM690" s="75"/>
      <c r="AN690" s="75"/>
      <c r="AO690" s="75"/>
      <c r="AP690" s="75"/>
      <c r="AQ690" s="75"/>
    </row>
    <row r="691" ht="14.25" customHeight="1">
      <c r="F691" s="176"/>
      <c r="N691" s="176"/>
      <c r="V691" s="176"/>
      <c r="X691" s="132"/>
      <c r="Y691" s="75"/>
      <c r="Z691" s="75"/>
      <c r="AA691" s="75"/>
      <c r="AB691" s="75"/>
      <c r="AC691" s="75"/>
      <c r="AD691" s="75"/>
      <c r="AE691" s="75"/>
      <c r="AF691" s="75"/>
      <c r="AG691" s="75"/>
      <c r="AH691" s="75"/>
      <c r="AI691" s="75"/>
      <c r="AJ691" s="75"/>
      <c r="AK691" s="75"/>
      <c r="AL691" s="75"/>
      <c r="AM691" s="75"/>
      <c r="AN691" s="75"/>
      <c r="AO691" s="75"/>
      <c r="AP691" s="75"/>
      <c r="AQ691" s="75"/>
    </row>
    <row r="692" ht="14.25" customHeight="1">
      <c r="F692" s="176"/>
      <c r="N692" s="176"/>
      <c r="V692" s="176"/>
      <c r="X692" s="132"/>
      <c r="Y692" s="75"/>
      <c r="Z692" s="75"/>
      <c r="AA692" s="75"/>
      <c r="AB692" s="75"/>
      <c r="AC692" s="75"/>
      <c r="AD692" s="75"/>
      <c r="AE692" s="75"/>
      <c r="AF692" s="75"/>
      <c r="AG692" s="75"/>
      <c r="AH692" s="75"/>
      <c r="AI692" s="75"/>
      <c r="AJ692" s="75"/>
      <c r="AK692" s="75"/>
      <c r="AL692" s="75"/>
      <c r="AM692" s="75"/>
      <c r="AN692" s="75"/>
      <c r="AO692" s="75"/>
      <c r="AP692" s="75"/>
      <c r="AQ692" s="75"/>
    </row>
    <row r="693" ht="14.25" customHeight="1">
      <c r="F693" s="176"/>
      <c r="N693" s="176"/>
      <c r="V693" s="176"/>
      <c r="X693" s="132"/>
      <c r="Y693" s="75"/>
      <c r="Z693" s="75"/>
      <c r="AA693" s="75"/>
      <c r="AB693" s="75"/>
      <c r="AC693" s="75"/>
      <c r="AD693" s="75"/>
      <c r="AE693" s="75"/>
      <c r="AF693" s="75"/>
      <c r="AG693" s="75"/>
      <c r="AH693" s="75"/>
      <c r="AI693" s="75"/>
      <c r="AJ693" s="75"/>
      <c r="AK693" s="75"/>
      <c r="AL693" s="75"/>
      <c r="AM693" s="75"/>
      <c r="AN693" s="75"/>
      <c r="AO693" s="75"/>
      <c r="AP693" s="75"/>
      <c r="AQ693" s="75"/>
    </row>
    <row r="694" ht="14.25" customHeight="1">
      <c r="F694" s="176"/>
      <c r="N694" s="176"/>
      <c r="V694" s="176"/>
      <c r="X694" s="132"/>
      <c r="Y694" s="75"/>
      <c r="Z694" s="75"/>
      <c r="AA694" s="75"/>
      <c r="AB694" s="75"/>
      <c r="AC694" s="75"/>
      <c r="AD694" s="75"/>
      <c r="AE694" s="75"/>
      <c r="AF694" s="75"/>
      <c r="AG694" s="75"/>
      <c r="AH694" s="75"/>
      <c r="AI694" s="75"/>
      <c r="AJ694" s="75"/>
      <c r="AK694" s="75"/>
      <c r="AL694" s="75"/>
      <c r="AM694" s="75"/>
      <c r="AN694" s="75"/>
      <c r="AO694" s="75"/>
      <c r="AP694" s="75"/>
      <c r="AQ694" s="75"/>
    </row>
    <row r="695" ht="14.25" customHeight="1">
      <c r="F695" s="176"/>
      <c r="N695" s="176"/>
      <c r="V695" s="176"/>
      <c r="X695" s="132"/>
      <c r="Y695" s="75"/>
      <c r="Z695" s="75"/>
      <c r="AA695" s="75"/>
      <c r="AB695" s="75"/>
      <c r="AC695" s="75"/>
      <c r="AD695" s="75"/>
      <c r="AE695" s="75"/>
      <c r="AF695" s="75"/>
      <c r="AG695" s="75"/>
      <c r="AH695" s="75"/>
      <c r="AI695" s="75"/>
      <c r="AJ695" s="75"/>
      <c r="AK695" s="75"/>
      <c r="AL695" s="75"/>
      <c r="AM695" s="75"/>
      <c r="AN695" s="75"/>
      <c r="AO695" s="75"/>
      <c r="AP695" s="75"/>
      <c r="AQ695" s="75"/>
    </row>
    <row r="696" ht="14.25" customHeight="1">
      <c r="F696" s="176"/>
      <c r="N696" s="176"/>
      <c r="V696" s="176"/>
      <c r="X696" s="132"/>
      <c r="Y696" s="75"/>
      <c r="Z696" s="75"/>
      <c r="AA696" s="75"/>
      <c r="AB696" s="75"/>
      <c r="AC696" s="75"/>
      <c r="AD696" s="75"/>
      <c r="AE696" s="75"/>
      <c r="AF696" s="75"/>
      <c r="AG696" s="75"/>
      <c r="AH696" s="75"/>
      <c r="AI696" s="75"/>
      <c r="AJ696" s="75"/>
      <c r="AK696" s="75"/>
      <c r="AL696" s="75"/>
      <c r="AM696" s="75"/>
      <c r="AN696" s="75"/>
      <c r="AO696" s="75"/>
      <c r="AP696" s="75"/>
      <c r="AQ696" s="75"/>
    </row>
    <row r="697" ht="14.25" customHeight="1">
      <c r="F697" s="176"/>
      <c r="N697" s="176"/>
      <c r="V697" s="176"/>
      <c r="X697" s="132"/>
      <c r="Y697" s="75"/>
      <c r="Z697" s="75"/>
      <c r="AA697" s="75"/>
      <c r="AB697" s="75"/>
      <c r="AC697" s="75"/>
      <c r="AD697" s="75"/>
      <c r="AE697" s="75"/>
      <c r="AF697" s="75"/>
      <c r="AG697" s="75"/>
      <c r="AH697" s="75"/>
      <c r="AI697" s="75"/>
      <c r="AJ697" s="75"/>
      <c r="AK697" s="75"/>
      <c r="AL697" s="75"/>
      <c r="AM697" s="75"/>
      <c r="AN697" s="75"/>
      <c r="AO697" s="75"/>
      <c r="AP697" s="75"/>
      <c r="AQ697" s="75"/>
    </row>
    <row r="698" ht="14.25" customHeight="1">
      <c r="F698" s="176"/>
      <c r="N698" s="176"/>
      <c r="V698" s="176"/>
      <c r="X698" s="132"/>
      <c r="Y698" s="75"/>
      <c r="Z698" s="75"/>
      <c r="AA698" s="75"/>
      <c r="AB698" s="75"/>
      <c r="AC698" s="75"/>
      <c r="AD698" s="75"/>
      <c r="AE698" s="75"/>
      <c r="AF698" s="75"/>
      <c r="AG698" s="75"/>
      <c r="AH698" s="75"/>
      <c r="AI698" s="75"/>
      <c r="AJ698" s="75"/>
      <c r="AK698" s="75"/>
      <c r="AL698" s="75"/>
      <c r="AM698" s="75"/>
      <c r="AN698" s="75"/>
      <c r="AO698" s="75"/>
      <c r="AP698" s="75"/>
      <c r="AQ698" s="75"/>
    </row>
    <row r="699" ht="14.25" customHeight="1">
      <c r="F699" s="176"/>
      <c r="N699" s="176"/>
      <c r="V699" s="176"/>
      <c r="X699" s="132"/>
      <c r="Y699" s="75"/>
      <c r="Z699" s="75"/>
      <c r="AA699" s="75"/>
      <c r="AB699" s="75"/>
      <c r="AC699" s="75"/>
      <c r="AD699" s="75"/>
      <c r="AE699" s="75"/>
      <c r="AF699" s="75"/>
      <c r="AG699" s="75"/>
      <c r="AH699" s="75"/>
      <c r="AI699" s="75"/>
      <c r="AJ699" s="75"/>
      <c r="AK699" s="75"/>
      <c r="AL699" s="75"/>
      <c r="AM699" s="75"/>
      <c r="AN699" s="75"/>
      <c r="AO699" s="75"/>
      <c r="AP699" s="75"/>
      <c r="AQ699" s="75"/>
    </row>
    <row r="700" ht="14.25" customHeight="1">
      <c r="F700" s="176"/>
      <c r="N700" s="176"/>
      <c r="V700" s="176"/>
      <c r="X700" s="132"/>
      <c r="Y700" s="75"/>
      <c r="Z700" s="75"/>
      <c r="AA700" s="75"/>
      <c r="AB700" s="75"/>
      <c r="AC700" s="75"/>
      <c r="AD700" s="75"/>
      <c r="AE700" s="75"/>
      <c r="AF700" s="75"/>
      <c r="AG700" s="75"/>
      <c r="AH700" s="75"/>
      <c r="AI700" s="75"/>
      <c r="AJ700" s="75"/>
      <c r="AK700" s="75"/>
      <c r="AL700" s="75"/>
      <c r="AM700" s="75"/>
      <c r="AN700" s="75"/>
      <c r="AO700" s="75"/>
      <c r="AP700" s="75"/>
      <c r="AQ700" s="75"/>
    </row>
    <row r="701" ht="14.25" customHeight="1">
      <c r="F701" s="176"/>
      <c r="N701" s="176"/>
      <c r="V701" s="176"/>
      <c r="X701" s="132"/>
      <c r="Y701" s="75"/>
      <c r="Z701" s="75"/>
      <c r="AA701" s="75"/>
      <c r="AB701" s="75"/>
      <c r="AC701" s="75"/>
      <c r="AD701" s="75"/>
      <c r="AE701" s="75"/>
      <c r="AF701" s="75"/>
      <c r="AG701" s="75"/>
      <c r="AH701" s="75"/>
      <c r="AI701" s="75"/>
      <c r="AJ701" s="75"/>
      <c r="AK701" s="75"/>
      <c r="AL701" s="75"/>
      <c r="AM701" s="75"/>
      <c r="AN701" s="75"/>
      <c r="AO701" s="75"/>
      <c r="AP701" s="75"/>
      <c r="AQ701" s="75"/>
    </row>
    <row r="702" ht="14.25" customHeight="1">
      <c r="F702" s="176"/>
      <c r="N702" s="176"/>
      <c r="V702" s="176"/>
      <c r="X702" s="132"/>
      <c r="Y702" s="75"/>
      <c r="Z702" s="75"/>
      <c r="AA702" s="75"/>
      <c r="AB702" s="75"/>
      <c r="AC702" s="75"/>
      <c r="AD702" s="75"/>
      <c r="AE702" s="75"/>
      <c r="AF702" s="75"/>
      <c r="AG702" s="75"/>
      <c r="AH702" s="75"/>
      <c r="AI702" s="75"/>
      <c r="AJ702" s="75"/>
      <c r="AK702" s="75"/>
      <c r="AL702" s="75"/>
      <c r="AM702" s="75"/>
      <c r="AN702" s="75"/>
      <c r="AO702" s="75"/>
      <c r="AP702" s="75"/>
      <c r="AQ702" s="75"/>
    </row>
    <row r="703" ht="14.25" customHeight="1">
      <c r="F703" s="176"/>
      <c r="N703" s="176"/>
      <c r="V703" s="176"/>
      <c r="X703" s="132"/>
      <c r="Y703" s="75"/>
      <c r="Z703" s="75"/>
      <c r="AA703" s="75"/>
      <c r="AB703" s="75"/>
      <c r="AC703" s="75"/>
      <c r="AD703" s="75"/>
      <c r="AE703" s="75"/>
      <c r="AF703" s="75"/>
      <c r="AG703" s="75"/>
      <c r="AH703" s="75"/>
      <c r="AI703" s="75"/>
      <c r="AJ703" s="75"/>
      <c r="AK703" s="75"/>
      <c r="AL703" s="75"/>
      <c r="AM703" s="75"/>
      <c r="AN703" s="75"/>
      <c r="AO703" s="75"/>
      <c r="AP703" s="75"/>
      <c r="AQ703" s="75"/>
    </row>
    <row r="704" ht="14.25" customHeight="1">
      <c r="F704" s="176"/>
      <c r="N704" s="176"/>
      <c r="V704" s="176"/>
      <c r="X704" s="132"/>
      <c r="Y704" s="75"/>
      <c r="Z704" s="75"/>
      <c r="AA704" s="75"/>
      <c r="AB704" s="75"/>
      <c r="AC704" s="75"/>
      <c r="AD704" s="75"/>
      <c r="AE704" s="75"/>
      <c r="AF704" s="75"/>
      <c r="AG704" s="75"/>
      <c r="AH704" s="75"/>
      <c r="AI704" s="75"/>
      <c r="AJ704" s="75"/>
      <c r="AK704" s="75"/>
      <c r="AL704" s="75"/>
      <c r="AM704" s="75"/>
      <c r="AN704" s="75"/>
      <c r="AO704" s="75"/>
      <c r="AP704" s="75"/>
      <c r="AQ704" s="75"/>
    </row>
    <row r="705" ht="14.25" customHeight="1">
      <c r="F705" s="176"/>
      <c r="N705" s="176"/>
      <c r="V705" s="176"/>
      <c r="X705" s="132"/>
      <c r="Y705" s="75"/>
      <c r="Z705" s="75"/>
      <c r="AA705" s="75"/>
      <c r="AB705" s="75"/>
      <c r="AC705" s="75"/>
      <c r="AD705" s="75"/>
      <c r="AE705" s="75"/>
      <c r="AF705" s="75"/>
      <c r="AG705" s="75"/>
      <c r="AH705" s="75"/>
      <c r="AI705" s="75"/>
      <c r="AJ705" s="75"/>
      <c r="AK705" s="75"/>
      <c r="AL705" s="75"/>
      <c r="AM705" s="75"/>
      <c r="AN705" s="75"/>
      <c r="AO705" s="75"/>
      <c r="AP705" s="75"/>
      <c r="AQ705" s="75"/>
    </row>
    <row r="706" ht="14.25" customHeight="1">
      <c r="F706" s="176"/>
      <c r="N706" s="176"/>
      <c r="V706" s="176"/>
      <c r="X706" s="132"/>
      <c r="Y706" s="75"/>
      <c r="Z706" s="75"/>
      <c r="AA706" s="75"/>
      <c r="AB706" s="75"/>
      <c r="AC706" s="75"/>
      <c r="AD706" s="75"/>
      <c r="AE706" s="75"/>
      <c r="AF706" s="75"/>
      <c r="AG706" s="75"/>
      <c r="AH706" s="75"/>
      <c r="AI706" s="75"/>
      <c r="AJ706" s="75"/>
      <c r="AK706" s="75"/>
      <c r="AL706" s="75"/>
      <c r="AM706" s="75"/>
      <c r="AN706" s="75"/>
      <c r="AO706" s="75"/>
      <c r="AP706" s="75"/>
      <c r="AQ706" s="75"/>
    </row>
    <row r="707" ht="14.25" customHeight="1">
      <c r="F707" s="176"/>
      <c r="N707" s="176"/>
      <c r="V707" s="176"/>
      <c r="X707" s="132"/>
      <c r="Y707" s="75"/>
      <c r="Z707" s="75"/>
      <c r="AA707" s="75"/>
      <c r="AB707" s="75"/>
      <c r="AC707" s="75"/>
      <c r="AD707" s="75"/>
      <c r="AE707" s="75"/>
      <c r="AF707" s="75"/>
      <c r="AG707" s="75"/>
      <c r="AH707" s="75"/>
      <c r="AI707" s="75"/>
      <c r="AJ707" s="75"/>
      <c r="AK707" s="75"/>
      <c r="AL707" s="75"/>
      <c r="AM707" s="75"/>
      <c r="AN707" s="75"/>
      <c r="AO707" s="75"/>
      <c r="AP707" s="75"/>
      <c r="AQ707" s="75"/>
    </row>
    <row r="708" ht="14.25" customHeight="1">
      <c r="F708" s="176"/>
      <c r="N708" s="176"/>
      <c r="V708" s="176"/>
      <c r="X708" s="132"/>
      <c r="Y708" s="75"/>
      <c r="Z708" s="75"/>
      <c r="AA708" s="75"/>
      <c r="AB708" s="75"/>
      <c r="AC708" s="75"/>
      <c r="AD708" s="75"/>
      <c r="AE708" s="75"/>
      <c r="AF708" s="75"/>
      <c r="AG708" s="75"/>
      <c r="AH708" s="75"/>
      <c r="AI708" s="75"/>
      <c r="AJ708" s="75"/>
      <c r="AK708" s="75"/>
      <c r="AL708" s="75"/>
      <c r="AM708" s="75"/>
      <c r="AN708" s="75"/>
      <c r="AO708" s="75"/>
      <c r="AP708" s="75"/>
      <c r="AQ708" s="75"/>
    </row>
    <row r="709" ht="14.25" customHeight="1">
      <c r="F709" s="176"/>
      <c r="N709" s="176"/>
      <c r="V709" s="176"/>
      <c r="X709" s="132"/>
      <c r="Y709" s="75"/>
      <c r="Z709" s="75"/>
      <c r="AA709" s="75"/>
      <c r="AB709" s="75"/>
      <c r="AC709" s="75"/>
      <c r="AD709" s="75"/>
      <c r="AE709" s="75"/>
      <c r="AF709" s="75"/>
      <c r="AG709" s="75"/>
      <c r="AH709" s="75"/>
      <c r="AI709" s="75"/>
      <c r="AJ709" s="75"/>
      <c r="AK709" s="75"/>
      <c r="AL709" s="75"/>
      <c r="AM709" s="75"/>
      <c r="AN709" s="75"/>
      <c r="AO709" s="75"/>
      <c r="AP709" s="75"/>
      <c r="AQ709" s="75"/>
    </row>
    <row r="710" ht="14.25" customHeight="1">
      <c r="F710" s="176"/>
      <c r="N710" s="176"/>
      <c r="V710" s="176"/>
      <c r="X710" s="132"/>
      <c r="Y710" s="75"/>
      <c r="Z710" s="75"/>
      <c r="AA710" s="75"/>
      <c r="AB710" s="75"/>
      <c r="AC710" s="75"/>
      <c r="AD710" s="75"/>
      <c r="AE710" s="75"/>
      <c r="AF710" s="75"/>
      <c r="AG710" s="75"/>
      <c r="AH710" s="75"/>
      <c r="AI710" s="75"/>
      <c r="AJ710" s="75"/>
      <c r="AK710" s="75"/>
      <c r="AL710" s="75"/>
      <c r="AM710" s="75"/>
      <c r="AN710" s="75"/>
      <c r="AO710" s="75"/>
      <c r="AP710" s="75"/>
      <c r="AQ710" s="75"/>
    </row>
    <row r="711" ht="14.25" customHeight="1">
      <c r="F711" s="176"/>
      <c r="N711" s="176"/>
      <c r="V711" s="176"/>
      <c r="X711" s="132"/>
      <c r="Y711" s="75"/>
      <c r="Z711" s="75"/>
      <c r="AA711" s="75"/>
      <c r="AB711" s="75"/>
      <c r="AC711" s="75"/>
      <c r="AD711" s="75"/>
      <c r="AE711" s="75"/>
      <c r="AF711" s="75"/>
      <c r="AG711" s="75"/>
      <c r="AH711" s="75"/>
      <c r="AI711" s="75"/>
      <c r="AJ711" s="75"/>
      <c r="AK711" s="75"/>
      <c r="AL711" s="75"/>
      <c r="AM711" s="75"/>
      <c r="AN711" s="75"/>
      <c r="AO711" s="75"/>
      <c r="AP711" s="75"/>
      <c r="AQ711" s="75"/>
    </row>
    <row r="712" ht="14.25" customHeight="1">
      <c r="F712" s="176"/>
      <c r="N712" s="176"/>
      <c r="V712" s="176"/>
      <c r="X712" s="132"/>
      <c r="Y712" s="75"/>
      <c r="Z712" s="75"/>
      <c r="AA712" s="75"/>
      <c r="AB712" s="75"/>
      <c r="AC712" s="75"/>
      <c r="AD712" s="75"/>
      <c r="AE712" s="75"/>
      <c r="AF712" s="75"/>
      <c r="AG712" s="75"/>
      <c r="AH712" s="75"/>
      <c r="AI712" s="75"/>
      <c r="AJ712" s="75"/>
      <c r="AK712" s="75"/>
      <c r="AL712" s="75"/>
      <c r="AM712" s="75"/>
      <c r="AN712" s="75"/>
      <c r="AO712" s="75"/>
      <c r="AP712" s="75"/>
      <c r="AQ712" s="75"/>
    </row>
    <row r="713" ht="14.25" customHeight="1">
      <c r="F713" s="176"/>
      <c r="N713" s="176"/>
      <c r="V713" s="176"/>
      <c r="X713" s="132"/>
      <c r="Y713" s="75"/>
      <c r="Z713" s="75"/>
      <c r="AA713" s="75"/>
      <c r="AB713" s="75"/>
      <c r="AC713" s="75"/>
      <c r="AD713" s="75"/>
      <c r="AE713" s="75"/>
      <c r="AF713" s="75"/>
      <c r="AG713" s="75"/>
      <c r="AH713" s="75"/>
      <c r="AI713" s="75"/>
      <c r="AJ713" s="75"/>
      <c r="AK713" s="75"/>
      <c r="AL713" s="75"/>
      <c r="AM713" s="75"/>
      <c r="AN713" s="75"/>
      <c r="AO713" s="75"/>
      <c r="AP713" s="75"/>
      <c r="AQ713" s="75"/>
    </row>
    <row r="714" ht="14.25" customHeight="1">
      <c r="F714" s="176"/>
      <c r="N714" s="176"/>
      <c r="V714" s="176"/>
      <c r="X714" s="132"/>
      <c r="Y714" s="75"/>
      <c r="Z714" s="75"/>
      <c r="AA714" s="75"/>
      <c r="AB714" s="75"/>
      <c r="AC714" s="75"/>
      <c r="AD714" s="75"/>
      <c r="AE714" s="75"/>
      <c r="AF714" s="75"/>
      <c r="AG714" s="75"/>
      <c r="AH714" s="75"/>
      <c r="AI714" s="75"/>
      <c r="AJ714" s="75"/>
      <c r="AK714" s="75"/>
      <c r="AL714" s="75"/>
      <c r="AM714" s="75"/>
      <c r="AN714" s="75"/>
      <c r="AO714" s="75"/>
      <c r="AP714" s="75"/>
      <c r="AQ714" s="75"/>
    </row>
    <row r="715" ht="14.25" customHeight="1">
      <c r="F715" s="176"/>
      <c r="N715" s="176"/>
      <c r="V715" s="176"/>
      <c r="X715" s="132"/>
      <c r="Y715" s="75"/>
      <c r="Z715" s="75"/>
      <c r="AA715" s="75"/>
      <c r="AB715" s="75"/>
      <c r="AC715" s="75"/>
      <c r="AD715" s="75"/>
      <c r="AE715" s="75"/>
      <c r="AF715" s="75"/>
      <c r="AG715" s="75"/>
      <c r="AH715" s="75"/>
      <c r="AI715" s="75"/>
      <c r="AJ715" s="75"/>
      <c r="AK715" s="75"/>
      <c r="AL715" s="75"/>
      <c r="AM715" s="75"/>
      <c r="AN715" s="75"/>
      <c r="AO715" s="75"/>
      <c r="AP715" s="75"/>
      <c r="AQ715" s="75"/>
    </row>
    <row r="716" ht="14.25" customHeight="1">
      <c r="F716" s="176"/>
      <c r="N716" s="176"/>
      <c r="V716" s="176"/>
      <c r="X716" s="132"/>
      <c r="Y716" s="75"/>
      <c r="Z716" s="75"/>
      <c r="AA716" s="75"/>
      <c r="AB716" s="75"/>
      <c r="AC716" s="75"/>
      <c r="AD716" s="75"/>
      <c r="AE716" s="75"/>
      <c r="AF716" s="75"/>
      <c r="AG716" s="75"/>
      <c r="AH716" s="75"/>
      <c r="AI716" s="75"/>
      <c r="AJ716" s="75"/>
      <c r="AK716" s="75"/>
      <c r="AL716" s="75"/>
      <c r="AM716" s="75"/>
      <c r="AN716" s="75"/>
      <c r="AO716" s="75"/>
      <c r="AP716" s="75"/>
      <c r="AQ716" s="75"/>
    </row>
    <row r="717" ht="14.25" customHeight="1">
      <c r="F717" s="176"/>
      <c r="N717" s="176"/>
      <c r="V717" s="176"/>
      <c r="X717" s="132"/>
      <c r="Y717" s="75"/>
      <c r="Z717" s="75"/>
      <c r="AA717" s="75"/>
      <c r="AB717" s="75"/>
      <c r="AC717" s="75"/>
      <c r="AD717" s="75"/>
      <c r="AE717" s="75"/>
      <c r="AF717" s="75"/>
      <c r="AG717" s="75"/>
      <c r="AH717" s="75"/>
      <c r="AI717" s="75"/>
      <c r="AJ717" s="75"/>
      <c r="AK717" s="75"/>
      <c r="AL717" s="75"/>
      <c r="AM717" s="75"/>
      <c r="AN717" s="75"/>
      <c r="AO717" s="75"/>
      <c r="AP717" s="75"/>
      <c r="AQ717" s="75"/>
    </row>
    <row r="718" ht="14.25" customHeight="1">
      <c r="F718" s="176"/>
      <c r="N718" s="176"/>
      <c r="V718" s="176"/>
      <c r="X718" s="132"/>
      <c r="Y718" s="75"/>
      <c r="Z718" s="75"/>
      <c r="AA718" s="75"/>
      <c r="AB718" s="75"/>
      <c r="AC718" s="75"/>
      <c r="AD718" s="75"/>
      <c r="AE718" s="75"/>
      <c r="AF718" s="75"/>
      <c r="AG718" s="75"/>
      <c r="AH718" s="75"/>
      <c r="AI718" s="75"/>
      <c r="AJ718" s="75"/>
      <c r="AK718" s="75"/>
      <c r="AL718" s="75"/>
      <c r="AM718" s="75"/>
      <c r="AN718" s="75"/>
      <c r="AO718" s="75"/>
      <c r="AP718" s="75"/>
      <c r="AQ718" s="75"/>
    </row>
    <row r="719" ht="14.25" customHeight="1">
      <c r="F719" s="176"/>
      <c r="N719" s="176"/>
      <c r="V719" s="176"/>
      <c r="X719" s="132"/>
      <c r="Y719" s="75"/>
      <c r="Z719" s="75"/>
      <c r="AA719" s="75"/>
      <c r="AB719" s="75"/>
      <c r="AC719" s="75"/>
      <c r="AD719" s="75"/>
      <c r="AE719" s="75"/>
      <c r="AF719" s="75"/>
      <c r="AG719" s="75"/>
      <c r="AH719" s="75"/>
      <c r="AI719" s="75"/>
      <c r="AJ719" s="75"/>
      <c r="AK719" s="75"/>
      <c r="AL719" s="75"/>
      <c r="AM719" s="75"/>
      <c r="AN719" s="75"/>
      <c r="AO719" s="75"/>
      <c r="AP719" s="75"/>
      <c r="AQ719" s="75"/>
    </row>
    <row r="720" ht="14.25" customHeight="1">
      <c r="F720" s="176"/>
      <c r="N720" s="176"/>
      <c r="V720" s="176"/>
      <c r="X720" s="132"/>
      <c r="Y720" s="75"/>
      <c r="Z720" s="75"/>
      <c r="AA720" s="75"/>
      <c r="AB720" s="75"/>
      <c r="AC720" s="75"/>
      <c r="AD720" s="75"/>
      <c r="AE720" s="75"/>
      <c r="AF720" s="75"/>
      <c r="AG720" s="75"/>
      <c r="AH720" s="75"/>
      <c r="AI720" s="75"/>
      <c r="AJ720" s="75"/>
      <c r="AK720" s="75"/>
      <c r="AL720" s="75"/>
      <c r="AM720" s="75"/>
      <c r="AN720" s="75"/>
      <c r="AO720" s="75"/>
      <c r="AP720" s="75"/>
      <c r="AQ720" s="75"/>
    </row>
    <row r="721" ht="14.25" customHeight="1">
      <c r="F721" s="176"/>
      <c r="N721" s="176"/>
      <c r="V721" s="176"/>
      <c r="X721" s="132"/>
      <c r="Y721" s="75"/>
      <c r="Z721" s="75"/>
      <c r="AA721" s="75"/>
      <c r="AB721" s="75"/>
      <c r="AC721" s="75"/>
      <c r="AD721" s="75"/>
      <c r="AE721" s="75"/>
      <c r="AF721" s="75"/>
      <c r="AG721" s="75"/>
      <c r="AH721" s="75"/>
      <c r="AI721" s="75"/>
      <c r="AJ721" s="75"/>
      <c r="AK721" s="75"/>
      <c r="AL721" s="75"/>
      <c r="AM721" s="75"/>
      <c r="AN721" s="75"/>
      <c r="AO721" s="75"/>
      <c r="AP721" s="75"/>
      <c r="AQ721" s="75"/>
    </row>
    <row r="722" ht="14.25" customHeight="1">
      <c r="F722" s="176"/>
      <c r="N722" s="176"/>
      <c r="V722" s="176"/>
      <c r="X722" s="132"/>
      <c r="Y722" s="75"/>
      <c r="Z722" s="75"/>
      <c r="AA722" s="75"/>
      <c r="AB722" s="75"/>
      <c r="AC722" s="75"/>
      <c r="AD722" s="75"/>
      <c r="AE722" s="75"/>
      <c r="AF722" s="75"/>
      <c r="AG722" s="75"/>
      <c r="AH722" s="75"/>
      <c r="AI722" s="75"/>
      <c r="AJ722" s="75"/>
      <c r="AK722" s="75"/>
      <c r="AL722" s="75"/>
      <c r="AM722" s="75"/>
      <c r="AN722" s="75"/>
      <c r="AO722" s="75"/>
      <c r="AP722" s="75"/>
      <c r="AQ722" s="75"/>
    </row>
    <row r="723" ht="14.25" customHeight="1">
      <c r="F723" s="176"/>
      <c r="N723" s="176"/>
      <c r="V723" s="176"/>
      <c r="X723" s="132"/>
      <c r="Y723" s="75"/>
      <c r="Z723" s="75"/>
      <c r="AA723" s="75"/>
      <c r="AB723" s="75"/>
      <c r="AC723" s="75"/>
      <c r="AD723" s="75"/>
      <c r="AE723" s="75"/>
      <c r="AF723" s="75"/>
      <c r="AG723" s="75"/>
      <c r="AH723" s="75"/>
      <c r="AI723" s="75"/>
      <c r="AJ723" s="75"/>
      <c r="AK723" s="75"/>
      <c r="AL723" s="75"/>
      <c r="AM723" s="75"/>
      <c r="AN723" s="75"/>
      <c r="AO723" s="75"/>
      <c r="AP723" s="75"/>
      <c r="AQ723" s="75"/>
    </row>
    <row r="724" ht="14.25" customHeight="1">
      <c r="F724" s="176"/>
      <c r="N724" s="176"/>
      <c r="V724" s="176"/>
      <c r="X724" s="132"/>
      <c r="Y724" s="75"/>
      <c r="Z724" s="75"/>
      <c r="AA724" s="75"/>
      <c r="AB724" s="75"/>
      <c r="AC724" s="75"/>
      <c r="AD724" s="75"/>
      <c r="AE724" s="75"/>
      <c r="AF724" s="75"/>
      <c r="AG724" s="75"/>
      <c r="AH724" s="75"/>
      <c r="AI724" s="75"/>
      <c r="AJ724" s="75"/>
      <c r="AK724" s="75"/>
      <c r="AL724" s="75"/>
      <c r="AM724" s="75"/>
      <c r="AN724" s="75"/>
      <c r="AO724" s="75"/>
      <c r="AP724" s="75"/>
      <c r="AQ724" s="75"/>
    </row>
    <row r="725" ht="14.25" customHeight="1">
      <c r="F725" s="176"/>
      <c r="N725" s="176"/>
      <c r="V725" s="176"/>
      <c r="X725" s="132"/>
      <c r="Y725" s="75"/>
      <c r="Z725" s="75"/>
      <c r="AA725" s="75"/>
      <c r="AB725" s="75"/>
      <c r="AC725" s="75"/>
      <c r="AD725" s="75"/>
      <c r="AE725" s="75"/>
      <c r="AF725" s="75"/>
      <c r="AG725" s="75"/>
      <c r="AH725" s="75"/>
      <c r="AI725" s="75"/>
      <c r="AJ725" s="75"/>
      <c r="AK725" s="75"/>
      <c r="AL725" s="75"/>
      <c r="AM725" s="75"/>
      <c r="AN725" s="75"/>
      <c r="AO725" s="75"/>
      <c r="AP725" s="75"/>
      <c r="AQ725" s="75"/>
    </row>
    <row r="726" ht="14.25" customHeight="1">
      <c r="F726" s="176"/>
      <c r="N726" s="176"/>
      <c r="V726" s="176"/>
      <c r="X726" s="132"/>
      <c r="Y726" s="75"/>
      <c r="Z726" s="75"/>
      <c r="AA726" s="75"/>
      <c r="AB726" s="75"/>
      <c r="AC726" s="75"/>
      <c r="AD726" s="75"/>
      <c r="AE726" s="75"/>
      <c r="AF726" s="75"/>
      <c r="AG726" s="75"/>
      <c r="AH726" s="75"/>
      <c r="AI726" s="75"/>
      <c r="AJ726" s="75"/>
      <c r="AK726" s="75"/>
      <c r="AL726" s="75"/>
      <c r="AM726" s="75"/>
      <c r="AN726" s="75"/>
      <c r="AO726" s="75"/>
      <c r="AP726" s="75"/>
      <c r="AQ726" s="75"/>
    </row>
    <row r="727" ht="14.25" customHeight="1">
      <c r="F727" s="176"/>
      <c r="N727" s="176"/>
      <c r="V727" s="176"/>
      <c r="X727" s="132"/>
      <c r="Y727" s="75"/>
      <c r="Z727" s="75"/>
      <c r="AA727" s="75"/>
      <c r="AB727" s="75"/>
      <c r="AC727" s="75"/>
      <c r="AD727" s="75"/>
      <c r="AE727" s="75"/>
      <c r="AF727" s="75"/>
      <c r="AG727" s="75"/>
      <c r="AH727" s="75"/>
      <c r="AI727" s="75"/>
      <c r="AJ727" s="75"/>
      <c r="AK727" s="75"/>
      <c r="AL727" s="75"/>
      <c r="AM727" s="75"/>
      <c r="AN727" s="75"/>
      <c r="AO727" s="75"/>
      <c r="AP727" s="75"/>
      <c r="AQ727" s="75"/>
    </row>
    <row r="728" ht="14.25" customHeight="1">
      <c r="F728" s="176"/>
      <c r="N728" s="176"/>
      <c r="V728" s="176"/>
      <c r="X728" s="132"/>
      <c r="Y728" s="75"/>
      <c r="Z728" s="75"/>
      <c r="AA728" s="75"/>
      <c r="AB728" s="75"/>
      <c r="AC728" s="75"/>
      <c r="AD728" s="75"/>
      <c r="AE728" s="75"/>
      <c r="AF728" s="75"/>
      <c r="AG728" s="75"/>
      <c r="AH728" s="75"/>
      <c r="AI728" s="75"/>
      <c r="AJ728" s="75"/>
      <c r="AK728" s="75"/>
      <c r="AL728" s="75"/>
      <c r="AM728" s="75"/>
      <c r="AN728" s="75"/>
      <c r="AO728" s="75"/>
      <c r="AP728" s="75"/>
      <c r="AQ728" s="75"/>
    </row>
    <row r="729" ht="14.25" customHeight="1">
      <c r="F729" s="176"/>
      <c r="N729" s="176"/>
      <c r="V729" s="176"/>
      <c r="X729" s="132"/>
      <c r="Y729" s="75"/>
      <c r="Z729" s="75"/>
      <c r="AA729" s="75"/>
      <c r="AB729" s="75"/>
      <c r="AC729" s="75"/>
      <c r="AD729" s="75"/>
      <c r="AE729" s="75"/>
      <c r="AF729" s="75"/>
      <c r="AG729" s="75"/>
      <c r="AH729" s="75"/>
      <c r="AI729" s="75"/>
      <c r="AJ729" s="75"/>
      <c r="AK729" s="75"/>
      <c r="AL729" s="75"/>
      <c r="AM729" s="75"/>
      <c r="AN729" s="75"/>
      <c r="AO729" s="75"/>
      <c r="AP729" s="75"/>
      <c r="AQ729" s="75"/>
    </row>
    <row r="730" ht="14.25" customHeight="1">
      <c r="F730" s="176"/>
      <c r="N730" s="176"/>
      <c r="V730" s="176"/>
      <c r="X730" s="132"/>
      <c r="Y730" s="75"/>
      <c r="Z730" s="75"/>
      <c r="AA730" s="75"/>
      <c r="AB730" s="75"/>
      <c r="AC730" s="75"/>
      <c r="AD730" s="75"/>
      <c r="AE730" s="75"/>
      <c r="AF730" s="75"/>
      <c r="AG730" s="75"/>
      <c r="AH730" s="75"/>
      <c r="AI730" s="75"/>
      <c r="AJ730" s="75"/>
      <c r="AK730" s="75"/>
      <c r="AL730" s="75"/>
      <c r="AM730" s="75"/>
      <c r="AN730" s="75"/>
      <c r="AO730" s="75"/>
      <c r="AP730" s="75"/>
      <c r="AQ730" s="75"/>
    </row>
    <row r="731" ht="14.25" customHeight="1">
      <c r="F731" s="176"/>
      <c r="N731" s="176"/>
      <c r="V731" s="176"/>
      <c r="X731" s="132"/>
      <c r="Y731" s="75"/>
      <c r="Z731" s="75"/>
      <c r="AA731" s="75"/>
      <c r="AB731" s="75"/>
      <c r="AC731" s="75"/>
      <c r="AD731" s="75"/>
      <c r="AE731" s="75"/>
      <c r="AF731" s="75"/>
      <c r="AG731" s="75"/>
      <c r="AH731" s="75"/>
      <c r="AI731" s="75"/>
      <c r="AJ731" s="75"/>
      <c r="AK731" s="75"/>
      <c r="AL731" s="75"/>
      <c r="AM731" s="75"/>
      <c r="AN731" s="75"/>
      <c r="AO731" s="75"/>
      <c r="AP731" s="75"/>
      <c r="AQ731" s="75"/>
    </row>
    <row r="732" ht="14.25" customHeight="1">
      <c r="F732" s="176"/>
      <c r="N732" s="176"/>
      <c r="V732" s="176"/>
      <c r="X732" s="132"/>
      <c r="Y732" s="75"/>
      <c r="Z732" s="75"/>
      <c r="AA732" s="75"/>
      <c r="AB732" s="75"/>
      <c r="AC732" s="75"/>
      <c r="AD732" s="75"/>
      <c r="AE732" s="75"/>
      <c r="AF732" s="75"/>
      <c r="AG732" s="75"/>
      <c r="AH732" s="75"/>
      <c r="AI732" s="75"/>
      <c r="AJ732" s="75"/>
      <c r="AK732" s="75"/>
      <c r="AL732" s="75"/>
      <c r="AM732" s="75"/>
      <c r="AN732" s="75"/>
      <c r="AO732" s="75"/>
      <c r="AP732" s="75"/>
      <c r="AQ732" s="75"/>
    </row>
    <row r="733" ht="14.25" customHeight="1">
      <c r="F733" s="176"/>
      <c r="N733" s="176"/>
      <c r="V733" s="176"/>
      <c r="X733" s="132"/>
      <c r="Y733" s="75"/>
      <c r="Z733" s="75"/>
      <c r="AA733" s="75"/>
      <c r="AB733" s="75"/>
      <c r="AC733" s="75"/>
      <c r="AD733" s="75"/>
      <c r="AE733" s="75"/>
      <c r="AF733" s="75"/>
      <c r="AG733" s="75"/>
      <c r="AH733" s="75"/>
      <c r="AI733" s="75"/>
      <c r="AJ733" s="75"/>
      <c r="AK733" s="75"/>
      <c r="AL733" s="75"/>
      <c r="AM733" s="75"/>
      <c r="AN733" s="75"/>
      <c r="AO733" s="75"/>
      <c r="AP733" s="75"/>
      <c r="AQ733" s="75"/>
    </row>
    <row r="734" ht="14.25" customHeight="1">
      <c r="F734" s="176"/>
      <c r="N734" s="176"/>
      <c r="V734" s="176"/>
      <c r="X734" s="132"/>
      <c r="Y734" s="75"/>
      <c r="Z734" s="75"/>
      <c r="AA734" s="75"/>
      <c r="AB734" s="75"/>
      <c r="AC734" s="75"/>
      <c r="AD734" s="75"/>
      <c r="AE734" s="75"/>
      <c r="AF734" s="75"/>
      <c r="AG734" s="75"/>
      <c r="AH734" s="75"/>
      <c r="AI734" s="75"/>
      <c r="AJ734" s="75"/>
      <c r="AK734" s="75"/>
      <c r="AL734" s="75"/>
      <c r="AM734" s="75"/>
      <c r="AN734" s="75"/>
      <c r="AO734" s="75"/>
      <c r="AP734" s="75"/>
      <c r="AQ734" s="75"/>
    </row>
    <row r="735" ht="14.25" customHeight="1">
      <c r="F735" s="176"/>
      <c r="N735" s="176"/>
      <c r="V735" s="176"/>
      <c r="X735" s="132"/>
      <c r="Y735" s="75"/>
      <c r="Z735" s="75"/>
      <c r="AA735" s="75"/>
      <c r="AB735" s="75"/>
      <c r="AC735" s="75"/>
      <c r="AD735" s="75"/>
      <c r="AE735" s="75"/>
      <c r="AF735" s="75"/>
      <c r="AG735" s="75"/>
      <c r="AH735" s="75"/>
      <c r="AI735" s="75"/>
      <c r="AJ735" s="75"/>
      <c r="AK735" s="75"/>
      <c r="AL735" s="75"/>
      <c r="AM735" s="75"/>
      <c r="AN735" s="75"/>
      <c r="AO735" s="75"/>
      <c r="AP735" s="75"/>
      <c r="AQ735" s="75"/>
    </row>
    <row r="736" ht="14.25" customHeight="1">
      <c r="F736" s="176"/>
      <c r="N736" s="176"/>
      <c r="V736" s="176"/>
      <c r="X736" s="132"/>
      <c r="Y736" s="75"/>
      <c r="Z736" s="75"/>
      <c r="AA736" s="75"/>
      <c r="AB736" s="75"/>
      <c r="AC736" s="75"/>
      <c r="AD736" s="75"/>
      <c r="AE736" s="75"/>
      <c r="AF736" s="75"/>
      <c r="AG736" s="75"/>
      <c r="AH736" s="75"/>
      <c r="AI736" s="75"/>
      <c r="AJ736" s="75"/>
      <c r="AK736" s="75"/>
      <c r="AL736" s="75"/>
      <c r="AM736" s="75"/>
      <c r="AN736" s="75"/>
      <c r="AO736" s="75"/>
      <c r="AP736" s="75"/>
      <c r="AQ736" s="75"/>
    </row>
    <row r="737" ht="14.25" customHeight="1">
      <c r="F737" s="176"/>
      <c r="N737" s="176"/>
      <c r="V737" s="176"/>
      <c r="X737" s="132"/>
      <c r="Y737" s="75"/>
      <c r="Z737" s="75"/>
      <c r="AA737" s="75"/>
      <c r="AB737" s="75"/>
      <c r="AC737" s="75"/>
      <c r="AD737" s="75"/>
      <c r="AE737" s="75"/>
      <c r="AF737" s="75"/>
      <c r="AG737" s="75"/>
      <c r="AH737" s="75"/>
      <c r="AI737" s="75"/>
      <c r="AJ737" s="75"/>
      <c r="AK737" s="75"/>
      <c r="AL737" s="75"/>
      <c r="AM737" s="75"/>
      <c r="AN737" s="75"/>
      <c r="AO737" s="75"/>
      <c r="AP737" s="75"/>
      <c r="AQ737" s="75"/>
    </row>
    <row r="738" ht="14.25" customHeight="1">
      <c r="F738" s="176"/>
      <c r="N738" s="176"/>
      <c r="V738" s="176"/>
      <c r="X738" s="132"/>
      <c r="Y738" s="75"/>
      <c r="Z738" s="75"/>
      <c r="AA738" s="75"/>
      <c r="AB738" s="75"/>
      <c r="AC738" s="75"/>
      <c r="AD738" s="75"/>
      <c r="AE738" s="75"/>
      <c r="AF738" s="75"/>
      <c r="AG738" s="75"/>
      <c r="AH738" s="75"/>
      <c r="AI738" s="75"/>
      <c r="AJ738" s="75"/>
      <c r="AK738" s="75"/>
      <c r="AL738" s="75"/>
      <c r="AM738" s="75"/>
      <c r="AN738" s="75"/>
      <c r="AO738" s="75"/>
      <c r="AP738" s="75"/>
      <c r="AQ738" s="75"/>
    </row>
    <row r="739" ht="14.25" customHeight="1">
      <c r="F739" s="176"/>
      <c r="N739" s="176"/>
      <c r="V739" s="176"/>
      <c r="X739" s="132"/>
      <c r="Y739" s="75"/>
      <c r="Z739" s="75"/>
      <c r="AA739" s="75"/>
      <c r="AB739" s="75"/>
      <c r="AC739" s="75"/>
      <c r="AD739" s="75"/>
      <c r="AE739" s="75"/>
      <c r="AF739" s="75"/>
      <c r="AG739" s="75"/>
      <c r="AH739" s="75"/>
      <c r="AI739" s="75"/>
      <c r="AJ739" s="75"/>
      <c r="AK739" s="75"/>
      <c r="AL739" s="75"/>
      <c r="AM739" s="75"/>
      <c r="AN739" s="75"/>
      <c r="AO739" s="75"/>
      <c r="AP739" s="75"/>
      <c r="AQ739" s="75"/>
    </row>
    <row r="740" ht="14.25" customHeight="1">
      <c r="F740" s="176"/>
      <c r="N740" s="176"/>
      <c r="V740" s="176"/>
      <c r="X740" s="132"/>
      <c r="Y740" s="75"/>
      <c r="Z740" s="75"/>
      <c r="AA740" s="75"/>
      <c r="AB740" s="75"/>
      <c r="AC740" s="75"/>
      <c r="AD740" s="75"/>
      <c r="AE740" s="75"/>
      <c r="AF740" s="75"/>
      <c r="AG740" s="75"/>
      <c r="AH740" s="75"/>
      <c r="AI740" s="75"/>
      <c r="AJ740" s="75"/>
      <c r="AK740" s="75"/>
      <c r="AL740" s="75"/>
      <c r="AM740" s="75"/>
      <c r="AN740" s="75"/>
      <c r="AO740" s="75"/>
      <c r="AP740" s="75"/>
      <c r="AQ740" s="75"/>
    </row>
    <row r="741" ht="14.25" customHeight="1">
      <c r="F741" s="176"/>
      <c r="N741" s="176"/>
      <c r="V741" s="176"/>
      <c r="X741" s="132"/>
      <c r="Y741" s="75"/>
      <c r="Z741" s="75"/>
      <c r="AA741" s="75"/>
      <c r="AB741" s="75"/>
      <c r="AC741" s="75"/>
      <c r="AD741" s="75"/>
      <c r="AE741" s="75"/>
      <c r="AF741" s="75"/>
      <c r="AG741" s="75"/>
      <c r="AH741" s="75"/>
      <c r="AI741" s="75"/>
      <c r="AJ741" s="75"/>
      <c r="AK741" s="75"/>
      <c r="AL741" s="75"/>
      <c r="AM741" s="75"/>
      <c r="AN741" s="75"/>
      <c r="AO741" s="75"/>
      <c r="AP741" s="75"/>
      <c r="AQ741" s="75"/>
    </row>
    <row r="742" ht="14.25" customHeight="1">
      <c r="F742" s="176"/>
      <c r="N742" s="176"/>
      <c r="V742" s="176"/>
      <c r="X742" s="132"/>
      <c r="Y742" s="75"/>
      <c r="Z742" s="75"/>
      <c r="AA742" s="75"/>
      <c r="AB742" s="75"/>
      <c r="AC742" s="75"/>
      <c r="AD742" s="75"/>
      <c r="AE742" s="75"/>
      <c r="AF742" s="75"/>
      <c r="AG742" s="75"/>
      <c r="AH742" s="75"/>
      <c r="AI742" s="75"/>
      <c r="AJ742" s="75"/>
      <c r="AK742" s="75"/>
      <c r="AL742" s="75"/>
      <c r="AM742" s="75"/>
      <c r="AN742" s="75"/>
      <c r="AO742" s="75"/>
      <c r="AP742" s="75"/>
      <c r="AQ742" s="75"/>
    </row>
    <row r="743" ht="14.25" customHeight="1">
      <c r="F743" s="176"/>
      <c r="N743" s="176"/>
      <c r="V743" s="176"/>
      <c r="X743" s="132"/>
      <c r="Y743" s="75"/>
      <c r="Z743" s="75"/>
      <c r="AA743" s="75"/>
      <c r="AB743" s="75"/>
      <c r="AC743" s="75"/>
      <c r="AD743" s="75"/>
      <c r="AE743" s="75"/>
      <c r="AF743" s="75"/>
      <c r="AG743" s="75"/>
      <c r="AH743" s="75"/>
      <c r="AI743" s="75"/>
      <c r="AJ743" s="75"/>
      <c r="AK743" s="75"/>
      <c r="AL743" s="75"/>
      <c r="AM743" s="75"/>
      <c r="AN743" s="75"/>
      <c r="AO743" s="75"/>
      <c r="AP743" s="75"/>
      <c r="AQ743" s="75"/>
    </row>
    <row r="744" ht="14.25" customHeight="1">
      <c r="F744" s="176"/>
      <c r="N744" s="176"/>
      <c r="V744" s="176"/>
      <c r="X744" s="132"/>
      <c r="Y744" s="75"/>
      <c r="Z744" s="75"/>
      <c r="AA744" s="75"/>
      <c r="AB744" s="75"/>
      <c r="AC744" s="75"/>
      <c r="AD744" s="75"/>
      <c r="AE744" s="75"/>
      <c r="AF744" s="75"/>
      <c r="AG744" s="75"/>
      <c r="AH744" s="75"/>
      <c r="AI744" s="75"/>
      <c r="AJ744" s="75"/>
      <c r="AK744" s="75"/>
      <c r="AL744" s="75"/>
      <c r="AM744" s="75"/>
      <c r="AN744" s="75"/>
      <c r="AO744" s="75"/>
      <c r="AP744" s="75"/>
      <c r="AQ744" s="75"/>
    </row>
    <row r="745" ht="14.25" customHeight="1">
      <c r="F745" s="176"/>
      <c r="N745" s="176"/>
      <c r="V745" s="176"/>
      <c r="X745" s="132"/>
      <c r="Y745" s="75"/>
      <c r="Z745" s="75"/>
      <c r="AA745" s="75"/>
      <c r="AB745" s="75"/>
      <c r="AC745" s="75"/>
      <c r="AD745" s="75"/>
      <c r="AE745" s="75"/>
      <c r="AF745" s="75"/>
      <c r="AG745" s="75"/>
      <c r="AH745" s="75"/>
      <c r="AI745" s="75"/>
      <c r="AJ745" s="75"/>
      <c r="AK745" s="75"/>
      <c r="AL745" s="75"/>
      <c r="AM745" s="75"/>
      <c r="AN745" s="75"/>
      <c r="AO745" s="75"/>
      <c r="AP745" s="75"/>
      <c r="AQ745" s="75"/>
    </row>
    <row r="746" ht="14.25" customHeight="1">
      <c r="F746" s="176"/>
      <c r="N746" s="176"/>
      <c r="V746" s="176"/>
      <c r="X746" s="132"/>
      <c r="Y746" s="75"/>
      <c r="Z746" s="75"/>
      <c r="AA746" s="75"/>
      <c r="AB746" s="75"/>
      <c r="AC746" s="75"/>
      <c r="AD746" s="75"/>
      <c r="AE746" s="75"/>
      <c r="AF746" s="75"/>
      <c r="AG746" s="75"/>
      <c r="AH746" s="75"/>
      <c r="AI746" s="75"/>
      <c r="AJ746" s="75"/>
      <c r="AK746" s="75"/>
      <c r="AL746" s="75"/>
      <c r="AM746" s="75"/>
      <c r="AN746" s="75"/>
      <c r="AO746" s="75"/>
      <c r="AP746" s="75"/>
      <c r="AQ746" s="75"/>
    </row>
    <row r="747" ht="14.25" customHeight="1">
      <c r="F747" s="176"/>
      <c r="N747" s="176"/>
      <c r="V747" s="176"/>
      <c r="X747" s="132"/>
      <c r="Y747" s="75"/>
      <c r="Z747" s="75"/>
      <c r="AA747" s="75"/>
      <c r="AB747" s="75"/>
      <c r="AC747" s="75"/>
      <c r="AD747" s="75"/>
      <c r="AE747" s="75"/>
      <c r="AF747" s="75"/>
      <c r="AG747" s="75"/>
      <c r="AH747" s="75"/>
      <c r="AI747" s="75"/>
      <c r="AJ747" s="75"/>
      <c r="AK747" s="75"/>
      <c r="AL747" s="75"/>
      <c r="AM747" s="75"/>
      <c r="AN747" s="75"/>
      <c r="AO747" s="75"/>
      <c r="AP747" s="75"/>
      <c r="AQ747" s="75"/>
    </row>
    <row r="748" ht="14.25" customHeight="1">
      <c r="F748" s="176"/>
      <c r="N748" s="176"/>
      <c r="V748" s="176"/>
      <c r="X748" s="132"/>
      <c r="Y748" s="75"/>
      <c r="Z748" s="75"/>
      <c r="AA748" s="75"/>
      <c r="AB748" s="75"/>
      <c r="AC748" s="75"/>
      <c r="AD748" s="75"/>
      <c r="AE748" s="75"/>
      <c r="AF748" s="75"/>
      <c r="AG748" s="75"/>
      <c r="AH748" s="75"/>
      <c r="AI748" s="75"/>
      <c r="AJ748" s="75"/>
      <c r="AK748" s="75"/>
      <c r="AL748" s="75"/>
      <c r="AM748" s="75"/>
      <c r="AN748" s="75"/>
      <c r="AO748" s="75"/>
      <c r="AP748" s="75"/>
      <c r="AQ748" s="75"/>
    </row>
    <row r="749" ht="14.25" customHeight="1">
      <c r="F749" s="176"/>
      <c r="N749" s="176"/>
      <c r="V749" s="176"/>
      <c r="X749" s="132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  <c r="AO749" s="75"/>
      <c r="AP749" s="75"/>
      <c r="AQ749" s="75"/>
    </row>
    <row r="750" ht="14.25" customHeight="1">
      <c r="F750" s="176"/>
      <c r="N750" s="176"/>
      <c r="V750" s="176"/>
      <c r="X750" s="132"/>
      <c r="Y750" s="75"/>
      <c r="Z750" s="75"/>
      <c r="AA750" s="75"/>
      <c r="AB750" s="75"/>
      <c r="AC750" s="75"/>
      <c r="AD750" s="75"/>
      <c r="AE750" s="75"/>
      <c r="AF750" s="75"/>
      <c r="AG750" s="75"/>
      <c r="AH750" s="75"/>
      <c r="AI750" s="75"/>
      <c r="AJ750" s="75"/>
      <c r="AK750" s="75"/>
      <c r="AL750" s="75"/>
      <c r="AM750" s="75"/>
      <c r="AN750" s="75"/>
      <c r="AO750" s="75"/>
      <c r="AP750" s="75"/>
      <c r="AQ750" s="75"/>
    </row>
    <row r="751" ht="14.25" customHeight="1">
      <c r="F751" s="176"/>
      <c r="N751" s="176"/>
      <c r="V751" s="176"/>
      <c r="X751" s="132"/>
      <c r="Y751" s="75"/>
      <c r="Z751" s="75"/>
      <c r="AA751" s="75"/>
      <c r="AB751" s="75"/>
      <c r="AC751" s="75"/>
      <c r="AD751" s="75"/>
      <c r="AE751" s="75"/>
      <c r="AF751" s="75"/>
      <c r="AG751" s="75"/>
      <c r="AH751" s="75"/>
      <c r="AI751" s="75"/>
      <c r="AJ751" s="75"/>
      <c r="AK751" s="75"/>
      <c r="AL751" s="75"/>
      <c r="AM751" s="75"/>
      <c r="AN751" s="75"/>
      <c r="AO751" s="75"/>
      <c r="AP751" s="75"/>
      <c r="AQ751" s="75"/>
    </row>
    <row r="752" ht="14.25" customHeight="1">
      <c r="F752" s="176"/>
      <c r="N752" s="176"/>
      <c r="V752" s="176"/>
      <c r="X752" s="132"/>
      <c r="Y752" s="75"/>
      <c r="Z752" s="75"/>
      <c r="AA752" s="75"/>
      <c r="AB752" s="75"/>
      <c r="AC752" s="75"/>
      <c r="AD752" s="75"/>
      <c r="AE752" s="75"/>
      <c r="AF752" s="75"/>
      <c r="AG752" s="75"/>
      <c r="AH752" s="75"/>
      <c r="AI752" s="75"/>
      <c r="AJ752" s="75"/>
      <c r="AK752" s="75"/>
      <c r="AL752" s="75"/>
      <c r="AM752" s="75"/>
      <c r="AN752" s="75"/>
      <c r="AO752" s="75"/>
      <c r="AP752" s="75"/>
      <c r="AQ752" s="75"/>
    </row>
    <row r="753" ht="14.25" customHeight="1">
      <c r="F753" s="176"/>
      <c r="N753" s="176"/>
      <c r="V753" s="176"/>
      <c r="X753" s="132"/>
      <c r="Y753" s="75"/>
      <c r="Z753" s="75"/>
      <c r="AA753" s="75"/>
      <c r="AB753" s="75"/>
      <c r="AC753" s="75"/>
      <c r="AD753" s="75"/>
      <c r="AE753" s="75"/>
      <c r="AF753" s="75"/>
      <c r="AG753" s="75"/>
      <c r="AH753" s="75"/>
      <c r="AI753" s="75"/>
      <c r="AJ753" s="75"/>
      <c r="AK753" s="75"/>
      <c r="AL753" s="75"/>
      <c r="AM753" s="75"/>
      <c r="AN753" s="75"/>
      <c r="AO753" s="75"/>
      <c r="AP753" s="75"/>
      <c r="AQ753" s="75"/>
    </row>
    <row r="754" ht="14.25" customHeight="1">
      <c r="F754" s="176"/>
      <c r="N754" s="176"/>
      <c r="V754" s="176"/>
      <c r="X754" s="132"/>
      <c r="Y754" s="75"/>
      <c r="Z754" s="75"/>
      <c r="AA754" s="75"/>
      <c r="AB754" s="75"/>
      <c r="AC754" s="75"/>
      <c r="AD754" s="75"/>
      <c r="AE754" s="75"/>
      <c r="AF754" s="75"/>
      <c r="AG754" s="75"/>
      <c r="AH754" s="75"/>
      <c r="AI754" s="75"/>
      <c r="AJ754" s="75"/>
      <c r="AK754" s="75"/>
      <c r="AL754" s="75"/>
      <c r="AM754" s="75"/>
      <c r="AN754" s="75"/>
      <c r="AO754" s="75"/>
      <c r="AP754" s="75"/>
      <c r="AQ754" s="75"/>
    </row>
    <row r="755" ht="14.25" customHeight="1">
      <c r="F755" s="176"/>
      <c r="N755" s="176"/>
      <c r="V755" s="176"/>
      <c r="X755" s="132"/>
      <c r="Y755" s="75"/>
      <c r="Z755" s="75"/>
      <c r="AA755" s="75"/>
      <c r="AB755" s="75"/>
      <c r="AC755" s="75"/>
      <c r="AD755" s="75"/>
      <c r="AE755" s="75"/>
      <c r="AF755" s="75"/>
      <c r="AG755" s="75"/>
      <c r="AH755" s="75"/>
      <c r="AI755" s="75"/>
      <c r="AJ755" s="75"/>
      <c r="AK755" s="75"/>
      <c r="AL755" s="75"/>
      <c r="AM755" s="75"/>
      <c r="AN755" s="75"/>
      <c r="AO755" s="75"/>
      <c r="AP755" s="75"/>
      <c r="AQ755" s="75"/>
    </row>
    <row r="756" ht="14.25" customHeight="1">
      <c r="F756" s="176"/>
      <c r="N756" s="176"/>
      <c r="V756" s="176"/>
      <c r="X756" s="132"/>
      <c r="Y756" s="75"/>
      <c r="Z756" s="75"/>
      <c r="AA756" s="75"/>
      <c r="AB756" s="75"/>
      <c r="AC756" s="75"/>
      <c r="AD756" s="75"/>
      <c r="AE756" s="75"/>
      <c r="AF756" s="75"/>
      <c r="AG756" s="75"/>
      <c r="AH756" s="75"/>
      <c r="AI756" s="75"/>
      <c r="AJ756" s="75"/>
      <c r="AK756" s="75"/>
      <c r="AL756" s="75"/>
      <c r="AM756" s="75"/>
      <c r="AN756" s="75"/>
      <c r="AO756" s="75"/>
      <c r="AP756" s="75"/>
      <c r="AQ756" s="75"/>
    </row>
    <row r="757" ht="14.25" customHeight="1">
      <c r="F757" s="176"/>
      <c r="N757" s="176"/>
      <c r="V757" s="176"/>
      <c r="X757" s="132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  <c r="AO757" s="75"/>
      <c r="AP757" s="75"/>
      <c r="AQ757" s="75"/>
    </row>
    <row r="758" ht="14.25" customHeight="1">
      <c r="F758" s="176"/>
      <c r="N758" s="176"/>
      <c r="V758" s="176"/>
      <c r="X758" s="132"/>
      <c r="Y758" s="75"/>
      <c r="Z758" s="75"/>
      <c r="AA758" s="75"/>
      <c r="AB758" s="75"/>
      <c r="AC758" s="75"/>
      <c r="AD758" s="75"/>
      <c r="AE758" s="75"/>
      <c r="AF758" s="75"/>
      <c r="AG758" s="75"/>
      <c r="AH758" s="75"/>
      <c r="AI758" s="75"/>
      <c r="AJ758" s="75"/>
      <c r="AK758" s="75"/>
      <c r="AL758" s="75"/>
      <c r="AM758" s="75"/>
      <c r="AN758" s="75"/>
      <c r="AO758" s="75"/>
      <c r="AP758" s="75"/>
      <c r="AQ758" s="75"/>
    </row>
    <row r="759" ht="14.25" customHeight="1">
      <c r="F759" s="176"/>
      <c r="N759" s="176"/>
      <c r="V759" s="176"/>
      <c r="X759" s="132"/>
      <c r="Y759" s="75"/>
      <c r="Z759" s="75"/>
      <c r="AA759" s="75"/>
      <c r="AB759" s="75"/>
      <c r="AC759" s="75"/>
      <c r="AD759" s="75"/>
      <c r="AE759" s="75"/>
      <c r="AF759" s="75"/>
      <c r="AG759" s="75"/>
      <c r="AH759" s="75"/>
      <c r="AI759" s="75"/>
      <c r="AJ759" s="75"/>
      <c r="AK759" s="75"/>
      <c r="AL759" s="75"/>
      <c r="AM759" s="75"/>
      <c r="AN759" s="75"/>
      <c r="AO759" s="75"/>
      <c r="AP759" s="75"/>
      <c r="AQ759" s="75"/>
    </row>
    <row r="760" ht="14.25" customHeight="1">
      <c r="F760" s="176"/>
      <c r="N760" s="176"/>
      <c r="V760" s="176"/>
      <c r="X760" s="132"/>
      <c r="Y760" s="75"/>
      <c r="Z760" s="75"/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  <c r="AO760" s="75"/>
      <c r="AP760" s="75"/>
      <c r="AQ760" s="75"/>
    </row>
    <row r="761" ht="14.25" customHeight="1">
      <c r="F761" s="176"/>
      <c r="N761" s="176"/>
      <c r="V761" s="176"/>
      <c r="X761" s="132"/>
      <c r="Y761" s="75"/>
      <c r="Z761" s="75"/>
      <c r="AA761" s="75"/>
      <c r="AB761" s="75"/>
      <c r="AC761" s="75"/>
      <c r="AD761" s="75"/>
      <c r="AE761" s="75"/>
      <c r="AF761" s="75"/>
      <c r="AG761" s="75"/>
      <c r="AH761" s="75"/>
      <c r="AI761" s="75"/>
      <c r="AJ761" s="75"/>
      <c r="AK761" s="75"/>
      <c r="AL761" s="75"/>
      <c r="AM761" s="75"/>
      <c r="AN761" s="75"/>
      <c r="AO761" s="75"/>
      <c r="AP761" s="75"/>
      <c r="AQ761" s="75"/>
    </row>
    <row r="762" ht="14.25" customHeight="1">
      <c r="F762" s="176"/>
      <c r="N762" s="176"/>
      <c r="V762" s="176"/>
      <c r="X762" s="132"/>
      <c r="Y762" s="75"/>
      <c r="Z762" s="75"/>
      <c r="AA762" s="75"/>
      <c r="AB762" s="75"/>
      <c r="AC762" s="75"/>
      <c r="AD762" s="75"/>
      <c r="AE762" s="75"/>
      <c r="AF762" s="75"/>
      <c r="AG762" s="75"/>
      <c r="AH762" s="75"/>
      <c r="AI762" s="75"/>
      <c r="AJ762" s="75"/>
      <c r="AK762" s="75"/>
      <c r="AL762" s="75"/>
      <c r="AM762" s="75"/>
      <c r="AN762" s="75"/>
      <c r="AO762" s="75"/>
      <c r="AP762" s="75"/>
      <c r="AQ762" s="75"/>
    </row>
    <row r="763" ht="14.25" customHeight="1">
      <c r="F763" s="176"/>
      <c r="N763" s="176"/>
      <c r="V763" s="176"/>
      <c r="X763" s="132"/>
      <c r="Y763" s="75"/>
      <c r="Z763" s="75"/>
      <c r="AA763" s="75"/>
      <c r="AB763" s="75"/>
      <c r="AC763" s="75"/>
      <c r="AD763" s="75"/>
      <c r="AE763" s="75"/>
      <c r="AF763" s="75"/>
      <c r="AG763" s="75"/>
      <c r="AH763" s="75"/>
      <c r="AI763" s="75"/>
      <c r="AJ763" s="75"/>
      <c r="AK763" s="75"/>
      <c r="AL763" s="75"/>
      <c r="AM763" s="75"/>
      <c r="AN763" s="75"/>
      <c r="AO763" s="75"/>
      <c r="AP763" s="75"/>
      <c r="AQ763" s="75"/>
    </row>
    <row r="764" ht="14.25" customHeight="1">
      <c r="F764" s="176"/>
      <c r="N764" s="176"/>
      <c r="V764" s="176"/>
      <c r="X764" s="132"/>
      <c r="Y764" s="75"/>
      <c r="Z764" s="75"/>
      <c r="AA764" s="75"/>
      <c r="AB764" s="75"/>
      <c r="AC764" s="75"/>
      <c r="AD764" s="75"/>
      <c r="AE764" s="75"/>
      <c r="AF764" s="75"/>
      <c r="AG764" s="75"/>
      <c r="AH764" s="75"/>
      <c r="AI764" s="75"/>
      <c r="AJ764" s="75"/>
      <c r="AK764" s="75"/>
      <c r="AL764" s="75"/>
      <c r="AM764" s="75"/>
      <c r="AN764" s="75"/>
      <c r="AO764" s="75"/>
      <c r="AP764" s="75"/>
      <c r="AQ764" s="75"/>
    </row>
    <row r="765" ht="14.25" customHeight="1">
      <c r="F765" s="176"/>
      <c r="N765" s="176"/>
      <c r="V765" s="176"/>
      <c r="X765" s="132"/>
      <c r="Y765" s="75"/>
      <c r="Z765" s="75"/>
      <c r="AA765" s="75"/>
      <c r="AB765" s="75"/>
      <c r="AC765" s="75"/>
      <c r="AD765" s="75"/>
      <c r="AE765" s="75"/>
      <c r="AF765" s="75"/>
      <c r="AG765" s="75"/>
      <c r="AH765" s="75"/>
      <c r="AI765" s="75"/>
      <c r="AJ765" s="75"/>
      <c r="AK765" s="75"/>
      <c r="AL765" s="75"/>
      <c r="AM765" s="75"/>
      <c r="AN765" s="75"/>
      <c r="AO765" s="75"/>
      <c r="AP765" s="75"/>
      <c r="AQ765" s="75"/>
    </row>
    <row r="766" ht="14.25" customHeight="1">
      <c r="F766" s="176"/>
      <c r="N766" s="176"/>
      <c r="V766" s="176"/>
      <c r="X766" s="132"/>
      <c r="Y766" s="75"/>
      <c r="Z766" s="75"/>
      <c r="AA766" s="75"/>
      <c r="AB766" s="75"/>
      <c r="AC766" s="75"/>
      <c r="AD766" s="75"/>
      <c r="AE766" s="75"/>
      <c r="AF766" s="75"/>
      <c r="AG766" s="75"/>
      <c r="AH766" s="75"/>
      <c r="AI766" s="75"/>
      <c r="AJ766" s="75"/>
      <c r="AK766" s="75"/>
      <c r="AL766" s="75"/>
      <c r="AM766" s="75"/>
      <c r="AN766" s="75"/>
      <c r="AO766" s="75"/>
      <c r="AP766" s="75"/>
      <c r="AQ766" s="75"/>
    </row>
    <row r="767" ht="14.25" customHeight="1">
      <c r="F767" s="176"/>
      <c r="N767" s="176"/>
      <c r="V767" s="176"/>
      <c r="X767" s="132"/>
      <c r="Y767" s="75"/>
      <c r="Z767" s="75"/>
      <c r="AA767" s="75"/>
      <c r="AB767" s="75"/>
      <c r="AC767" s="75"/>
      <c r="AD767" s="75"/>
      <c r="AE767" s="75"/>
      <c r="AF767" s="75"/>
      <c r="AG767" s="75"/>
      <c r="AH767" s="75"/>
      <c r="AI767" s="75"/>
      <c r="AJ767" s="75"/>
      <c r="AK767" s="75"/>
      <c r="AL767" s="75"/>
      <c r="AM767" s="75"/>
      <c r="AN767" s="75"/>
      <c r="AO767" s="75"/>
      <c r="AP767" s="75"/>
      <c r="AQ767" s="75"/>
    </row>
    <row r="768" ht="14.25" customHeight="1">
      <c r="F768" s="176"/>
      <c r="N768" s="176"/>
      <c r="V768" s="176"/>
      <c r="X768" s="132"/>
      <c r="Y768" s="75"/>
      <c r="Z768" s="75"/>
      <c r="AA768" s="75"/>
      <c r="AB768" s="75"/>
      <c r="AC768" s="75"/>
      <c r="AD768" s="75"/>
      <c r="AE768" s="75"/>
      <c r="AF768" s="75"/>
      <c r="AG768" s="75"/>
      <c r="AH768" s="75"/>
      <c r="AI768" s="75"/>
      <c r="AJ768" s="75"/>
      <c r="AK768" s="75"/>
      <c r="AL768" s="75"/>
      <c r="AM768" s="75"/>
      <c r="AN768" s="75"/>
      <c r="AO768" s="75"/>
      <c r="AP768" s="75"/>
      <c r="AQ768" s="75"/>
    </row>
    <row r="769" ht="14.25" customHeight="1">
      <c r="F769" s="176"/>
      <c r="N769" s="176"/>
      <c r="V769" s="176"/>
      <c r="X769" s="132"/>
      <c r="Y769" s="75"/>
      <c r="Z769" s="75"/>
      <c r="AA769" s="75"/>
      <c r="AB769" s="75"/>
      <c r="AC769" s="75"/>
      <c r="AD769" s="75"/>
      <c r="AE769" s="75"/>
      <c r="AF769" s="75"/>
      <c r="AG769" s="75"/>
      <c r="AH769" s="75"/>
      <c r="AI769" s="75"/>
      <c r="AJ769" s="75"/>
      <c r="AK769" s="75"/>
      <c r="AL769" s="75"/>
      <c r="AM769" s="75"/>
      <c r="AN769" s="75"/>
      <c r="AO769" s="75"/>
      <c r="AP769" s="75"/>
      <c r="AQ769" s="75"/>
    </row>
    <row r="770" ht="14.25" customHeight="1">
      <c r="F770" s="176"/>
      <c r="N770" s="176"/>
      <c r="V770" s="176"/>
      <c r="X770" s="132"/>
      <c r="Y770" s="75"/>
      <c r="Z770" s="75"/>
      <c r="AA770" s="75"/>
      <c r="AB770" s="75"/>
      <c r="AC770" s="75"/>
      <c r="AD770" s="75"/>
      <c r="AE770" s="75"/>
      <c r="AF770" s="75"/>
      <c r="AG770" s="75"/>
      <c r="AH770" s="75"/>
      <c r="AI770" s="75"/>
      <c r="AJ770" s="75"/>
      <c r="AK770" s="75"/>
      <c r="AL770" s="75"/>
      <c r="AM770" s="75"/>
      <c r="AN770" s="75"/>
      <c r="AO770" s="75"/>
      <c r="AP770" s="75"/>
      <c r="AQ770" s="75"/>
    </row>
    <row r="771" ht="14.25" customHeight="1">
      <c r="F771" s="176"/>
      <c r="N771" s="176"/>
      <c r="V771" s="176"/>
      <c r="X771" s="132"/>
      <c r="Y771" s="75"/>
      <c r="Z771" s="75"/>
      <c r="AA771" s="75"/>
      <c r="AB771" s="75"/>
      <c r="AC771" s="75"/>
      <c r="AD771" s="75"/>
      <c r="AE771" s="75"/>
      <c r="AF771" s="75"/>
      <c r="AG771" s="75"/>
      <c r="AH771" s="75"/>
      <c r="AI771" s="75"/>
      <c r="AJ771" s="75"/>
      <c r="AK771" s="75"/>
      <c r="AL771" s="75"/>
      <c r="AM771" s="75"/>
      <c r="AN771" s="75"/>
      <c r="AO771" s="75"/>
      <c r="AP771" s="75"/>
      <c r="AQ771" s="75"/>
    </row>
    <row r="772" ht="14.25" customHeight="1">
      <c r="F772" s="176"/>
      <c r="N772" s="176"/>
      <c r="V772" s="176"/>
      <c r="X772" s="132"/>
      <c r="Y772" s="75"/>
      <c r="Z772" s="75"/>
      <c r="AA772" s="75"/>
      <c r="AB772" s="75"/>
      <c r="AC772" s="75"/>
      <c r="AD772" s="75"/>
      <c r="AE772" s="75"/>
      <c r="AF772" s="75"/>
      <c r="AG772" s="75"/>
      <c r="AH772" s="75"/>
      <c r="AI772" s="75"/>
      <c r="AJ772" s="75"/>
      <c r="AK772" s="75"/>
      <c r="AL772" s="75"/>
      <c r="AM772" s="75"/>
      <c r="AN772" s="75"/>
      <c r="AO772" s="75"/>
      <c r="AP772" s="75"/>
      <c r="AQ772" s="75"/>
    </row>
    <row r="773" ht="14.25" customHeight="1">
      <c r="F773" s="176"/>
      <c r="N773" s="176"/>
      <c r="V773" s="176"/>
      <c r="X773" s="132"/>
      <c r="Y773" s="75"/>
      <c r="Z773" s="75"/>
      <c r="AA773" s="75"/>
      <c r="AB773" s="75"/>
      <c r="AC773" s="75"/>
      <c r="AD773" s="75"/>
      <c r="AE773" s="75"/>
      <c r="AF773" s="75"/>
      <c r="AG773" s="75"/>
      <c r="AH773" s="75"/>
      <c r="AI773" s="75"/>
      <c r="AJ773" s="75"/>
      <c r="AK773" s="75"/>
      <c r="AL773" s="75"/>
      <c r="AM773" s="75"/>
      <c r="AN773" s="75"/>
      <c r="AO773" s="75"/>
      <c r="AP773" s="75"/>
      <c r="AQ773" s="75"/>
    </row>
    <row r="774" ht="14.25" customHeight="1">
      <c r="F774" s="176"/>
      <c r="N774" s="176"/>
      <c r="V774" s="176"/>
      <c r="X774" s="132"/>
      <c r="Y774" s="75"/>
      <c r="Z774" s="75"/>
      <c r="AA774" s="75"/>
      <c r="AB774" s="75"/>
      <c r="AC774" s="75"/>
      <c r="AD774" s="75"/>
      <c r="AE774" s="75"/>
      <c r="AF774" s="75"/>
      <c r="AG774" s="75"/>
      <c r="AH774" s="75"/>
      <c r="AI774" s="75"/>
      <c r="AJ774" s="75"/>
      <c r="AK774" s="75"/>
      <c r="AL774" s="75"/>
      <c r="AM774" s="75"/>
      <c r="AN774" s="75"/>
      <c r="AO774" s="75"/>
      <c r="AP774" s="75"/>
      <c r="AQ774" s="75"/>
    </row>
    <row r="775" ht="14.25" customHeight="1">
      <c r="F775" s="176"/>
      <c r="N775" s="176"/>
      <c r="V775" s="176"/>
      <c r="X775" s="132"/>
      <c r="Y775" s="75"/>
      <c r="Z775" s="75"/>
      <c r="AA775" s="75"/>
      <c r="AB775" s="75"/>
      <c r="AC775" s="75"/>
      <c r="AD775" s="75"/>
      <c r="AE775" s="75"/>
      <c r="AF775" s="75"/>
      <c r="AG775" s="75"/>
      <c r="AH775" s="75"/>
      <c r="AI775" s="75"/>
      <c r="AJ775" s="75"/>
      <c r="AK775" s="75"/>
      <c r="AL775" s="75"/>
      <c r="AM775" s="75"/>
      <c r="AN775" s="75"/>
      <c r="AO775" s="75"/>
      <c r="AP775" s="75"/>
      <c r="AQ775" s="75"/>
    </row>
    <row r="776" ht="14.25" customHeight="1">
      <c r="F776" s="176"/>
      <c r="N776" s="176"/>
      <c r="V776" s="176"/>
      <c r="X776" s="132"/>
      <c r="Y776" s="75"/>
      <c r="Z776" s="75"/>
      <c r="AA776" s="75"/>
      <c r="AB776" s="75"/>
      <c r="AC776" s="75"/>
      <c r="AD776" s="75"/>
      <c r="AE776" s="75"/>
      <c r="AF776" s="75"/>
      <c r="AG776" s="75"/>
      <c r="AH776" s="75"/>
      <c r="AI776" s="75"/>
      <c r="AJ776" s="75"/>
      <c r="AK776" s="75"/>
      <c r="AL776" s="75"/>
      <c r="AM776" s="75"/>
      <c r="AN776" s="75"/>
      <c r="AO776" s="75"/>
      <c r="AP776" s="75"/>
      <c r="AQ776" s="75"/>
    </row>
    <row r="777" ht="14.25" customHeight="1">
      <c r="F777" s="176"/>
      <c r="N777" s="176"/>
      <c r="V777" s="176"/>
      <c r="X777" s="132"/>
      <c r="Y777" s="75"/>
      <c r="Z777" s="75"/>
      <c r="AA777" s="75"/>
      <c r="AB777" s="75"/>
      <c r="AC777" s="75"/>
      <c r="AD777" s="75"/>
      <c r="AE777" s="75"/>
      <c r="AF777" s="75"/>
      <c r="AG777" s="75"/>
      <c r="AH777" s="75"/>
      <c r="AI777" s="75"/>
      <c r="AJ777" s="75"/>
      <c r="AK777" s="75"/>
      <c r="AL777" s="75"/>
      <c r="AM777" s="75"/>
      <c r="AN777" s="75"/>
      <c r="AO777" s="75"/>
      <c r="AP777" s="75"/>
      <c r="AQ777" s="75"/>
    </row>
    <row r="778" ht="14.25" customHeight="1">
      <c r="F778" s="176"/>
      <c r="N778" s="176"/>
      <c r="V778" s="176"/>
      <c r="X778" s="132"/>
      <c r="Y778" s="75"/>
      <c r="Z778" s="75"/>
      <c r="AA778" s="75"/>
      <c r="AB778" s="75"/>
      <c r="AC778" s="75"/>
      <c r="AD778" s="75"/>
      <c r="AE778" s="75"/>
      <c r="AF778" s="75"/>
      <c r="AG778" s="75"/>
      <c r="AH778" s="75"/>
      <c r="AI778" s="75"/>
      <c r="AJ778" s="75"/>
      <c r="AK778" s="75"/>
      <c r="AL778" s="75"/>
      <c r="AM778" s="75"/>
      <c r="AN778" s="75"/>
      <c r="AO778" s="75"/>
      <c r="AP778" s="75"/>
      <c r="AQ778" s="75"/>
    </row>
    <row r="779" ht="14.25" customHeight="1">
      <c r="F779" s="176"/>
      <c r="N779" s="176"/>
      <c r="V779" s="176"/>
      <c r="X779" s="132"/>
      <c r="Y779" s="75"/>
      <c r="Z779" s="75"/>
      <c r="AA779" s="75"/>
      <c r="AB779" s="75"/>
      <c r="AC779" s="75"/>
      <c r="AD779" s="75"/>
      <c r="AE779" s="75"/>
      <c r="AF779" s="75"/>
      <c r="AG779" s="75"/>
      <c r="AH779" s="75"/>
      <c r="AI779" s="75"/>
      <c r="AJ779" s="75"/>
      <c r="AK779" s="75"/>
      <c r="AL779" s="75"/>
      <c r="AM779" s="75"/>
      <c r="AN779" s="75"/>
      <c r="AO779" s="75"/>
      <c r="AP779" s="75"/>
      <c r="AQ779" s="75"/>
    </row>
    <row r="780" ht="14.25" customHeight="1">
      <c r="F780" s="176"/>
      <c r="N780" s="176"/>
      <c r="V780" s="176"/>
      <c r="X780" s="132"/>
      <c r="Y780" s="75"/>
      <c r="Z780" s="75"/>
      <c r="AA780" s="75"/>
      <c r="AB780" s="75"/>
      <c r="AC780" s="75"/>
      <c r="AD780" s="75"/>
      <c r="AE780" s="75"/>
      <c r="AF780" s="75"/>
      <c r="AG780" s="75"/>
      <c r="AH780" s="75"/>
      <c r="AI780" s="75"/>
      <c r="AJ780" s="75"/>
      <c r="AK780" s="75"/>
      <c r="AL780" s="75"/>
      <c r="AM780" s="75"/>
      <c r="AN780" s="75"/>
      <c r="AO780" s="75"/>
      <c r="AP780" s="75"/>
      <c r="AQ780" s="75"/>
    </row>
    <row r="781" ht="14.25" customHeight="1">
      <c r="F781" s="176"/>
      <c r="N781" s="176"/>
      <c r="V781" s="176"/>
      <c r="X781" s="132"/>
      <c r="Y781" s="75"/>
      <c r="Z781" s="75"/>
      <c r="AA781" s="75"/>
      <c r="AB781" s="75"/>
      <c r="AC781" s="75"/>
      <c r="AD781" s="75"/>
      <c r="AE781" s="75"/>
      <c r="AF781" s="75"/>
      <c r="AG781" s="75"/>
      <c r="AH781" s="75"/>
      <c r="AI781" s="75"/>
      <c r="AJ781" s="75"/>
      <c r="AK781" s="75"/>
      <c r="AL781" s="75"/>
      <c r="AM781" s="75"/>
      <c r="AN781" s="75"/>
      <c r="AO781" s="75"/>
      <c r="AP781" s="75"/>
      <c r="AQ781" s="75"/>
    </row>
    <row r="782" ht="14.25" customHeight="1">
      <c r="F782" s="176"/>
      <c r="N782" s="176"/>
      <c r="V782" s="176"/>
      <c r="X782" s="132"/>
      <c r="Y782" s="75"/>
      <c r="Z782" s="75"/>
      <c r="AA782" s="75"/>
      <c r="AB782" s="75"/>
      <c r="AC782" s="75"/>
      <c r="AD782" s="75"/>
      <c r="AE782" s="75"/>
      <c r="AF782" s="75"/>
      <c r="AG782" s="75"/>
      <c r="AH782" s="75"/>
      <c r="AI782" s="75"/>
      <c r="AJ782" s="75"/>
      <c r="AK782" s="75"/>
      <c r="AL782" s="75"/>
      <c r="AM782" s="75"/>
      <c r="AN782" s="75"/>
      <c r="AO782" s="75"/>
      <c r="AP782" s="75"/>
      <c r="AQ782" s="75"/>
    </row>
    <row r="783" ht="14.25" customHeight="1">
      <c r="F783" s="176"/>
      <c r="N783" s="176"/>
      <c r="V783" s="176"/>
      <c r="X783" s="132"/>
      <c r="Y783" s="75"/>
      <c r="Z783" s="75"/>
      <c r="AA783" s="75"/>
      <c r="AB783" s="75"/>
      <c r="AC783" s="75"/>
      <c r="AD783" s="75"/>
      <c r="AE783" s="75"/>
      <c r="AF783" s="75"/>
      <c r="AG783" s="75"/>
      <c r="AH783" s="75"/>
      <c r="AI783" s="75"/>
      <c r="AJ783" s="75"/>
      <c r="AK783" s="75"/>
      <c r="AL783" s="75"/>
      <c r="AM783" s="75"/>
      <c r="AN783" s="75"/>
      <c r="AO783" s="75"/>
      <c r="AP783" s="75"/>
      <c r="AQ783" s="75"/>
    </row>
    <row r="784" ht="14.25" customHeight="1">
      <c r="F784" s="176"/>
      <c r="N784" s="176"/>
      <c r="V784" s="176"/>
      <c r="X784" s="132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</row>
    <row r="785" ht="14.25" customHeight="1">
      <c r="F785" s="176"/>
      <c r="N785" s="176"/>
      <c r="V785" s="176"/>
      <c r="X785" s="132"/>
      <c r="Y785" s="75"/>
      <c r="Z785" s="75"/>
      <c r="AA785" s="75"/>
      <c r="AB785" s="75"/>
      <c r="AC785" s="75"/>
      <c r="AD785" s="75"/>
      <c r="AE785" s="75"/>
      <c r="AF785" s="75"/>
      <c r="AG785" s="75"/>
      <c r="AH785" s="75"/>
      <c r="AI785" s="75"/>
      <c r="AJ785" s="75"/>
      <c r="AK785" s="75"/>
      <c r="AL785" s="75"/>
      <c r="AM785" s="75"/>
      <c r="AN785" s="75"/>
      <c r="AO785" s="75"/>
      <c r="AP785" s="75"/>
      <c r="AQ785" s="75"/>
    </row>
    <row r="786" ht="14.25" customHeight="1">
      <c r="F786" s="176"/>
      <c r="N786" s="176"/>
      <c r="V786" s="176"/>
      <c r="X786" s="132"/>
      <c r="Y786" s="75"/>
      <c r="Z786" s="75"/>
      <c r="AA786" s="75"/>
      <c r="AB786" s="75"/>
      <c r="AC786" s="75"/>
      <c r="AD786" s="75"/>
      <c r="AE786" s="75"/>
      <c r="AF786" s="75"/>
      <c r="AG786" s="75"/>
      <c r="AH786" s="75"/>
      <c r="AI786" s="75"/>
      <c r="AJ786" s="75"/>
      <c r="AK786" s="75"/>
      <c r="AL786" s="75"/>
      <c r="AM786" s="75"/>
      <c r="AN786" s="75"/>
      <c r="AO786" s="75"/>
      <c r="AP786" s="75"/>
      <c r="AQ786" s="75"/>
    </row>
    <row r="787" ht="14.25" customHeight="1">
      <c r="F787" s="176"/>
      <c r="N787" s="176"/>
      <c r="V787" s="176"/>
      <c r="X787" s="132"/>
      <c r="Y787" s="75"/>
      <c r="Z787" s="75"/>
      <c r="AA787" s="75"/>
      <c r="AB787" s="75"/>
      <c r="AC787" s="75"/>
      <c r="AD787" s="75"/>
      <c r="AE787" s="75"/>
      <c r="AF787" s="75"/>
      <c r="AG787" s="75"/>
      <c r="AH787" s="75"/>
      <c r="AI787" s="75"/>
      <c r="AJ787" s="75"/>
      <c r="AK787" s="75"/>
      <c r="AL787" s="75"/>
      <c r="AM787" s="75"/>
      <c r="AN787" s="75"/>
      <c r="AO787" s="75"/>
      <c r="AP787" s="75"/>
      <c r="AQ787" s="75"/>
    </row>
    <row r="788" ht="14.25" customHeight="1">
      <c r="F788" s="176"/>
      <c r="N788" s="176"/>
      <c r="V788" s="176"/>
      <c r="X788" s="132"/>
      <c r="Y788" s="75"/>
      <c r="Z788" s="75"/>
      <c r="AA788" s="75"/>
      <c r="AB788" s="75"/>
      <c r="AC788" s="75"/>
      <c r="AD788" s="75"/>
      <c r="AE788" s="75"/>
      <c r="AF788" s="75"/>
      <c r="AG788" s="75"/>
      <c r="AH788" s="75"/>
      <c r="AI788" s="75"/>
      <c r="AJ788" s="75"/>
      <c r="AK788" s="75"/>
      <c r="AL788" s="75"/>
      <c r="AM788" s="75"/>
      <c r="AN788" s="75"/>
      <c r="AO788" s="75"/>
      <c r="AP788" s="75"/>
      <c r="AQ788" s="75"/>
    </row>
    <row r="789" ht="14.25" customHeight="1">
      <c r="F789" s="176"/>
      <c r="N789" s="176"/>
      <c r="V789" s="176"/>
      <c r="X789" s="132"/>
      <c r="Y789" s="75"/>
      <c r="Z789" s="75"/>
      <c r="AA789" s="75"/>
      <c r="AB789" s="75"/>
      <c r="AC789" s="75"/>
      <c r="AD789" s="75"/>
      <c r="AE789" s="75"/>
      <c r="AF789" s="75"/>
      <c r="AG789" s="75"/>
      <c r="AH789" s="75"/>
      <c r="AI789" s="75"/>
      <c r="AJ789" s="75"/>
      <c r="AK789" s="75"/>
      <c r="AL789" s="75"/>
      <c r="AM789" s="75"/>
      <c r="AN789" s="75"/>
      <c r="AO789" s="75"/>
      <c r="AP789" s="75"/>
      <c r="AQ789" s="75"/>
    </row>
    <row r="790" ht="14.25" customHeight="1">
      <c r="F790" s="176"/>
      <c r="N790" s="176"/>
      <c r="V790" s="176"/>
      <c r="X790" s="132"/>
      <c r="Y790" s="75"/>
      <c r="Z790" s="75"/>
      <c r="AA790" s="75"/>
      <c r="AB790" s="75"/>
      <c r="AC790" s="75"/>
      <c r="AD790" s="75"/>
      <c r="AE790" s="75"/>
      <c r="AF790" s="75"/>
      <c r="AG790" s="75"/>
      <c r="AH790" s="75"/>
      <c r="AI790" s="75"/>
      <c r="AJ790" s="75"/>
      <c r="AK790" s="75"/>
      <c r="AL790" s="75"/>
      <c r="AM790" s="75"/>
      <c r="AN790" s="75"/>
      <c r="AO790" s="75"/>
      <c r="AP790" s="75"/>
      <c r="AQ790" s="75"/>
    </row>
    <row r="791" ht="14.25" customHeight="1">
      <c r="F791" s="176"/>
      <c r="N791" s="176"/>
      <c r="V791" s="176"/>
      <c r="X791" s="132"/>
      <c r="Y791" s="75"/>
      <c r="Z791" s="75"/>
      <c r="AA791" s="75"/>
      <c r="AB791" s="75"/>
      <c r="AC791" s="75"/>
      <c r="AD791" s="75"/>
      <c r="AE791" s="75"/>
      <c r="AF791" s="75"/>
      <c r="AG791" s="75"/>
      <c r="AH791" s="75"/>
      <c r="AI791" s="75"/>
      <c r="AJ791" s="75"/>
      <c r="AK791" s="75"/>
      <c r="AL791" s="75"/>
      <c r="AM791" s="75"/>
      <c r="AN791" s="75"/>
      <c r="AO791" s="75"/>
      <c r="AP791" s="75"/>
      <c r="AQ791" s="75"/>
    </row>
    <row r="792" ht="14.25" customHeight="1">
      <c r="F792" s="176"/>
      <c r="N792" s="176"/>
      <c r="V792" s="176"/>
      <c r="X792" s="132"/>
      <c r="Y792" s="75"/>
      <c r="Z792" s="75"/>
      <c r="AA792" s="75"/>
      <c r="AB792" s="75"/>
      <c r="AC792" s="75"/>
      <c r="AD792" s="75"/>
      <c r="AE792" s="75"/>
      <c r="AF792" s="75"/>
      <c r="AG792" s="75"/>
      <c r="AH792" s="75"/>
      <c r="AI792" s="75"/>
      <c r="AJ792" s="75"/>
      <c r="AK792" s="75"/>
      <c r="AL792" s="75"/>
      <c r="AM792" s="75"/>
      <c r="AN792" s="75"/>
      <c r="AO792" s="75"/>
      <c r="AP792" s="75"/>
      <c r="AQ792" s="75"/>
    </row>
    <row r="793" ht="14.25" customHeight="1">
      <c r="F793" s="176"/>
      <c r="N793" s="176"/>
      <c r="V793" s="176"/>
      <c r="X793" s="132"/>
      <c r="Y793" s="75"/>
      <c r="Z793" s="75"/>
      <c r="AA793" s="75"/>
      <c r="AB793" s="75"/>
      <c r="AC793" s="75"/>
      <c r="AD793" s="75"/>
      <c r="AE793" s="75"/>
      <c r="AF793" s="75"/>
      <c r="AG793" s="75"/>
      <c r="AH793" s="75"/>
      <c r="AI793" s="75"/>
      <c r="AJ793" s="75"/>
      <c r="AK793" s="75"/>
      <c r="AL793" s="75"/>
      <c r="AM793" s="75"/>
      <c r="AN793" s="75"/>
      <c r="AO793" s="75"/>
      <c r="AP793" s="75"/>
      <c r="AQ793" s="75"/>
    </row>
    <row r="794" ht="14.25" customHeight="1">
      <c r="F794" s="176"/>
      <c r="N794" s="176"/>
      <c r="V794" s="176"/>
      <c r="X794" s="132"/>
      <c r="Y794" s="75"/>
      <c r="Z794" s="75"/>
      <c r="AA794" s="75"/>
      <c r="AB794" s="75"/>
      <c r="AC794" s="75"/>
      <c r="AD794" s="75"/>
      <c r="AE794" s="75"/>
      <c r="AF794" s="75"/>
      <c r="AG794" s="75"/>
      <c r="AH794" s="75"/>
      <c r="AI794" s="75"/>
      <c r="AJ794" s="75"/>
      <c r="AK794" s="75"/>
      <c r="AL794" s="75"/>
      <c r="AM794" s="75"/>
      <c r="AN794" s="75"/>
      <c r="AO794" s="75"/>
      <c r="AP794" s="75"/>
      <c r="AQ794" s="75"/>
    </row>
    <row r="795" ht="14.25" customHeight="1">
      <c r="F795" s="176"/>
      <c r="N795" s="176"/>
      <c r="V795" s="176"/>
      <c r="X795" s="132"/>
      <c r="Y795" s="75"/>
      <c r="Z795" s="75"/>
      <c r="AA795" s="75"/>
      <c r="AB795" s="75"/>
      <c r="AC795" s="75"/>
      <c r="AD795" s="75"/>
      <c r="AE795" s="75"/>
      <c r="AF795" s="75"/>
      <c r="AG795" s="75"/>
      <c r="AH795" s="75"/>
      <c r="AI795" s="75"/>
      <c r="AJ795" s="75"/>
      <c r="AK795" s="75"/>
      <c r="AL795" s="75"/>
      <c r="AM795" s="75"/>
      <c r="AN795" s="75"/>
      <c r="AO795" s="75"/>
      <c r="AP795" s="75"/>
      <c r="AQ795" s="75"/>
    </row>
    <row r="796" ht="14.25" customHeight="1">
      <c r="F796" s="176"/>
      <c r="N796" s="176"/>
      <c r="V796" s="176"/>
      <c r="X796" s="132"/>
      <c r="Y796" s="75"/>
      <c r="Z796" s="75"/>
      <c r="AA796" s="75"/>
      <c r="AB796" s="75"/>
      <c r="AC796" s="75"/>
      <c r="AD796" s="75"/>
      <c r="AE796" s="75"/>
      <c r="AF796" s="75"/>
      <c r="AG796" s="75"/>
      <c r="AH796" s="75"/>
      <c r="AI796" s="75"/>
      <c r="AJ796" s="75"/>
      <c r="AK796" s="75"/>
      <c r="AL796" s="75"/>
      <c r="AM796" s="75"/>
      <c r="AN796" s="75"/>
      <c r="AO796" s="75"/>
      <c r="AP796" s="75"/>
      <c r="AQ796" s="75"/>
    </row>
    <row r="797" ht="14.25" customHeight="1">
      <c r="F797" s="176"/>
      <c r="N797" s="176"/>
      <c r="V797" s="176"/>
      <c r="X797" s="132"/>
      <c r="Y797" s="75"/>
      <c r="Z797" s="75"/>
      <c r="AA797" s="75"/>
      <c r="AB797" s="75"/>
      <c r="AC797" s="75"/>
      <c r="AD797" s="75"/>
      <c r="AE797" s="75"/>
      <c r="AF797" s="75"/>
      <c r="AG797" s="75"/>
      <c r="AH797" s="75"/>
      <c r="AI797" s="75"/>
      <c r="AJ797" s="75"/>
      <c r="AK797" s="75"/>
      <c r="AL797" s="75"/>
      <c r="AM797" s="75"/>
      <c r="AN797" s="75"/>
      <c r="AO797" s="75"/>
      <c r="AP797" s="75"/>
      <c r="AQ797" s="75"/>
    </row>
    <row r="798" ht="14.25" customHeight="1">
      <c r="F798" s="176"/>
      <c r="N798" s="176"/>
      <c r="V798" s="176"/>
      <c r="X798" s="132"/>
      <c r="Y798" s="75"/>
      <c r="Z798" s="75"/>
      <c r="AA798" s="75"/>
      <c r="AB798" s="75"/>
      <c r="AC798" s="75"/>
      <c r="AD798" s="75"/>
      <c r="AE798" s="75"/>
      <c r="AF798" s="75"/>
      <c r="AG798" s="75"/>
      <c r="AH798" s="75"/>
      <c r="AI798" s="75"/>
      <c r="AJ798" s="75"/>
      <c r="AK798" s="75"/>
      <c r="AL798" s="75"/>
      <c r="AM798" s="75"/>
      <c r="AN798" s="75"/>
      <c r="AO798" s="75"/>
      <c r="AP798" s="75"/>
      <c r="AQ798" s="75"/>
    </row>
    <row r="799" ht="14.25" customHeight="1">
      <c r="F799" s="176"/>
      <c r="N799" s="176"/>
      <c r="V799" s="176"/>
      <c r="X799" s="132"/>
      <c r="Y799" s="75"/>
      <c r="Z799" s="75"/>
      <c r="AA799" s="75"/>
      <c r="AB799" s="75"/>
      <c r="AC799" s="75"/>
      <c r="AD799" s="75"/>
      <c r="AE799" s="75"/>
      <c r="AF799" s="75"/>
      <c r="AG799" s="75"/>
      <c r="AH799" s="75"/>
      <c r="AI799" s="75"/>
      <c r="AJ799" s="75"/>
      <c r="AK799" s="75"/>
      <c r="AL799" s="75"/>
      <c r="AM799" s="75"/>
      <c r="AN799" s="75"/>
      <c r="AO799" s="75"/>
      <c r="AP799" s="75"/>
      <c r="AQ799" s="75"/>
    </row>
    <row r="800" ht="14.25" customHeight="1">
      <c r="F800" s="176"/>
      <c r="N800" s="176"/>
      <c r="V800" s="176"/>
      <c r="X800" s="132"/>
      <c r="Y800" s="75"/>
      <c r="Z800" s="75"/>
      <c r="AA800" s="75"/>
      <c r="AB800" s="75"/>
      <c r="AC800" s="75"/>
      <c r="AD800" s="75"/>
      <c r="AE800" s="75"/>
      <c r="AF800" s="75"/>
      <c r="AG800" s="75"/>
      <c r="AH800" s="75"/>
      <c r="AI800" s="75"/>
      <c r="AJ800" s="75"/>
      <c r="AK800" s="75"/>
      <c r="AL800" s="75"/>
      <c r="AM800" s="75"/>
      <c r="AN800" s="75"/>
      <c r="AO800" s="75"/>
      <c r="AP800" s="75"/>
      <c r="AQ800" s="75"/>
    </row>
    <row r="801" ht="14.25" customHeight="1">
      <c r="F801" s="176"/>
      <c r="N801" s="176"/>
      <c r="V801" s="176"/>
      <c r="X801" s="132"/>
      <c r="Y801" s="75"/>
      <c r="Z801" s="75"/>
      <c r="AA801" s="75"/>
      <c r="AB801" s="75"/>
      <c r="AC801" s="75"/>
      <c r="AD801" s="75"/>
      <c r="AE801" s="75"/>
      <c r="AF801" s="75"/>
      <c r="AG801" s="75"/>
      <c r="AH801" s="75"/>
      <c r="AI801" s="75"/>
      <c r="AJ801" s="75"/>
      <c r="AK801" s="75"/>
      <c r="AL801" s="75"/>
      <c r="AM801" s="75"/>
      <c r="AN801" s="75"/>
      <c r="AO801" s="75"/>
      <c r="AP801" s="75"/>
      <c r="AQ801" s="75"/>
    </row>
    <row r="802" ht="14.25" customHeight="1">
      <c r="F802" s="176"/>
      <c r="N802" s="176"/>
      <c r="V802" s="176"/>
      <c r="X802" s="132"/>
      <c r="Y802" s="75"/>
      <c r="Z802" s="75"/>
      <c r="AA802" s="75"/>
      <c r="AB802" s="75"/>
      <c r="AC802" s="75"/>
      <c r="AD802" s="75"/>
      <c r="AE802" s="75"/>
      <c r="AF802" s="75"/>
      <c r="AG802" s="75"/>
      <c r="AH802" s="75"/>
      <c r="AI802" s="75"/>
      <c r="AJ802" s="75"/>
      <c r="AK802" s="75"/>
      <c r="AL802" s="75"/>
      <c r="AM802" s="75"/>
      <c r="AN802" s="75"/>
      <c r="AO802" s="75"/>
      <c r="AP802" s="75"/>
      <c r="AQ802" s="75"/>
    </row>
    <row r="803" ht="14.25" customHeight="1">
      <c r="F803" s="176"/>
      <c r="N803" s="176"/>
      <c r="V803" s="176"/>
      <c r="X803" s="132"/>
      <c r="Y803" s="75"/>
      <c r="Z803" s="75"/>
      <c r="AA803" s="75"/>
      <c r="AB803" s="75"/>
      <c r="AC803" s="75"/>
      <c r="AD803" s="75"/>
      <c r="AE803" s="75"/>
      <c r="AF803" s="75"/>
      <c r="AG803" s="75"/>
      <c r="AH803" s="75"/>
      <c r="AI803" s="75"/>
      <c r="AJ803" s="75"/>
      <c r="AK803" s="75"/>
      <c r="AL803" s="75"/>
      <c r="AM803" s="75"/>
      <c r="AN803" s="75"/>
      <c r="AO803" s="75"/>
      <c r="AP803" s="75"/>
      <c r="AQ803" s="75"/>
    </row>
    <row r="804" ht="14.25" customHeight="1">
      <c r="F804" s="176"/>
      <c r="N804" s="176"/>
      <c r="V804" s="176"/>
      <c r="X804" s="132"/>
      <c r="Y804" s="75"/>
      <c r="Z804" s="75"/>
      <c r="AA804" s="75"/>
      <c r="AB804" s="75"/>
      <c r="AC804" s="75"/>
      <c r="AD804" s="75"/>
      <c r="AE804" s="75"/>
      <c r="AF804" s="75"/>
      <c r="AG804" s="75"/>
      <c r="AH804" s="75"/>
      <c r="AI804" s="75"/>
      <c r="AJ804" s="75"/>
      <c r="AK804" s="75"/>
      <c r="AL804" s="75"/>
      <c r="AM804" s="75"/>
      <c r="AN804" s="75"/>
      <c r="AO804" s="75"/>
      <c r="AP804" s="75"/>
      <c r="AQ804" s="75"/>
    </row>
    <row r="805" ht="14.25" customHeight="1">
      <c r="F805" s="176"/>
      <c r="N805" s="176"/>
      <c r="V805" s="176"/>
      <c r="X805" s="132"/>
      <c r="Y805" s="75"/>
      <c r="Z805" s="75"/>
      <c r="AA805" s="75"/>
      <c r="AB805" s="75"/>
      <c r="AC805" s="75"/>
      <c r="AD805" s="75"/>
      <c r="AE805" s="75"/>
      <c r="AF805" s="75"/>
      <c r="AG805" s="75"/>
      <c r="AH805" s="75"/>
      <c r="AI805" s="75"/>
      <c r="AJ805" s="75"/>
      <c r="AK805" s="75"/>
      <c r="AL805" s="75"/>
      <c r="AM805" s="75"/>
      <c r="AN805" s="75"/>
      <c r="AO805" s="75"/>
      <c r="AP805" s="75"/>
      <c r="AQ805" s="75"/>
    </row>
    <row r="806" ht="14.25" customHeight="1">
      <c r="F806" s="176"/>
      <c r="N806" s="176"/>
      <c r="V806" s="176"/>
      <c r="X806" s="132"/>
      <c r="Y806" s="75"/>
      <c r="Z806" s="75"/>
      <c r="AA806" s="75"/>
      <c r="AB806" s="75"/>
      <c r="AC806" s="75"/>
      <c r="AD806" s="75"/>
      <c r="AE806" s="75"/>
      <c r="AF806" s="75"/>
      <c r="AG806" s="75"/>
      <c r="AH806" s="75"/>
      <c r="AI806" s="75"/>
      <c r="AJ806" s="75"/>
      <c r="AK806" s="75"/>
      <c r="AL806" s="75"/>
      <c r="AM806" s="75"/>
      <c r="AN806" s="75"/>
      <c r="AO806" s="75"/>
      <c r="AP806" s="75"/>
      <c r="AQ806" s="75"/>
    </row>
    <row r="807" ht="14.25" customHeight="1">
      <c r="F807" s="176"/>
      <c r="N807" s="176"/>
      <c r="V807" s="176"/>
      <c r="X807" s="132"/>
      <c r="Y807" s="75"/>
      <c r="Z807" s="75"/>
      <c r="AA807" s="75"/>
      <c r="AB807" s="75"/>
      <c r="AC807" s="75"/>
      <c r="AD807" s="75"/>
      <c r="AE807" s="75"/>
      <c r="AF807" s="75"/>
      <c r="AG807" s="75"/>
      <c r="AH807" s="75"/>
      <c r="AI807" s="75"/>
      <c r="AJ807" s="75"/>
      <c r="AK807" s="75"/>
      <c r="AL807" s="75"/>
      <c r="AM807" s="75"/>
      <c r="AN807" s="75"/>
      <c r="AO807" s="75"/>
      <c r="AP807" s="75"/>
      <c r="AQ807" s="75"/>
    </row>
    <row r="808" ht="14.25" customHeight="1">
      <c r="F808" s="176"/>
      <c r="N808" s="176"/>
      <c r="V808" s="176"/>
      <c r="X808" s="132"/>
      <c r="Y808" s="75"/>
      <c r="Z808" s="75"/>
      <c r="AA808" s="75"/>
      <c r="AB808" s="75"/>
      <c r="AC808" s="75"/>
      <c r="AD808" s="75"/>
      <c r="AE808" s="75"/>
      <c r="AF808" s="75"/>
      <c r="AG808" s="75"/>
      <c r="AH808" s="75"/>
      <c r="AI808" s="75"/>
      <c r="AJ808" s="75"/>
      <c r="AK808" s="75"/>
      <c r="AL808" s="75"/>
      <c r="AM808" s="75"/>
      <c r="AN808" s="75"/>
      <c r="AO808" s="75"/>
      <c r="AP808" s="75"/>
      <c r="AQ808" s="75"/>
    </row>
    <row r="809" ht="14.25" customHeight="1">
      <c r="F809" s="176"/>
      <c r="N809" s="176"/>
      <c r="V809" s="176"/>
      <c r="X809" s="132"/>
      <c r="Y809" s="75"/>
      <c r="Z809" s="75"/>
      <c r="AA809" s="75"/>
      <c r="AB809" s="75"/>
      <c r="AC809" s="75"/>
      <c r="AD809" s="75"/>
      <c r="AE809" s="75"/>
      <c r="AF809" s="75"/>
      <c r="AG809" s="75"/>
      <c r="AH809" s="75"/>
      <c r="AI809" s="75"/>
      <c r="AJ809" s="75"/>
      <c r="AK809" s="75"/>
      <c r="AL809" s="75"/>
      <c r="AM809" s="75"/>
      <c r="AN809" s="75"/>
      <c r="AO809" s="75"/>
      <c r="AP809" s="75"/>
      <c r="AQ809" s="75"/>
    </row>
    <row r="810" ht="14.25" customHeight="1">
      <c r="F810" s="176"/>
      <c r="N810" s="176"/>
      <c r="V810" s="176"/>
      <c r="X810" s="132"/>
      <c r="Y810" s="75"/>
      <c r="Z810" s="75"/>
      <c r="AA810" s="75"/>
      <c r="AB810" s="75"/>
      <c r="AC810" s="75"/>
      <c r="AD810" s="75"/>
      <c r="AE810" s="75"/>
      <c r="AF810" s="75"/>
      <c r="AG810" s="75"/>
      <c r="AH810" s="75"/>
      <c r="AI810" s="75"/>
      <c r="AJ810" s="75"/>
      <c r="AK810" s="75"/>
      <c r="AL810" s="75"/>
      <c r="AM810" s="75"/>
      <c r="AN810" s="75"/>
      <c r="AO810" s="75"/>
      <c r="AP810" s="75"/>
      <c r="AQ810" s="75"/>
    </row>
    <row r="811" ht="14.25" customHeight="1">
      <c r="F811" s="176"/>
      <c r="N811" s="176"/>
      <c r="V811" s="176"/>
      <c r="X811" s="132"/>
      <c r="Y811" s="75"/>
      <c r="Z811" s="75"/>
      <c r="AA811" s="75"/>
      <c r="AB811" s="75"/>
      <c r="AC811" s="75"/>
      <c r="AD811" s="75"/>
      <c r="AE811" s="75"/>
      <c r="AF811" s="75"/>
      <c r="AG811" s="75"/>
      <c r="AH811" s="75"/>
      <c r="AI811" s="75"/>
      <c r="AJ811" s="75"/>
      <c r="AK811" s="75"/>
      <c r="AL811" s="75"/>
      <c r="AM811" s="75"/>
      <c r="AN811" s="75"/>
      <c r="AO811" s="75"/>
      <c r="AP811" s="75"/>
      <c r="AQ811" s="75"/>
    </row>
    <row r="812" ht="14.25" customHeight="1">
      <c r="F812" s="176"/>
      <c r="N812" s="176"/>
      <c r="V812" s="176"/>
      <c r="X812" s="132"/>
      <c r="Y812" s="75"/>
      <c r="Z812" s="75"/>
      <c r="AA812" s="75"/>
      <c r="AB812" s="75"/>
      <c r="AC812" s="75"/>
      <c r="AD812" s="75"/>
      <c r="AE812" s="75"/>
      <c r="AF812" s="75"/>
      <c r="AG812" s="75"/>
      <c r="AH812" s="75"/>
      <c r="AI812" s="75"/>
      <c r="AJ812" s="75"/>
      <c r="AK812" s="75"/>
      <c r="AL812" s="75"/>
      <c r="AM812" s="75"/>
      <c r="AN812" s="75"/>
      <c r="AO812" s="75"/>
      <c r="AP812" s="75"/>
      <c r="AQ812" s="75"/>
    </row>
    <row r="813" ht="14.25" customHeight="1">
      <c r="F813" s="176"/>
      <c r="N813" s="176"/>
      <c r="V813" s="176"/>
      <c r="X813" s="132"/>
      <c r="Y813" s="75"/>
      <c r="Z813" s="75"/>
      <c r="AA813" s="75"/>
      <c r="AB813" s="75"/>
      <c r="AC813" s="75"/>
      <c r="AD813" s="75"/>
      <c r="AE813" s="75"/>
      <c r="AF813" s="75"/>
      <c r="AG813" s="75"/>
      <c r="AH813" s="75"/>
      <c r="AI813" s="75"/>
      <c r="AJ813" s="75"/>
      <c r="AK813" s="75"/>
      <c r="AL813" s="75"/>
      <c r="AM813" s="75"/>
      <c r="AN813" s="75"/>
      <c r="AO813" s="75"/>
      <c r="AP813" s="75"/>
      <c r="AQ813" s="75"/>
    </row>
    <row r="814" ht="14.25" customHeight="1">
      <c r="F814" s="176"/>
      <c r="N814" s="176"/>
      <c r="V814" s="176"/>
      <c r="X814" s="132"/>
      <c r="Y814" s="75"/>
      <c r="Z814" s="75"/>
      <c r="AA814" s="75"/>
      <c r="AB814" s="75"/>
      <c r="AC814" s="75"/>
      <c r="AD814" s="75"/>
      <c r="AE814" s="75"/>
      <c r="AF814" s="75"/>
      <c r="AG814" s="75"/>
      <c r="AH814" s="75"/>
      <c r="AI814" s="75"/>
      <c r="AJ814" s="75"/>
      <c r="AK814" s="75"/>
      <c r="AL814" s="75"/>
      <c r="AM814" s="75"/>
      <c r="AN814" s="75"/>
      <c r="AO814" s="75"/>
      <c r="AP814" s="75"/>
      <c r="AQ814" s="75"/>
    </row>
    <row r="815" ht="14.25" customHeight="1">
      <c r="F815" s="176"/>
      <c r="N815" s="176"/>
      <c r="V815" s="176"/>
      <c r="X815" s="132"/>
      <c r="Y815" s="75"/>
      <c r="Z815" s="75"/>
      <c r="AA815" s="75"/>
      <c r="AB815" s="75"/>
      <c r="AC815" s="75"/>
      <c r="AD815" s="75"/>
      <c r="AE815" s="75"/>
      <c r="AF815" s="75"/>
      <c r="AG815" s="75"/>
      <c r="AH815" s="75"/>
      <c r="AI815" s="75"/>
      <c r="AJ815" s="75"/>
      <c r="AK815" s="75"/>
      <c r="AL815" s="75"/>
      <c r="AM815" s="75"/>
      <c r="AN815" s="75"/>
      <c r="AO815" s="75"/>
      <c r="AP815" s="75"/>
      <c r="AQ815" s="75"/>
    </row>
    <row r="816" ht="14.25" customHeight="1">
      <c r="F816" s="176"/>
      <c r="N816" s="176"/>
      <c r="V816" s="176"/>
      <c r="X816" s="132"/>
      <c r="Y816" s="75"/>
      <c r="Z816" s="75"/>
      <c r="AA816" s="75"/>
      <c r="AB816" s="75"/>
      <c r="AC816" s="75"/>
      <c r="AD816" s="75"/>
      <c r="AE816" s="75"/>
      <c r="AF816" s="75"/>
      <c r="AG816" s="75"/>
      <c r="AH816" s="75"/>
      <c r="AI816" s="75"/>
      <c r="AJ816" s="75"/>
      <c r="AK816" s="75"/>
      <c r="AL816" s="75"/>
      <c r="AM816" s="75"/>
      <c r="AN816" s="75"/>
      <c r="AO816" s="75"/>
      <c r="AP816" s="75"/>
      <c r="AQ816" s="75"/>
    </row>
    <row r="817" ht="14.25" customHeight="1">
      <c r="F817" s="176"/>
      <c r="N817" s="176"/>
      <c r="V817" s="176"/>
      <c r="X817" s="132"/>
      <c r="Y817" s="75"/>
      <c r="Z817" s="75"/>
      <c r="AA817" s="75"/>
      <c r="AB817" s="75"/>
      <c r="AC817" s="75"/>
      <c r="AD817" s="75"/>
      <c r="AE817" s="75"/>
      <c r="AF817" s="75"/>
      <c r="AG817" s="75"/>
      <c r="AH817" s="75"/>
      <c r="AI817" s="75"/>
      <c r="AJ817" s="75"/>
      <c r="AK817" s="75"/>
      <c r="AL817" s="75"/>
      <c r="AM817" s="75"/>
      <c r="AN817" s="75"/>
      <c r="AO817" s="75"/>
      <c r="AP817" s="75"/>
      <c r="AQ817" s="75"/>
    </row>
    <row r="818" ht="14.25" customHeight="1">
      <c r="F818" s="176"/>
      <c r="N818" s="176"/>
      <c r="V818" s="176"/>
      <c r="X818" s="132"/>
      <c r="Y818" s="75"/>
      <c r="Z818" s="75"/>
      <c r="AA818" s="75"/>
      <c r="AB818" s="75"/>
      <c r="AC818" s="75"/>
      <c r="AD818" s="75"/>
      <c r="AE818" s="75"/>
      <c r="AF818" s="75"/>
      <c r="AG818" s="75"/>
      <c r="AH818" s="75"/>
      <c r="AI818" s="75"/>
      <c r="AJ818" s="75"/>
      <c r="AK818" s="75"/>
      <c r="AL818" s="75"/>
      <c r="AM818" s="75"/>
      <c r="AN818" s="75"/>
      <c r="AO818" s="75"/>
      <c r="AP818" s="75"/>
      <c r="AQ818" s="75"/>
    </row>
    <row r="819" ht="14.25" customHeight="1">
      <c r="F819" s="176"/>
      <c r="N819" s="176"/>
      <c r="V819" s="176"/>
      <c r="X819" s="132"/>
      <c r="Y819" s="75"/>
      <c r="Z819" s="75"/>
      <c r="AA819" s="75"/>
      <c r="AB819" s="75"/>
      <c r="AC819" s="75"/>
      <c r="AD819" s="75"/>
      <c r="AE819" s="75"/>
      <c r="AF819" s="75"/>
      <c r="AG819" s="75"/>
      <c r="AH819" s="75"/>
      <c r="AI819" s="75"/>
      <c r="AJ819" s="75"/>
      <c r="AK819" s="75"/>
      <c r="AL819" s="75"/>
      <c r="AM819" s="75"/>
      <c r="AN819" s="75"/>
      <c r="AO819" s="75"/>
      <c r="AP819" s="75"/>
      <c r="AQ819" s="75"/>
    </row>
    <row r="820" ht="14.25" customHeight="1">
      <c r="F820" s="176"/>
      <c r="N820" s="176"/>
      <c r="V820" s="176"/>
      <c r="X820" s="132"/>
      <c r="Y820" s="75"/>
      <c r="Z820" s="75"/>
      <c r="AA820" s="75"/>
      <c r="AB820" s="75"/>
      <c r="AC820" s="75"/>
      <c r="AD820" s="75"/>
      <c r="AE820" s="75"/>
      <c r="AF820" s="75"/>
      <c r="AG820" s="75"/>
      <c r="AH820" s="75"/>
      <c r="AI820" s="75"/>
      <c r="AJ820" s="75"/>
      <c r="AK820" s="75"/>
      <c r="AL820" s="75"/>
      <c r="AM820" s="75"/>
      <c r="AN820" s="75"/>
      <c r="AO820" s="75"/>
      <c r="AP820" s="75"/>
      <c r="AQ820" s="75"/>
    </row>
    <row r="821" ht="14.25" customHeight="1">
      <c r="F821" s="176"/>
      <c r="N821" s="176"/>
      <c r="V821" s="176"/>
      <c r="X821" s="132"/>
      <c r="Y821" s="75"/>
      <c r="Z821" s="75"/>
      <c r="AA821" s="75"/>
      <c r="AB821" s="75"/>
      <c r="AC821" s="75"/>
      <c r="AD821" s="75"/>
      <c r="AE821" s="75"/>
      <c r="AF821" s="75"/>
      <c r="AG821" s="75"/>
      <c r="AH821" s="75"/>
      <c r="AI821" s="75"/>
      <c r="AJ821" s="75"/>
      <c r="AK821" s="75"/>
      <c r="AL821" s="75"/>
      <c r="AM821" s="75"/>
      <c r="AN821" s="75"/>
      <c r="AO821" s="75"/>
      <c r="AP821" s="75"/>
      <c r="AQ821" s="75"/>
    </row>
    <row r="822" ht="14.25" customHeight="1">
      <c r="F822" s="176"/>
      <c r="N822" s="176"/>
      <c r="V822" s="176"/>
      <c r="X822" s="132"/>
      <c r="Y822" s="75"/>
      <c r="Z822" s="75"/>
      <c r="AA822" s="75"/>
      <c r="AB822" s="75"/>
      <c r="AC822" s="75"/>
      <c r="AD822" s="75"/>
      <c r="AE822" s="75"/>
      <c r="AF822" s="75"/>
      <c r="AG822" s="75"/>
      <c r="AH822" s="75"/>
      <c r="AI822" s="75"/>
      <c r="AJ822" s="75"/>
      <c r="AK822" s="75"/>
      <c r="AL822" s="75"/>
      <c r="AM822" s="75"/>
      <c r="AN822" s="75"/>
      <c r="AO822" s="75"/>
      <c r="AP822" s="75"/>
      <c r="AQ822" s="75"/>
    </row>
    <row r="823" ht="14.25" customHeight="1">
      <c r="F823" s="176"/>
      <c r="N823" s="176"/>
      <c r="V823" s="176"/>
      <c r="X823" s="132"/>
      <c r="Y823" s="75"/>
      <c r="Z823" s="75"/>
      <c r="AA823" s="75"/>
      <c r="AB823" s="75"/>
      <c r="AC823" s="75"/>
      <c r="AD823" s="75"/>
      <c r="AE823" s="75"/>
      <c r="AF823" s="75"/>
      <c r="AG823" s="75"/>
      <c r="AH823" s="75"/>
      <c r="AI823" s="75"/>
      <c r="AJ823" s="75"/>
      <c r="AK823" s="75"/>
      <c r="AL823" s="75"/>
      <c r="AM823" s="75"/>
      <c r="AN823" s="75"/>
      <c r="AO823" s="75"/>
      <c r="AP823" s="75"/>
      <c r="AQ823" s="75"/>
    </row>
    <row r="824" ht="14.25" customHeight="1">
      <c r="F824" s="176"/>
      <c r="N824" s="176"/>
      <c r="V824" s="176"/>
      <c r="X824" s="132"/>
      <c r="Y824" s="75"/>
      <c r="Z824" s="75"/>
      <c r="AA824" s="75"/>
      <c r="AB824" s="75"/>
      <c r="AC824" s="75"/>
      <c r="AD824" s="75"/>
      <c r="AE824" s="75"/>
      <c r="AF824" s="75"/>
      <c r="AG824" s="75"/>
      <c r="AH824" s="75"/>
      <c r="AI824" s="75"/>
      <c r="AJ824" s="75"/>
      <c r="AK824" s="75"/>
      <c r="AL824" s="75"/>
      <c r="AM824" s="75"/>
      <c r="AN824" s="75"/>
      <c r="AO824" s="75"/>
      <c r="AP824" s="75"/>
      <c r="AQ824" s="75"/>
    </row>
    <row r="825" ht="14.25" customHeight="1">
      <c r="F825" s="176"/>
      <c r="N825" s="176"/>
      <c r="V825" s="176"/>
      <c r="X825" s="132"/>
      <c r="Y825" s="75"/>
      <c r="Z825" s="75"/>
      <c r="AA825" s="75"/>
      <c r="AB825" s="75"/>
      <c r="AC825" s="75"/>
      <c r="AD825" s="75"/>
      <c r="AE825" s="75"/>
      <c r="AF825" s="75"/>
      <c r="AG825" s="75"/>
      <c r="AH825" s="75"/>
      <c r="AI825" s="75"/>
      <c r="AJ825" s="75"/>
      <c r="AK825" s="75"/>
      <c r="AL825" s="75"/>
      <c r="AM825" s="75"/>
      <c r="AN825" s="75"/>
      <c r="AO825" s="75"/>
      <c r="AP825" s="75"/>
      <c r="AQ825" s="75"/>
    </row>
    <row r="826" ht="14.25" customHeight="1">
      <c r="F826" s="176"/>
      <c r="N826" s="176"/>
      <c r="V826" s="176"/>
      <c r="X826" s="132"/>
      <c r="Y826" s="75"/>
      <c r="Z826" s="75"/>
      <c r="AA826" s="75"/>
      <c r="AB826" s="75"/>
      <c r="AC826" s="75"/>
      <c r="AD826" s="75"/>
      <c r="AE826" s="75"/>
      <c r="AF826" s="75"/>
      <c r="AG826" s="75"/>
      <c r="AH826" s="75"/>
      <c r="AI826" s="75"/>
      <c r="AJ826" s="75"/>
      <c r="AK826" s="75"/>
      <c r="AL826" s="75"/>
      <c r="AM826" s="75"/>
      <c r="AN826" s="75"/>
      <c r="AO826" s="75"/>
      <c r="AP826" s="75"/>
      <c r="AQ826" s="75"/>
    </row>
    <row r="827" ht="14.25" customHeight="1">
      <c r="F827" s="176"/>
      <c r="N827" s="176"/>
      <c r="V827" s="176"/>
      <c r="X827" s="132"/>
      <c r="Y827" s="75"/>
      <c r="Z827" s="75"/>
      <c r="AA827" s="75"/>
      <c r="AB827" s="75"/>
      <c r="AC827" s="75"/>
      <c r="AD827" s="75"/>
      <c r="AE827" s="75"/>
      <c r="AF827" s="75"/>
      <c r="AG827" s="75"/>
      <c r="AH827" s="75"/>
      <c r="AI827" s="75"/>
      <c r="AJ827" s="75"/>
      <c r="AK827" s="75"/>
      <c r="AL827" s="75"/>
      <c r="AM827" s="75"/>
      <c r="AN827" s="75"/>
      <c r="AO827" s="75"/>
      <c r="AP827" s="75"/>
      <c r="AQ827" s="75"/>
    </row>
    <row r="828" ht="14.25" customHeight="1">
      <c r="F828" s="176"/>
      <c r="N828" s="176"/>
      <c r="V828" s="176"/>
      <c r="X828" s="132"/>
      <c r="Y828" s="75"/>
      <c r="Z828" s="75"/>
      <c r="AA828" s="75"/>
      <c r="AB828" s="75"/>
      <c r="AC828" s="75"/>
      <c r="AD828" s="75"/>
      <c r="AE828" s="75"/>
      <c r="AF828" s="75"/>
      <c r="AG828" s="75"/>
      <c r="AH828" s="75"/>
      <c r="AI828" s="75"/>
      <c r="AJ828" s="75"/>
      <c r="AK828" s="75"/>
      <c r="AL828" s="75"/>
      <c r="AM828" s="75"/>
      <c r="AN828" s="75"/>
      <c r="AO828" s="75"/>
      <c r="AP828" s="75"/>
      <c r="AQ828" s="75"/>
    </row>
    <row r="829" ht="14.25" customHeight="1">
      <c r="F829" s="176"/>
      <c r="N829" s="176"/>
      <c r="V829" s="176"/>
      <c r="X829" s="132"/>
      <c r="Y829" s="75"/>
      <c r="Z829" s="75"/>
      <c r="AA829" s="75"/>
      <c r="AB829" s="75"/>
      <c r="AC829" s="75"/>
      <c r="AD829" s="75"/>
      <c r="AE829" s="75"/>
      <c r="AF829" s="75"/>
      <c r="AG829" s="75"/>
      <c r="AH829" s="75"/>
      <c r="AI829" s="75"/>
      <c r="AJ829" s="75"/>
      <c r="AK829" s="75"/>
      <c r="AL829" s="75"/>
      <c r="AM829" s="75"/>
      <c r="AN829" s="75"/>
      <c r="AO829" s="75"/>
      <c r="AP829" s="75"/>
      <c r="AQ829" s="75"/>
    </row>
    <row r="830" ht="14.25" customHeight="1">
      <c r="F830" s="176"/>
      <c r="N830" s="176"/>
      <c r="V830" s="176"/>
      <c r="X830" s="132"/>
      <c r="Y830" s="75"/>
      <c r="Z830" s="75"/>
      <c r="AA830" s="75"/>
      <c r="AB830" s="75"/>
      <c r="AC830" s="75"/>
      <c r="AD830" s="75"/>
      <c r="AE830" s="75"/>
      <c r="AF830" s="75"/>
      <c r="AG830" s="75"/>
      <c r="AH830" s="75"/>
      <c r="AI830" s="75"/>
      <c r="AJ830" s="75"/>
      <c r="AK830" s="75"/>
      <c r="AL830" s="75"/>
      <c r="AM830" s="75"/>
      <c r="AN830" s="75"/>
      <c r="AO830" s="75"/>
      <c r="AP830" s="75"/>
      <c r="AQ830" s="75"/>
    </row>
    <row r="831" ht="14.25" customHeight="1">
      <c r="F831" s="176"/>
      <c r="N831" s="176"/>
      <c r="V831" s="176"/>
      <c r="X831" s="132"/>
      <c r="Y831" s="75"/>
      <c r="Z831" s="75"/>
      <c r="AA831" s="75"/>
      <c r="AB831" s="75"/>
      <c r="AC831" s="75"/>
      <c r="AD831" s="75"/>
      <c r="AE831" s="75"/>
      <c r="AF831" s="75"/>
      <c r="AG831" s="75"/>
      <c r="AH831" s="75"/>
      <c r="AI831" s="75"/>
      <c r="AJ831" s="75"/>
      <c r="AK831" s="75"/>
      <c r="AL831" s="75"/>
      <c r="AM831" s="75"/>
      <c r="AN831" s="75"/>
      <c r="AO831" s="75"/>
      <c r="AP831" s="75"/>
      <c r="AQ831" s="75"/>
    </row>
    <row r="832" ht="14.25" customHeight="1">
      <c r="F832" s="176"/>
      <c r="N832" s="176"/>
      <c r="V832" s="176"/>
      <c r="X832" s="132"/>
      <c r="Y832" s="75"/>
      <c r="Z832" s="75"/>
      <c r="AA832" s="75"/>
      <c r="AB832" s="75"/>
      <c r="AC832" s="75"/>
      <c r="AD832" s="75"/>
      <c r="AE832" s="75"/>
      <c r="AF832" s="75"/>
      <c r="AG832" s="75"/>
      <c r="AH832" s="75"/>
      <c r="AI832" s="75"/>
      <c r="AJ832" s="75"/>
      <c r="AK832" s="75"/>
      <c r="AL832" s="75"/>
      <c r="AM832" s="75"/>
      <c r="AN832" s="75"/>
      <c r="AO832" s="75"/>
      <c r="AP832" s="75"/>
      <c r="AQ832" s="75"/>
    </row>
    <row r="833" ht="14.25" customHeight="1">
      <c r="F833" s="176"/>
      <c r="N833" s="176"/>
      <c r="V833" s="176"/>
      <c r="X833" s="132"/>
      <c r="Y833" s="75"/>
      <c r="Z833" s="75"/>
      <c r="AA833" s="75"/>
      <c r="AB833" s="75"/>
      <c r="AC833" s="75"/>
      <c r="AD833" s="75"/>
      <c r="AE833" s="75"/>
      <c r="AF833" s="75"/>
      <c r="AG833" s="75"/>
      <c r="AH833" s="75"/>
      <c r="AI833" s="75"/>
      <c r="AJ833" s="75"/>
      <c r="AK833" s="75"/>
      <c r="AL833" s="75"/>
      <c r="AM833" s="75"/>
      <c r="AN833" s="75"/>
      <c r="AO833" s="75"/>
      <c r="AP833" s="75"/>
      <c r="AQ833" s="75"/>
    </row>
    <row r="834" ht="14.25" customHeight="1">
      <c r="F834" s="176"/>
      <c r="N834" s="176"/>
      <c r="V834" s="176"/>
      <c r="X834" s="132"/>
      <c r="Y834" s="75"/>
      <c r="Z834" s="75"/>
      <c r="AA834" s="75"/>
      <c r="AB834" s="75"/>
      <c r="AC834" s="75"/>
      <c r="AD834" s="75"/>
      <c r="AE834" s="75"/>
      <c r="AF834" s="75"/>
      <c r="AG834" s="75"/>
      <c r="AH834" s="75"/>
      <c r="AI834" s="75"/>
      <c r="AJ834" s="75"/>
      <c r="AK834" s="75"/>
      <c r="AL834" s="75"/>
      <c r="AM834" s="75"/>
      <c r="AN834" s="75"/>
      <c r="AO834" s="75"/>
      <c r="AP834" s="75"/>
      <c r="AQ834" s="75"/>
    </row>
    <row r="835" ht="14.25" customHeight="1">
      <c r="F835" s="176"/>
      <c r="N835" s="176"/>
      <c r="V835" s="176"/>
      <c r="X835" s="132"/>
      <c r="Y835" s="75"/>
      <c r="Z835" s="75"/>
      <c r="AA835" s="75"/>
      <c r="AB835" s="75"/>
      <c r="AC835" s="75"/>
      <c r="AD835" s="75"/>
      <c r="AE835" s="75"/>
      <c r="AF835" s="75"/>
      <c r="AG835" s="75"/>
      <c r="AH835" s="75"/>
      <c r="AI835" s="75"/>
      <c r="AJ835" s="75"/>
      <c r="AK835" s="75"/>
      <c r="AL835" s="75"/>
      <c r="AM835" s="75"/>
      <c r="AN835" s="75"/>
      <c r="AO835" s="75"/>
      <c r="AP835" s="75"/>
      <c r="AQ835" s="75"/>
    </row>
    <row r="836" ht="14.25" customHeight="1">
      <c r="F836" s="176"/>
      <c r="N836" s="176"/>
      <c r="V836" s="176"/>
      <c r="X836" s="132"/>
      <c r="Y836" s="75"/>
      <c r="Z836" s="75"/>
      <c r="AA836" s="75"/>
      <c r="AB836" s="75"/>
      <c r="AC836" s="75"/>
      <c r="AD836" s="75"/>
      <c r="AE836" s="75"/>
      <c r="AF836" s="75"/>
      <c r="AG836" s="75"/>
      <c r="AH836" s="75"/>
      <c r="AI836" s="75"/>
      <c r="AJ836" s="75"/>
      <c r="AK836" s="75"/>
      <c r="AL836" s="75"/>
      <c r="AM836" s="75"/>
      <c r="AN836" s="75"/>
      <c r="AO836" s="75"/>
      <c r="AP836" s="75"/>
      <c r="AQ836" s="75"/>
    </row>
    <row r="837" ht="14.25" customHeight="1">
      <c r="F837" s="176"/>
      <c r="N837" s="176"/>
      <c r="V837" s="176"/>
      <c r="X837" s="132"/>
      <c r="Y837" s="75"/>
      <c r="Z837" s="75"/>
      <c r="AA837" s="75"/>
      <c r="AB837" s="75"/>
      <c r="AC837" s="75"/>
      <c r="AD837" s="75"/>
      <c r="AE837" s="75"/>
      <c r="AF837" s="75"/>
      <c r="AG837" s="75"/>
      <c r="AH837" s="75"/>
      <c r="AI837" s="75"/>
      <c r="AJ837" s="75"/>
      <c r="AK837" s="75"/>
      <c r="AL837" s="75"/>
      <c r="AM837" s="75"/>
      <c r="AN837" s="75"/>
      <c r="AO837" s="75"/>
      <c r="AP837" s="75"/>
      <c r="AQ837" s="75"/>
    </row>
    <row r="838" ht="14.25" customHeight="1">
      <c r="F838" s="176"/>
      <c r="N838" s="176"/>
      <c r="V838" s="176"/>
      <c r="X838" s="132"/>
      <c r="Y838" s="75"/>
      <c r="Z838" s="75"/>
      <c r="AA838" s="75"/>
      <c r="AB838" s="75"/>
      <c r="AC838" s="75"/>
      <c r="AD838" s="75"/>
      <c r="AE838" s="75"/>
      <c r="AF838" s="75"/>
      <c r="AG838" s="75"/>
      <c r="AH838" s="75"/>
      <c r="AI838" s="75"/>
      <c r="AJ838" s="75"/>
      <c r="AK838" s="75"/>
      <c r="AL838" s="75"/>
      <c r="AM838" s="75"/>
      <c r="AN838" s="75"/>
      <c r="AO838" s="75"/>
      <c r="AP838" s="75"/>
      <c r="AQ838" s="75"/>
    </row>
    <row r="839" ht="14.25" customHeight="1">
      <c r="F839" s="176"/>
      <c r="N839" s="176"/>
      <c r="V839" s="176"/>
      <c r="X839" s="132"/>
      <c r="Y839" s="75"/>
      <c r="Z839" s="75"/>
      <c r="AA839" s="75"/>
      <c r="AB839" s="75"/>
      <c r="AC839" s="75"/>
      <c r="AD839" s="75"/>
      <c r="AE839" s="75"/>
      <c r="AF839" s="75"/>
      <c r="AG839" s="75"/>
      <c r="AH839" s="75"/>
      <c r="AI839" s="75"/>
      <c r="AJ839" s="75"/>
      <c r="AK839" s="75"/>
      <c r="AL839" s="75"/>
      <c r="AM839" s="75"/>
      <c r="AN839" s="75"/>
      <c r="AO839" s="75"/>
      <c r="AP839" s="75"/>
      <c r="AQ839" s="75"/>
    </row>
    <row r="840" ht="14.25" customHeight="1">
      <c r="F840" s="176"/>
      <c r="N840" s="176"/>
      <c r="V840" s="176"/>
      <c r="X840" s="132"/>
      <c r="Y840" s="75"/>
      <c r="Z840" s="75"/>
      <c r="AA840" s="75"/>
      <c r="AB840" s="75"/>
      <c r="AC840" s="75"/>
      <c r="AD840" s="75"/>
      <c r="AE840" s="75"/>
      <c r="AF840" s="75"/>
      <c r="AG840" s="75"/>
      <c r="AH840" s="75"/>
      <c r="AI840" s="75"/>
      <c r="AJ840" s="75"/>
      <c r="AK840" s="75"/>
      <c r="AL840" s="75"/>
      <c r="AM840" s="75"/>
      <c r="AN840" s="75"/>
      <c r="AO840" s="75"/>
      <c r="AP840" s="75"/>
      <c r="AQ840" s="75"/>
    </row>
    <row r="841" ht="14.25" customHeight="1">
      <c r="F841" s="176"/>
      <c r="N841" s="176"/>
      <c r="V841" s="176"/>
      <c r="X841" s="132"/>
      <c r="Y841" s="75"/>
      <c r="Z841" s="75"/>
      <c r="AA841" s="75"/>
      <c r="AB841" s="75"/>
      <c r="AC841" s="75"/>
      <c r="AD841" s="75"/>
      <c r="AE841" s="75"/>
      <c r="AF841" s="75"/>
      <c r="AG841" s="75"/>
      <c r="AH841" s="75"/>
      <c r="AI841" s="75"/>
      <c r="AJ841" s="75"/>
      <c r="AK841" s="75"/>
      <c r="AL841" s="75"/>
      <c r="AM841" s="75"/>
      <c r="AN841" s="75"/>
      <c r="AO841" s="75"/>
      <c r="AP841" s="75"/>
      <c r="AQ841" s="75"/>
    </row>
    <row r="842" ht="14.25" customHeight="1">
      <c r="F842" s="176"/>
      <c r="N842" s="176"/>
      <c r="V842" s="176"/>
      <c r="X842" s="132"/>
      <c r="Y842" s="75"/>
      <c r="Z842" s="75"/>
      <c r="AA842" s="75"/>
      <c r="AB842" s="75"/>
      <c r="AC842" s="75"/>
      <c r="AD842" s="75"/>
      <c r="AE842" s="75"/>
      <c r="AF842" s="75"/>
      <c r="AG842" s="75"/>
      <c r="AH842" s="75"/>
      <c r="AI842" s="75"/>
      <c r="AJ842" s="75"/>
      <c r="AK842" s="75"/>
      <c r="AL842" s="75"/>
      <c r="AM842" s="75"/>
      <c r="AN842" s="75"/>
      <c r="AO842" s="75"/>
      <c r="AP842" s="75"/>
      <c r="AQ842" s="75"/>
    </row>
    <row r="843" ht="14.25" customHeight="1">
      <c r="F843" s="176"/>
      <c r="N843" s="176"/>
      <c r="V843" s="176"/>
      <c r="X843" s="132"/>
      <c r="Y843" s="75"/>
      <c r="Z843" s="75"/>
      <c r="AA843" s="75"/>
      <c r="AB843" s="75"/>
      <c r="AC843" s="75"/>
      <c r="AD843" s="75"/>
      <c r="AE843" s="75"/>
      <c r="AF843" s="75"/>
      <c r="AG843" s="75"/>
      <c r="AH843" s="75"/>
      <c r="AI843" s="75"/>
      <c r="AJ843" s="75"/>
      <c r="AK843" s="75"/>
      <c r="AL843" s="75"/>
      <c r="AM843" s="75"/>
      <c r="AN843" s="75"/>
      <c r="AO843" s="75"/>
      <c r="AP843" s="75"/>
      <c r="AQ843" s="75"/>
    </row>
    <row r="844" ht="14.25" customHeight="1">
      <c r="F844" s="176"/>
      <c r="N844" s="176"/>
      <c r="V844" s="176"/>
      <c r="X844" s="132"/>
      <c r="Y844" s="75"/>
      <c r="Z844" s="75"/>
      <c r="AA844" s="75"/>
      <c r="AB844" s="75"/>
      <c r="AC844" s="75"/>
      <c r="AD844" s="75"/>
      <c r="AE844" s="75"/>
      <c r="AF844" s="75"/>
      <c r="AG844" s="75"/>
      <c r="AH844" s="75"/>
      <c r="AI844" s="75"/>
      <c r="AJ844" s="75"/>
      <c r="AK844" s="75"/>
      <c r="AL844" s="75"/>
      <c r="AM844" s="75"/>
      <c r="AN844" s="75"/>
      <c r="AO844" s="75"/>
      <c r="AP844" s="75"/>
      <c r="AQ844" s="75"/>
    </row>
    <row r="845" ht="14.25" customHeight="1">
      <c r="F845" s="176"/>
      <c r="N845" s="176"/>
      <c r="V845" s="176"/>
      <c r="X845" s="132"/>
      <c r="Y845" s="75"/>
      <c r="Z845" s="75"/>
      <c r="AA845" s="75"/>
      <c r="AB845" s="75"/>
      <c r="AC845" s="75"/>
      <c r="AD845" s="75"/>
      <c r="AE845" s="75"/>
      <c r="AF845" s="75"/>
      <c r="AG845" s="75"/>
      <c r="AH845" s="75"/>
      <c r="AI845" s="75"/>
      <c r="AJ845" s="75"/>
      <c r="AK845" s="75"/>
      <c r="AL845" s="75"/>
      <c r="AM845" s="75"/>
      <c r="AN845" s="75"/>
      <c r="AO845" s="75"/>
      <c r="AP845" s="75"/>
      <c r="AQ845" s="75"/>
    </row>
    <row r="846" ht="14.25" customHeight="1">
      <c r="F846" s="176"/>
      <c r="N846" s="176"/>
      <c r="V846" s="176"/>
      <c r="X846" s="132"/>
      <c r="Y846" s="75"/>
      <c r="Z846" s="75"/>
      <c r="AA846" s="75"/>
      <c r="AB846" s="75"/>
      <c r="AC846" s="75"/>
      <c r="AD846" s="75"/>
      <c r="AE846" s="75"/>
      <c r="AF846" s="75"/>
      <c r="AG846" s="75"/>
      <c r="AH846" s="75"/>
      <c r="AI846" s="75"/>
      <c r="AJ846" s="75"/>
      <c r="AK846" s="75"/>
      <c r="AL846" s="75"/>
      <c r="AM846" s="75"/>
      <c r="AN846" s="75"/>
      <c r="AO846" s="75"/>
      <c r="AP846" s="75"/>
      <c r="AQ846" s="75"/>
    </row>
    <row r="847" ht="14.25" customHeight="1">
      <c r="F847" s="176"/>
      <c r="N847" s="176"/>
      <c r="V847" s="176"/>
      <c r="X847" s="132"/>
      <c r="Y847" s="75"/>
      <c r="Z847" s="75"/>
      <c r="AA847" s="75"/>
      <c r="AB847" s="75"/>
      <c r="AC847" s="75"/>
      <c r="AD847" s="75"/>
      <c r="AE847" s="75"/>
      <c r="AF847" s="75"/>
      <c r="AG847" s="75"/>
      <c r="AH847" s="75"/>
      <c r="AI847" s="75"/>
      <c r="AJ847" s="75"/>
      <c r="AK847" s="75"/>
      <c r="AL847" s="75"/>
      <c r="AM847" s="75"/>
      <c r="AN847" s="75"/>
      <c r="AO847" s="75"/>
      <c r="AP847" s="75"/>
      <c r="AQ847" s="75"/>
    </row>
    <row r="848" ht="14.25" customHeight="1">
      <c r="F848" s="176"/>
      <c r="N848" s="176"/>
      <c r="V848" s="176"/>
      <c r="X848" s="132"/>
      <c r="Y848" s="75"/>
      <c r="Z848" s="75"/>
      <c r="AA848" s="75"/>
      <c r="AB848" s="75"/>
      <c r="AC848" s="75"/>
      <c r="AD848" s="75"/>
      <c r="AE848" s="75"/>
      <c r="AF848" s="75"/>
      <c r="AG848" s="75"/>
      <c r="AH848" s="75"/>
      <c r="AI848" s="75"/>
      <c r="AJ848" s="75"/>
      <c r="AK848" s="75"/>
      <c r="AL848" s="75"/>
      <c r="AM848" s="75"/>
      <c r="AN848" s="75"/>
      <c r="AO848" s="75"/>
      <c r="AP848" s="75"/>
      <c r="AQ848" s="75"/>
    </row>
    <row r="849" ht="14.25" customHeight="1">
      <c r="F849" s="176"/>
      <c r="N849" s="176"/>
      <c r="V849" s="176"/>
      <c r="X849" s="132"/>
      <c r="Y849" s="75"/>
      <c r="Z849" s="75"/>
      <c r="AA849" s="75"/>
      <c r="AB849" s="75"/>
      <c r="AC849" s="75"/>
      <c r="AD849" s="75"/>
      <c r="AE849" s="75"/>
      <c r="AF849" s="75"/>
      <c r="AG849" s="75"/>
      <c r="AH849" s="75"/>
      <c r="AI849" s="75"/>
      <c r="AJ849" s="75"/>
      <c r="AK849" s="75"/>
      <c r="AL849" s="75"/>
      <c r="AM849" s="75"/>
      <c r="AN849" s="75"/>
      <c r="AO849" s="75"/>
      <c r="AP849" s="75"/>
      <c r="AQ849" s="75"/>
    </row>
    <row r="850" ht="14.25" customHeight="1">
      <c r="F850" s="176"/>
      <c r="N850" s="176"/>
      <c r="V850" s="176"/>
      <c r="X850" s="132"/>
      <c r="Y850" s="75"/>
      <c r="Z850" s="75"/>
      <c r="AA850" s="75"/>
      <c r="AB850" s="75"/>
      <c r="AC850" s="75"/>
      <c r="AD850" s="75"/>
      <c r="AE850" s="75"/>
      <c r="AF850" s="75"/>
      <c r="AG850" s="75"/>
      <c r="AH850" s="75"/>
      <c r="AI850" s="75"/>
      <c r="AJ850" s="75"/>
      <c r="AK850" s="75"/>
      <c r="AL850" s="75"/>
      <c r="AM850" s="75"/>
      <c r="AN850" s="75"/>
      <c r="AO850" s="75"/>
      <c r="AP850" s="75"/>
      <c r="AQ850" s="75"/>
    </row>
    <row r="851" ht="14.25" customHeight="1">
      <c r="F851" s="176"/>
      <c r="N851" s="176"/>
      <c r="V851" s="176"/>
      <c r="X851" s="132"/>
      <c r="Y851" s="75"/>
      <c r="Z851" s="75"/>
      <c r="AA851" s="75"/>
      <c r="AB851" s="75"/>
      <c r="AC851" s="75"/>
      <c r="AD851" s="75"/>
      <c r="AE851" s="75"/>
      <c r="AF851" s="75"/>
      <c r="AG851" s="75"/>
      <c r="AH851" s="75"/>
      <c r="AI851" s="75"/>
      <c r="AJ851" s="75"/>
      <c r="AK851" s="75"/>
      <c r="AL851" s="75"/>
      <c r="AM851" s="75"/>
      <c r="AN851" s="75"/>
      <c r="AO851" s="75"/>
      <c r="AP851" s="75"/>
      <c r="AQ851" s="75"/>
    </row>
    <row r="852" ht="14.25" customHeight="1">
      <c r="F852" s="176"/>
      <c r="N852" s="176"/>
      <c r="V852" s="176"/>
      <c r="X852" s="132"/>
      <c r="Y852" s="75"/>
      <c r="Z852" s="75"/>
      <c r="AA852" s="75"/>
      <c r="AB852" s="75"/>
      <c r="AC852" s="75"/>
      <c r="AD852" s="75"/>
      <c r="AE852" s="75"/>
      <c r="AF852" s="75"/>
      <c r="AG852" s="75"/>
      <c r="AH852" s="75"/>
      <c r="AI852" s="75"/>
      <c r="AJ852" s="75"/>
      <c r="AK852" s="75"/>
      <c r="AL852" s="75"/>
      <c r="AM852" s="75"/>
      <c r="AN852" s="75"/>
      <c r="AO852" s="75"/>
      <c r="AP852" s="75"/>
      <c r="AQ852" s="75"/>
    </row>
    <row r="853" ht="14.25" customHeight="1">
      <c r="F853" s="176"/>
      <c r="N853" s="176"/>
      <c r="V853" s="176"/>
      <c r="X853" s="132"/>
      <c r="Y853" s="75"/>
      <c r="Z853" s="75"/>
      <c r="AA853" s="75"/>
      <c r="AB853" s="75"/>
      <c r="AC853" s="75"/>
      <c r="AD853" s="75"/>
      <c r="AE853" s="75"/>
      <c r="AF853" s="75"/>
      <c r="AG853" s="75"/>
      <c r="AH853" s="75"/>
      <c r="AI853" s="75"/>
      <c r="AJ853" s="75"/>
      <c r="AK853" s="75"/>
      <c r="AL853" s="75"/>
      <c r="AM853" s="75"/>
      <c r="AN853" s="75"/>
      <c r="AO853" s="75"/>
      <c r="AP853" s="75"/>
      <c r="AQ853" s="75"/>
    </row>
    <row r="854" ht="14.25" customHeight="1">
      <c r="F854" s="176"/>
      <c r="N854" s="176"/>
      <c r="V854" s="176"/>
      <c r="X854" s="132"/>
      <c r="Y854" s="75"/>
      <c r="Z854" s="75"/>
      <c r="AA854" s="75"/>
      <c r="AB854" s="75"/>
      <c r="AC854" s="75"/>
      <c r="AD854" s="75"/>
      <c r="AE854" s="75"/>
      <c r="AF854" s="75"/>
      <c r="AG854" s="75"/>
      <c r="AH854" s="75"/>
      <c r="AI854" s="75"/>
      <c r="AJ854" s="75"/>
      <c r="AK854" s="75"/>
      <c r="AL854" s="75"/>
      <c r="AM854" s="75"/>
      <c r="AN854" s="75"/>
      <c r="AO854" s="75"/>
      <c r="AP854" s="75"/>
      <c r="AQ854" s="75"/>
    </row>
    <row r="855" ht="14.25" customHeight="1">
      <c r="F855" s="176"/>
      <c r="N855" s="176"/>
      <c r="V855" s="176"/>
      <c r="X855" s="132"/>
      <c r="Y855" s="75"/>
      <c r="Z855" s="75"/>
      <c r="AA855" s="75"/>
      <c r="AB855" s="75"/>
      <c r="AC855" s="75"/>
      <c r="AD855" s="75"/>
      <c r="AE855" s="75"/>
      <c r="AF855" s="75"/>
      <c r="AG855" s="75"/>
      <c r="AH855" s="75"/>
      <c r="AI855" s="75"/>
      <c r="AJ855" s="75"/>
      <c r="AK855" s="75"/>
      <c r="AL855" s="75"/>
      <c r="AM855" s="75"/>
      <c r="AN855" s="75"/>
      <c r="AO855" s="75"/>
      <c r="AP855" s="75"/>
      <c r="AQ855" s="75"/>
    </row>
    <row r="856" ht="14.25" customHeight="1">
      <c r="F856" s="176"/>
      <c r="N856" s="176"/>
      <c r="V856" s="176"/>
      <c r="X856" s="132"/>
      <c r="Y856" s="75"/>
      <c r="Z856" s="75"/>
      <c r="AA856" s="75"/>
      <c r="AB856" s="75"/>
      <c r="AC856" s="75"/>
      <c r="AD856" s="75"/>
      <c r="AE856" s="75"/>
      <c r="AF856" s="75"/>
      <c r="AG856" s="75"/>
      <c r="AH856" s="75"/>
      <c r="AI856" s="75"/>
      <c r="AJ856" s="75"/>
      <c r="AK856" s="75"/>
      <c r="AL856" s="75"/>
      <c r="AM856" s="75"/>
      <c r="AN856" s="75"/>
      <c r="AO856" s="75"/>
      <c r="AP856" s="75"/>
      <c r="AQ856" s="75"/>
    </row>
    <row r="857" ht="14.25" customHeight="1">
      <c r="F857" s="176"/>
      <c r="N857" s="176"/>
      <c r="V857" s="176"/>
      <c r="X857" s="132"/>
      <c r="Y857" s="75"/>
      <c r="Z857" s="75"/>
      <c r="AA857" s="75"/>
      <c r="AB857" s="75"/>
      <c r="AC857" s="75"/>
      <c r="AD857" s="75"/>
      <c r="AE857" s="75"/>
      <c r="AF857" s="75"/>
      <c r="AG857" s="75"/>
      <c r="AH857" s="75"/>
      <c r="AI857" s="75"/>
      <c r="AJ857" s="75"/>
      <c r="AK857" s="75"/>
      <c r="AL857" s="75"/>
      <c r="AM857" s="75"/>
      <c r="AN857" s="75"/>
      <c r="AO857" s="75"/>
      <c r="AP857" s="75"/>
      <c r="AQ857" s="75"/>
    </row>
    <row r="858" ht="14.25" customHeight="1">
      <c r="F858" s="176"/>
      <c r="N858" s="176"/>
      <c r="V858" s="176"/>
      <c r="X858" s="132"/>
      <c r="Y858" s="75"/>
      <c r="Z858" s="75"/>
      <c r="AA858" s="75"/>
      <c r="AB858" s="75"/>
      <c r="AC858" s="75"/>
      <c r="AD858" s="75"/>
      <c r="AE858" s="75"/>
      <c r="AF858" s="75"/>
      <c r="AG858" s="75"/>
      <c r="AH858" s="75"/>
      <c r="AI858" s="75"/>
      <c r="AJ858" s="75"/>
      <c r="AK858" s="75"/>
      <c r="AL858" s="75"/>
      <c r="AM858" s="75"/>
      <c r="AN858" s="75"/>
      <c r="AO858" s="75"/>
      <c r="AP858" s="75"/>
      <c r="AQ858" s="75"/>
    </row>
    <row r="859" ht="14.25" customHeight="1">
      <c r="F859" s="176"/>
      <c r="N859" s="176"/>
      <c r="V859" s="176"/>
      <c r="X859" s="132"/>
      <c r="Y859" s="75"/>
      <c r="Z859" s="75"/>
      <c r="AA859" s="75"/>
      <c r="AB859" s="75"/>
      <c r="AC859" s="75"/>
      <c r="AD859" s="75"/>
      <c r="AE859" s="75"/>
      <c r="AF859" s="75"/>
      <c r="AG859" s="75"/>
      <c r="AH859" s="75"/>
      <c r="AI859" s="75"/>
      <c r="AJ859" s="75"/>
      <c r="AK859" s="75"/>
      <c r="AL859" s="75"/>
      <c r="AM859" s="75"/>
      <c r="AN859" s="75"/>
      <c r="AO859" s="75"/>
      <c r="AP859" s="75"/>
      <c r="AQ859" s="75"/>
    </row>
    <row r="860" ht="14.25" customHeight="1">
      <c r="F860" s="176"/>
      <c r="N860" s="176"/>
      <c r="V860" s="176"/>
      <c r="X860" s="132"/>
      <c r="Y860" s="75"/>
      <c r="Z860" s="75"/>
      <c r="AA860" s="75"/>
      <c r="AB860" s="75"/>
      <c r="AC860" s="75"/>
      <c r="AD860" s="75"/>
      <c r="AE860" s="75"/>
      <c r="AF860" s="75"/>
      <c r="AG860" s="75"/>
      <c r="AH860" s="75"/>
      <c r="AI860" s="75"/>
      <c r="AJ860" s="75"/>
      <c r="AK860" s="75"/>
      <c r="AL860" s="75"/>
      <c r="AM860" s="75"/>
      <c r="AN860" s="75"/>
      <c r="AO860" s="75"/>
      <c r="AP860" s="75"/>
      <c r="AQ860" s="75"/>
    </row>
    <row r="861" ht="14.25" customHeight="1">
      <c r="F861" s="176"/>
      <c r="N861" s="176"/>
      <c r="V861" s="176"/>
      <c r="X861" s="132"/>
      <c r="Y861" s="75"/>
      <c r="Z861" s="75"/>
      <c r="AA861" s="75"/>
      <c r="AB861" s="75"/>
      <c r="AC861" s="75"/>
      <c r="AD861" s="75"/>
      <c r="AE861" s="75"/>
      <c r="AF861" s="75"/>
      <c r="AG861" s="75"/>
      <c r="AH861" s="75"/>
      <c r="AI861" s="75"/>
      <c r="AJ861" s="75"/>
      <c r="AK861" s="75"/>
      <c r="AL861" s="75"/>
      <c r="AM861" s="75"/>
      <c r="AN861" s="75"/>
      <c r="AO861" s="75"/>
      <c r="AP861" s="75"/>
      <c r="AQ861" s="75"/>
    </row>
    <row r="862" ht="14.25" customHeight="1">
      <c r="F862" s="176"/>
      <c r="N862" s="176"/>
      <c r="V862" s="176"/>
      <c r="X862" s="132"/>
      <c r="Y862" s="75"/>
      <c r="Z862" s="75"/>
      <c r="AA862" s="75"/>
      <c r="AB862" s="75"/>
      <c r="AC862" s="75"/>
      <c r="AD862" s="75"/>
      <c r="AE862" s="75"/>
      <c r="AF862" s="75"/>
      <c r="AG862" s="75"/>
      <c r="AH862" s="75"/>
      <c r="AI862" s="75"/>
      <c r="AJ862" s="75"/>
      <c r="AK862" s="75"/>
      <c r="AL862" s="75"/>
      <c r="AM862" s="75"/>
      <c r="AN862" s="75"/>
      <c r="AO862" s="75"/>
      <c r="AP862" s="75"/>
      <c r="AQ862" s="75"/>
    </row>
    <row r="863" ht="14.25" customHeight="1">
      <c r="F863" s="176"/>
      <c r="N863" s="176"/>
      <c r="V863" s="176"/>
      <c r="X863" s="132"/>
      <c r="Y863" s="75"/>
      <c r="Z863" s="75"/>
      <c r="AA863" s="75"/>
      <c r="AB863" s="75"/>
      <c r="AC863" s="75"/>
      <c r="AD863" s="75"/>
      <c r="AE863" s="75"/>
      <c r="AF863" s="75"/>
      <c r="AG863" s="75"/>
      <c r="AH863" s="75"/>
      <c r="AI863" s="75"/>
      <c r="AJ863" s="75"/>
      <c r="AK863" s="75"/>
      <c r="AL863" s="75"/>
      <c r="AM863" s="75"/>
      <c r="AN863" s="75"/>
      <c r="AO863" s="75"/>
      <c r="AP863" s="75"/>
      <c r="AQ863" s="75"/>
    </row>
    <row r="864" ht="14.25" customHeight="1">
      <c r="F864" s="176"/>
      <c r="N864" s="176"/>
      <c r="V864" s="176"/>
      <c r="X864" s="132"/>
      <c r="Y864" s="75"/>
      <c r="Z864" s="75"/>
      <c r="AA864" s="75"/>
      <c r="AB864" s="75"/>
      <c r="AC864" s="75"/>
      <c r="AD864" s="75"/>
      <c r="AE864" s="75"/>
      <c r="AF864" s="75"/>
      <c r="AG864" s="75"/>
      <c r="AH864" s="75"/>
      <c r="AI864" s="75"/>
      <c r="AJ864" s="75"/>
      <c r="AK864" s="75"/>
      <c r="AL864" s="75"/>
      <c r="AM864" s="75"/>
      <c r="AN864" s="75"/>
      <c r="AO864" s="75"/>
      <c r="AP864" s="75"/>
      <c r="AQ864" s="75"/>
    </row>
    <row r="865" ht="14.25" customHeight="1">
      <c r="F865" s="176"/>
      <c r="N865" s="176"/>
      <c r="V865" s="176"/>
      <c r="X865" s="132"/>
      <c r="Y865" s="75"/>
      <c r="Z865" s="75"/>
      <c r="AA865" s="75"/>
      <c r="AB865" s="75"/>
      <c r="AC865" s="75"/>
      <c r="AD865" s="75"/>
      <c r="AE865" s="75"/>
      <c r="AF865" s="75"/>
      <c r="AG865" s="75"/>
      <c r="AH865" s="75"/>
      <c r="AI865" s="75"/>
      <c r="AJ865" s="75"/>
      <c r="AK865" s="75"/>
      <c r="AL865" s="75"/>
      <c r="AM865" s="75"/>
      <c r="AN865" s="75"/>
      <c r="AO865" s="75"/>
      <c r="AP865" s="75"/>
      <c r="AQ865" s="75"/>
    </row>
    <row r="866" ht="14.25" customHeight="1">
      <c r="F866" s="176"/>
      <c r="N866" s="176"/>
      <c r="V866" s="176"/>
      <c r="X866" s="132"/>
      <c r="Y866" s="75"/>
      <c r="Z866" s="75"/>
      <c r="AA866" s="75"/>
      <c r="AB866" s="75"/>
      <c r="AC866" s="75"/>
      <c r="AD866" s="75"/>
      <c r="AE866" s="75"/>
      <c r="AF866" s="75"/>
      <c r="AG866" s="75"/>
      <c r="AH866" s="75"/>
      <c r="AI866" s="75"/>
      <c r="AJ866" s="75"/>
      <c r="AK866" s="75"/>
      <c r="AL866" s="75"/>
      <c r="AM866" s="75"/>
      <c r="AN866" s="75"/>
      <c r="AO866" s="75"/>
      <c r="AP866" s="75"/>
      <c r="AQ866" s="75"/>
    </row>
    <row r="867" ht="14.25" customHeight="1">
      <c r="F867" s="176"/>
      <c r="N867" s="176"/>
      <c r="V867" s="176"/>
      <c r="X867" s="132"/>
      <c r="Y867" s="75"/>
      <c r="Z867" s="75"/>
      <c r="AA867" s="75"/>
      <c r="AB867" s="75"/>
      <c r="AC867" s="75"/>
      <c r="AD867" s="75"/>
      <c r="AE867" s="75"/>
      <c r="AF867" s="75"/>
      <c r="AG867" s="75"/>
      <c r="AH867" s="75"/>
      <c r="AI867" s="75"/>
      <c r="AJ867" s="75"/>
      <c r="AK867" s="75"/>
      <c r="AL867" s="75"/>
      <c r="AM867" s="75"/>
      <c r="AN867" s="75"/>
      <c r="AO867" s="75"/>
      <c r="AP867" s="75"/>
      <c r="AQ867" s="75"/>
    </row>
    <row r="868" ht="14.25" customHeight="1">
      <c r="F868" s="176"/>
      <c r="N868" s="176"/>
      <c r="V868" s="176"/>
      <c r="X868" s="132"/>
      <c r="Y868" s="75"/>
      <c r="Z868" s="75"/>
      <c r="AA868" s="75"/>
      <c r="AB868" s="75"/>
      <c r="AC868" s="75"/>
      <c r="AD868" s="75"/>
      <c r="AE868" s="75"/>
      <c r="AF868" s="75"/>
      <c r="AG868" s="75"/>
      <c r="AH868" s="75"/>
      <c r="AI868" s="75"/>
      <c r="AJ868" s="75"/>
      <c r="AK868" s="75"/>
      <c r="AL868" s="75"/>
      <c r="AM868" s="75"/>
      <c r="AN868" s="75"/>
      <c r="AO868" s="75"/>
      <c r="AP868" s="75"/>
      <c r="AQ868" s="75"/>
    </row>
    <row r="869" ht="14.25" customHeight="1">
      <c r="F869" s="176"/>
      <c r="N869" s="176"/>
      <c r="V869" s="176"/>
      <c r="X869" s="132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  <c r="AO869" s="75"/>
      <c r="AP869" s="75"/>
      <c r="AQ869" s="75"/>
    </row>
    <row r="870" ht="14.25" customHeight="1">
      <c r="F870" s="176"/>
      <c r="N870" s="176"/>
      <c r="V870" s="176"/>
      <c r="X870" s="132"/>
      <c r="Y870" s="75"/>
      <c r="Z870" s="75"/>
      <c r="AA870" s="75"/>
      <c r="AB870" s="75"/>
      <c r="AC870" s="75"/>
      <c r="AD870" s="75"/>
      <c r="AE870" s="75"/>
      <c r="AF870" s="75"/>
      <c r="AG870" s="75"/>
      <c r="AH870" s="75"/>
      <c r="AI870" s="75"/>
      <c r="AJ870" s="75"/>
      <c r="AK870" s="75"/>
      <c r="AL870" s="75"/>
      <c r="AM870" s="75"/>
      <c r="AN870" s="75"/>
      <c r="AO870" s="75"/>
      <c r="AP870" s="75"/>
      <c r="AQ870" s="75"/>
    </row>
    <row r="871" ht="14.25" customHeight="1">
      <c r="F871" s="176"/>
      <c r="N871" s="176"/>
      <c r="V871" s="176"/>
      <c r="X871" s="132"/>
      <c r="Y871" s="75"/>
      <c r="Z871" s="75"/>
      <c r="AA871" s="75"/>
      <c r="AB871" s="75"/>
      <c r="AC871" s="75"/>
      <c r="AD871" s="75"/>
      <c r="AE871" s="75"/>
      <c r="AF871" s="75"/>
      <c r="AG871" s="75"/>
      <c r="AH871" s="75"/>
      <c r="AI871" s="75"/>
      <c r="AJ871" s="75"/>
      <c r="AK871" s="75"/>
      <c r="AL871" s="75"/>
      <c r="AM871" s="75"/>
      <c r="AN871" s="75"/>
      <c r="AO871" s="75"/>
      <c r="AP871" s="75"/>
      <c r="AQ871" s="75"/>
    </row>
    <row r="872" ht="14.25" customHeight="1">
      <c r="F872" s="176"/>
      <c r="N872" s="176"/>
      <c r="V872" s="176"/>
      <c r="X872" s="132"/>
      <c r="Y872" s="75"/>
      <c r="Z872" s="75"/>
      <c r="AA872" s="75"/>
      <c r="AB872" s="75"/>
      <c r="AC872" s="75"/>
      <c r="AD872" s="75"/>
      <c r="AE872" s="75"/>
      <c r="AF872" s="75"/>
      <c r="AG872" s="75"/>
      <c r="AH872" s="75"/>
      <c r="AI872" s="75"/>
      <c r="AJ872" s="75"/>
      <c r="AK872" s="75"/>
      <c r="AL872" s="75"/>
      <c r="AM872" s="75"/>
      <c r="AN872" s="75"/>
      <c r="AO872" s="75"/>
      <c r="AP872" s="75"/>
      <c r="AQ872" s="75"/>
    </row>
    <row r="873" ht="14.25" customHeight="1">
      <c r="F873" s="176"/>
      <c r="N873" s="176"/>
      <c r="V873" s="176"/>
      <c r="X873" s="132"/>
      <c r="Y873" s="75"/>
      <c r="Z873" s="75"/>
      <c r="AA873" s="75"/>
      <c r="AB873" s="75"/>
      <c r="AC873" s="75"/>
      <c r="AD873" s="75"/>
      <c r="AE873" s="75"/>
      <c r="AF873" s="75"/>
      <c r="AG873" s="75"/>
      <c r="AH873" s="75"/>
      <c r="AI873" s="75"/>
      <c r="AJ873" s="75"/>
      <c r="AK873" s="75"/>
      <c r="AL873" s="75"/>
      <c r="AM873" s="75"/>
      <c r="AN873" s="75"/>
      <c r="AO873" s="75"/>
      <c r="AP873" s="75"/>
      <c r="AQ873" s="75"/>
    </row>
    <row r="874" ht="14.25" customHeight="1">
      <c r="F874" s="176"/>
      <c r="N874" s="176"/>
      <c r="V874" s="176"/>
      <c r="X874" s="132"/>
      <c r="Y874" s="75"/>
      <c r="Z874" s="75"/>
      <c r="AA874" s="75"/>
      <c r="AB874" s="75"/>
      <c r="AC874" s="75"/>
      <c r="AD874" s="75"/>
      <c r="AE874" s="75"/>
      <c r="AF874" s="75"/>
      <c r="AG874" s="75"/>
      <c r="AH874" s="75"/>
      <c r="AI874" s="75"/>
      <c r="AJ874" s="75"/>
      <c r="AK874" s="75"/>
      <c r="AL874" s="75"/>
      <c r="AM874" s="75"/>
      <c r="AN874" s="75"/>
      <c r="AO874" s="75"/>
      <c r="AP874" s="75"/>
      <c r="AQ874" s="75"/>
    </row>
    <row r="875" ht="14.25" customHeight="1">
      <c r="F875" s="176"/>
      <c r="N875" s="176"/>
      <c r="V875" s="176"/>
      <c r="X875" s="132"/>
      <c r="Y875" s="75"/>
      <c r="Z875" s="75"/>
      <c r="AA875" s="75"/>
      <c r="AB875" s="75"/>
      <c r="AC875" s="75"/>
      <c r="AD875" s="75"/>
      <c r="AE875" s="75"/>
      <c r="AF875" s="75"/>
      <c r="AG875" s="75"/>
      <c r="AH875" s="75"/>
      <c r="AI875" s="75"/>
      <c r="AJ875" s="75"/>
      <c r="AK875" s="75"/>
      <c r="AL875" s="75"/>
      <c r="AM875" s="75"/>
      <c r="AN875" s="75"/>
      <c r="AO875" s="75"/>
      <c r="AP875" s="75"/>
      <c r="AQ875" s="75"/>
    </row>
    <row r="876" ht="14.25" customHeight="1">
      <c r="F876" s="176"/>
      <c r="N876" s="176"/>
      <c r="V876" s="176"/>
      <c r="X876" s="132"/>
      <c r="Y876" s="75"/>
      <c r="Z876" s="75"/>
      <c r="AA876" s="75"/>
      <c r="AB876" s="75"/>
      <c r="AC876" s="75"/>
      <c r="AD876" s="75"/>
      <c r="AE876" s="75"/>
      <c r="AF876" s="75"/>
      <c r="AG876" s="75"/>
      <c r="AH876" s="75"/>
      <c r="AI876" s="75"/>
      <c r="AJ876" s="75"/>
      <c r="AK876" s="75"/>
      <c r="AL876" s="75"/>
      <c r="AM876" s="75"/>
      <c r="AN876" s="75"/>
      <c r="AO876" s="75"/>
      <c r="AP876" s="75"/>
      <c r="AQ876" s="75"/>
    </row>
    <row r="877" ht="14.25" customHeight="1">
      <c r="F877" s="176"/>
      <c r="N877" s="176"/>
      <c r="V877" s="176"/>
      <c r="X877" s="132"/>
      <c r="Y877" s="75"/>
      <c r="Z877" s="75"/>
      <c r="AA877" s="75"/>
      <c r="AB877" s="75"/>
      <c r="AC877" s="75"/>
      <c r="AD877" s="75"/>
      <c r="AE877" s="75"/>
      <c r="AF877" s="75"/>
      <c r="AG877" s="75"/>
      <c r="AH877" s="75"/>
      <c r="AI877" s="75"/>
      <c r="AJ877" s="75"/>
      <c r="AK877" s="75"/>
      <c r="AL877" s="75"/>
      <c r="AM877" s="75"/>
      <c r="AN877" s="75"/>
      <c r="AO877" s="75"/>
      <c r="AP877" s="75"/>
      <c r="AQ877" s="75"/>
    </row>
    <row r="878" ht="14.25" customHeight="1">
      <c r="F878" s="176"/>
      <c r="N878" s="176"/>
      <c r="V878" s="176"/>
      <c r="X878" s="132"/>
      <c r="Y878" s="75"/>
      <c r="Z878" s="75"/>
      <c r="AA878" s="75"/>
      <c r="AB878" s="75"/>
      <c r="AC878" s="75"/>
      <c r="AD878" s="75"/>
      <c r="AE878" s="75"/>
      <c r="AF878" s="75"/>
      <c r="AG878" s="75"/>
      <c r="AH878" s="75"/>
      <c r="AI878" s="75"/>
      <c r="AJ878" s="75"/>
      <c r="AK878" s="75"/>
      <c r="AL878" s="75"/>
      <c r="AM878" s="75"/>
      <c r="AN878" s="75"/>
      <c r="AO878" s="75"/>
      <c r="AP878" s="75"/>
      <c r="AQ878" s="75"/>
    </row>
    <row r="879" ht="14.25" customHeight="1">
      <c r="F879" s="176"/>
      <c r="N879" s="176"/>
      <c r="V879" s="176"/>
      <c r="X879" s="132"/>
      <c r="Y879" s="75"/>
      <c r="Z879" s="75"/>
      <c r="AA879" s="75"/>
      <c r="AB879" s="75"/>
      <c r="AC879" s="75"/>
      <c r="AD879" s="75"/>
      <c r="AE879" s="75"/>
      <c r="AF879" s="75"/>
      <c r="AG879" s="75"/>
      <c r="AH879" s="75"/>
      <c r="AI879" s="75"/>
      <c r="AJ879" s="75"/>
      <c r="AK879" s="75"/>
      <c r="AL879" s="75"/>
      <c r="AM879" s="75"/>
      <c r="AN879" s="75"/>
      <c r="AO879" s="75"/>
      <c r="AP879" s="75"/>
      <c r="AQ879" s="75"/>
    </row>
    <row r="880" ht="14.25" customHeight="1">
      <c r="F880" s="176"/>
      <c r="N880" s="176"/>
      <c r="V880" s="176"/>
      <c r="X880" s="132"/>
      <c r="Y880" s="75"/>
      <c r="Z880" s="75"/>
      <c r="AA880" s="75"/>
      <c r="AB880" s="75"/>
      <c r="AC880" s="75"/>
      <c r="AD880" s="75"/>
      <c r="AE880" s="75"/>
      <c r="AF880" s="75"/>
      <c r="AG880" s="75"/>
      <c r="AH880" s="75"/>
      <c r="AI880" s="75"/>
      <c r="AJ880" s="75"/>
      <c r="AK880" s="75"/>
      <c r="AL880" s="75"/>
      <c r="AM880" s="75"/>
      <c r="AN880" s="75"/>
      <c r="AO880" s="75"/>
      <c r="AP880" s="75"/>
      <c r="AQ880" s="75"/>
    </row>
    <row r="881" ht="14.25" customHeight="1">
      <c r="F881" s="176"/>
      <c r="N881" s="176"/>
      <c r="V881" s="176"/>
      <c r="X881" s="132"/>
      <c r="Y881" s="75"/>
      <c r="Z881" s="75"/>
      <c r="AA881" s="75"/>
      <c r="AB881" s="75"/>
      <c r="AC881" s="75"/>
      <c r="AD881" s="75"/>
      <c r="AE881" s="75"/>
      <c r="AF881" s="75"/>
      <c r="AG881" s="75"/>
      <c r="AH881" s="75"/>
      <c r="AI881" s="75"/>
      <c r="AJ881" s="75"/>
      <c r="AK881" s="75"/>
      <c r="AL881" s="75"/>
      <c r="AM881" s="75"/>
      <c r="AN881" s="75"/>
      <c r="AO881" s="75"/>
      <c r="AP881" s="75"/>
      <c r="AQ881" s="75"/>
    </row>
    <row r="882" ht="14.25" customHeight="1">
      <c r="F882" s="176"/>
      <c r="N882" s="176"/>
      <c r="V882" s="176"/>
      <c r="X882" s="132"/>
      <c r="Y882" s="75"/>
      <c r="Z882" s="75"/>
      <c r="AA882" s="75"/>
      <c r="AB882" s="75"/>
      <c r="AC882" s="75"/>
      <c r="AD882" s="75"/>
      <c r="AE882" s="75"/>
      <c r="AF882" s="75"/>
      <c r="AG882" s="75"/>
      <c r="AH882" s="75"/>
      <c r="AI882" s="75"/>
      <c r="AJ882" s="75"/>
      <c r="AK882" s="75"/>
      <c r="AL882" s="75"/>
      <c r="AM882" s="75"/>
      <c r="AN882" s="75"/>
      <c r="AO882" s="75"/>
      <c r="AP882" s="75"/>
      <c r="AQ882" s="75"/>
    </row>
    <row r="883" ht="14.25" customHeight="1">
      <c r="F883" s="176"/>
      <c r="N883" s="176"/>
      <c r="V883" s="176"/>
      <c r="X883" s="132"/>
      <c r="Y883" s="75"/>
      <c r="Z883" s="75"/>
      <c r="AA883" s="75"/>
      <c r="AB883" s="75"/>
      <c r="AC883" s="75"/>
      <c r="AD883" s="75"/>
      <c r="AE883" s="75"/>
      <c r="AF883" s="75"/>
      <c r="AG883" s="75"/>
      <c r="AH883" s="75"/>
      <c r="AI883" s="75"/>
      <c r="AJ883" s="75"/>
      <c r="AK883" s="75"/>
      <c r="AL883" s="75"/>
      <c r="AM883" s="75"/>
      <c r="AN883" s="75"/>
      <c r="AO883" s="75"/>
      <c r="AP883" s="75"/>
      <c r="AQ883" s="75"/>
    </row>
    <row r="884" ht="14.25" customHeight="1">
      <c r="F884" s="176"/>
      <c r="N884" s="176"/>
      <c r="V884" s="176"/>
      <c r="X884" s="132"/>
      <c r="Y884" s="75"/>
      <c r="Z884" s="75"/>
      <c r="AA884" s="75"/>
      <c r="AB884" s="75"/>
      <c r="AC884" s="75"/>
      <c r="AD884" s="75"/>
      <c r="AE884" s="75"/>
      <c r="AF884" s="75"/>
      <c r="AG884" s="75"/>
      <c r="AH884" s="75"/>
      <c r="AI884" s="75"/>
      <c r="AJ884" s="75"/>
      <c r="AK884" s="75"/>
      <c r="AL884" s="75"/>
      <c r="AM884" s="75"/>
      <c r="AN884" s="75"/>
      <c r="AO884" s="75"/>
      <c r="AP884" s="75"/>
      <c r="AQ884" s="75"/>
    </row>
    <row r="885" ht="14.25" customHeight="1">
      <c r="F885" s="176"/>
      <c r="N885" s="176"/>
      <c r="V885" s="176"/>
      <c r="X885" s="132"/>
      <c r="Y885" s="75"/>
      <c r="Z885" s="75"/>
      <c r="AA885" s="75"/>
      <c r="AB885" s="75"/>
      <c r="AC885" s="75"/>
      <c r="AD885" s="75"/>
      <c r="AE885" s="75"/>
      <c r="AF885" s="75"/>
      <c r="AG885" s="75"/>
      <c r="AH885" s="75"/>
      <c r="AI885" s="75"/>
      <c r="AJ885" s="75"/>
      <c r="AK885" s="75"/>
      <c r="AL885" s="75"/>
      <c r="AM885" s="75"/>
      <c r="AN885" s="75"/>
      <c r="AO885" s="75"/>
      <c r="AP885" s="75"/>
      <c r="AQ885" s="75"/>
    </row>
    <row r="886" ht="14.25" customHeight="1">
      <c r="F886" s="176"/>
      <c r="N886" s="176"/>
      <c r="V886" s="176"/>
      <c r="X886" s="132"/>
      <c r="Y886" s="75"/>
      <c r="Z886" s="75"/>
      <c r="AA886" s="75"/>
      <c r="AB886" s="75"/>
      <c r="AC886" s="75"/>
      <c r="AD886" s="75"/>
      <c r="AE886" s="75"/>
      <c r="AF886" s="75"/>
      <c r="AG886" s="75"/>
      <c r="AH886" s="75"/>
      <c r="AI886" s="75"/>
      <c r="AJ886" s="75"/>
      <c r="AK886" s="75"/>
      <c r="AL886" s="75"/>
      <c r="AM886" s="75"/>
      <c r="AN886" s="75"/>
      <c r="AO886" s="75"/>
      <c r="AP886" s="75"/>
      <c r="AQ886" s="75"/>
    </row>
    <row r="887" ht="14.25" customHeight="1">
      <c r="F887" s="176"/>
      <c r="N887" s="176"/>
      <c r="V887" s="176"/>
      <c r="X887" s="132"/>
      <c r="Y887" s="75"/>
      <c r="Z887" s="75"/>
      <c r="AA887" s="75"/>
      <c r="AB887" s="75"/>
      <c r="AC887" s="75"/>
      <c r="AD887" s="75"/>
      <c r="AE887" s="75"/>
      <c r="AF887" s="75"/>
      <c r="AG887" s="75"/>
      <c r="AH887" s="75"/>
      <c r="AI887" s="75"/>
      <c r="AJ887" s="75"/>
      <c r="AK887" s="75"/>
      <c r="AL887" s="75"/>
      <c r="AM887" s="75"/>
      <c r="AN887" s="75"/>
      <c r="AO887" s="75"/>
      <c r="AP887" s="75"/>
      <c r="AQ887" s="75"/>
    </row>
    <row r="888" ht="14.25" customHeight="1">
      <c r="F888" s="176"/>
      <c r="N888" s="176"/>
      <c r="V888" s="176"/>
      <c r="X888" s="132"/>
      <c r="Y888" s="75"/>
      <c r="Z888" s="75"/>
      <c r="AA888" s="75"/>
      <c r="AB888" s="75"/>
      <c r="AC888" s="75"/>
      <c r="AD888" s="75"/>
      <c r="AE888" s="75"/>
      <c r="AF888" s="75"/>
      <c r="AG888" s="75"/>
      <c r="AH888" s="75"/>
      <c r="AI888" s="75"/>
      <c r="AJ888" s="75"/>
      <c r="AK888" s="75"/>
      <c r="AL888" s="75"/>
      <c r="AM888" s="75"/>
      <c r="AN888" s="75"/>
      <c r="AO888" s="75"/>
      <c r="AP888" s="75"/>
      <c r="AQ888" s="75"/>
    </row>
    <row r="889" ht="14.25" customHeight="1">
      <c r="F889" s="176"/>
      <c r="N889" s="176"/>
      <c r="V889" s="176"/>
      <c r="X889" s="132"/>
      <c r="Y889" s="75"/>
      <c r="Z889" s="75"/>
      <c r="AA889" s="75"/>
      <c r="AB889" s="75"/>
      <c r="AC889" s="75"/>
      <c r="AD889" s="75"/>
      <c r="AE889" s="75"/>
      <c r="AF889" s="75"/>
      <c r="AG889" s="75"/>
      <c r="AH889" s="75"/>
      <c r="AI889" s="75"/>
      <c r="AJ889" s="75"/>
      <c r="AK889" s="75"/>
      <c r="AL889" s="75"/>
      <c r="AM889" s="75"/>
      <c r="AN889" s="75"/>
      <c r="AO889" s="75"/>
      <c r="AP889" s="75"/>
      <c r="AQ889" s="75"/>
    </row>
    <row r="890" ht="14.25" customHeight="1">
      <c r="F890" s="176"/>
      <c r="N890" s="176"/>
      <c r="V890" s="176"/>
      <c r="X890" s="132"/>
      <c r="Y890" s="75"/>
      <c r="Z890" s="75"/>
      <c r="AA890" s="75"/>
      <c r="AB890" s="75"/>
      <c r="AC890" s="75"/>
      <c r="AD890" s="75"/>
      <c r="AE890" s="75"/>
      <c r="AF890" s="75"/>
      <c r="AG890" s="75"/>
      <c r="AH890" s="75"/>
      <c r="AI890" s="75"/>
      <c r="AJ890" s="75"/>
      <c r="AK890" s="75"/>
      <c r="AL890" s="75"/>
      <c r="AM890" s="75"/>
      <c r="AN890" s="75"/>
      <c r="AO890" s="75"/>
      <c r="AP890" s="75"/>
      <c r="AQ890" s="75"/>
    </row>
    <row r="891" ht="14.25" customHeight="1">
      <c r="F891" s="176"/>
      <c r="N891" s="176"/>
      <c r="V891" s="176"/>
      <c r="X891" s="132"/>
      <c r="Y891" s="75"/>
      <c r="Z891" s="75"/>
      <c r="AA891" s="75"/>
      <c r="AB891" s="75"/>
      <c r="AC891" s="75"/>
      <c r="AD891" s="75"/>
      <c r="AE891" s="75"/>
      <c r="AF891" s="75"/>
      <c r="AG891" s="75"/>
      <c r="AH891" s="75"/>
      <c r="AI891" s="75"/>
      <c r="AJ891" s="75"/>
      <c r="AK891" s="75"/>
      <c r="AL891" s="75"/>
      <c r="AM891" s="75"/>
      <c r="AN891" s="75"/>
      <c r="AO891" s="75"/>
      <c r="AP891" s="75"/>
      <c r="AQ891" s="75"/>
    </row>
    <row r="892" ht="14.25" customHeight="1">
      <c r="F892" s="176"/>
      <c r="N892" s="176"/>
      <c r="V892" s="176"/>
      <c r="X892" s="132"/>
      <c r="Y892" s="75"/>
      <c r="Z892" s="75"/>
      <c r="AA892" s="75"/>
      <c r="AB892" s="75"/>
      <c r="AC892" s="75"/>
      <c r="AD892" s="75"/>
      <c r="AE892" s="75"/>
      <c r="AF892" s="75"/>
      <c r="AG892" s="75"/>
      <c r="AH892" s="75"/>
      <c r="AI892" s="75"/>
      <c r="AJ892" s="75"/>
      <c r="AK892" s="75"/>
      <c r="AL892" s="75"/>
      <c r="AM892" s="75"/>
      <c r="AN892" s="75"/>
      <c r="AO892" s="75"/>
      <c r="AP892" s="75"/>
      <c r="AQ892" s="75"/>
    </row>
    <row r="893" ht="14.25" customHeight="1">
      <c r="F893" s="176"/>
      <c r="N893" s="176"/>
      <c r="V893" s="176"/>
      <c r="X893" s="132"/>
      <c r="Y893" s="75"/>
      <c r="Z893" s="75"/>
      <c r="AA893" s="75"/>
      <c r="AB893" s="75"/>
      <c r="AC893" s="75"/>
      <c r="AD893" s="75"/>
      <c r="AE893" s="75"/>
      <c r="AF893" s="75"/>
      <c r="AG893" s="75"/>
      <c r="AH893" s="75"/>
      <c r="AI893" s="75"/>
      <c r="AJ893" s="75"/>
      <c r="AK893" s="75"/>
      <c r="AL893" s="75"/>
      <c r="AM893" s="75"/>
      <c r="AN893" s="75"/>
      <c r="AO893" s="75"/>
      <c r="AP893" s="75"/>
      <c r="AQ893" s="75"/>
    </row>
    <row r="894" ht="14.25" customHeight="1">
      <c r="F894" s="176"/>
      <c r="N894" s="176"/>
      <c r="V894" s="176"/>
      <c r="X894" s="132"/>
      <c r="Y894" s="75"/>
      <c r="Z894" s="75"/>
      <c r="AA894" s="75"/>
      <c r="AB894" s="75"/>
      <c r="AC894" s="75"/>
      <c r="AD894" s="75"/>
      <c r="AE894" s="75"/>
      <c r="AF894" s="75"/>
      <c r="AG894" s="75"/>
      <c r="AH894" s="75"/>
      <c r="AI894" s="75"/>
      <c r="AJ894" s="75"/>
      <c r="AK894" s="75"/>
      <c r="AL894" s="75"/>
      <c r="AM894" s="75"/>
      <c r="AN894" s="75"/>
      <c r="AO894" s="75"/>
      <c r="AP894" s="75"/>
      <c r="AQ894" s="75"/>
    </row>
    <row r="895" ht="14.25" customHeight="1">
      <c r="F895" s="176"/>
      <c r="N895" s="176"/>
      <c r="V895" s="176"/>
      <c r="X895" s="132"/>
      <c r="Y895" s="75"/>
      <c r="Z895" s="75"/>
      <c r="AA895" s="75"/>
      <c r="AB895" s="75"/>
      <c r="AC895" s="75"/>
      <c r="AD895" s="75"/>
      <c r="AE895" s="75"/>
      <c r="AF895" s="75"/>
      <c r="AG895" s="75"/>
      <c r="AH895" s="75"/>
      <c r="AI895" s="75"/>
      <c r="AJ895" s="75"/>
      <c r="AK895" s="75"/>
      <c r="AL895" s="75"/>
      <c r="AM895" s="75"/>
      <c r="AN895" s="75"/>
      <c r="AO895" s="75"/>
      <c r="AP895" s="75"/>
      <c r="AQ895" s="75"/>
    </row>
    <row r="896" ht="14.25" customHeight="1">
      <c r="F896" s="176"/>
      <c r="N896" s="176"/>
      <c r="V896" s="176"/>
      <c r="X896" s="132"/>
      <c r="Y896" s="75"/>
      <c r="Z896" s="75"/>
      <c r="AA896" s="75"/>
      <c r="AB896" s="75"/>
      <c r="AC896" s="75"/>
      <c r="AD896" s="75"/>
      <c r="AE896" s="75"/>
      <c r="AF896" s="75"/>
      <c r="AG896" s="75"/>
      <c r="AH896" s="75"/>
      <c r="AI896" s="75"/>
      <c r="AJ896" s="75"/>
      <c r="AK896" s="75"/>
      <c r="AL896" s="75"/>
      <c r="AM896" s="75"/>
      <c r="AN896" s="75"/>
      <c r="AO896" s="75"/>
      <c r="AP896" s="75"/>
      <c r="AQ896" s="75"/>
    </row>
    <row r="897" ht="14.25" customHeight="1">
      <c r="F897" s="176"/>
      <c r="N897" s="176"/>
      <c r="V897" s="176"/>
      <c r="X897" s="132"/>
      <c r="Y897" s="75"/>
      <c r="Z897" s="75"/>
      <c r="AA897" s="75"/>
      <c r="AB897" s="75"/>
      <c r="AC897" s="75"/>
      <c r="AD897" s="75"/>
      <c r="AE897" s="75"/>
      <c r="AF897" s="75"/>
      <c r="AG897" s="75"/>
      <c r="AH897" s="75"/>
      <c r="AI897" s="75"/>
      <c r="AJ897" s="75"/>
      <c r="AK897" s="75"/>
      <c r="AL897" s="75"/>
      <c r="AM897" s="75"/>
      <c r="AN897" s="75"/>
      <c r="AO897" s="75"/>
      <c r="AP897" s="75"/>
      <c r="AQ897" s="75"/>
    </row>
    <row r="898" ht="14.25" customHeight="1">
      <c r="F898" s="176"/>
      <c r="N898" s="176"/>
      <c r="V898" s="176"/>
      <c r="X898" s="132"/>
      <c r="Y898" s="75"/>
      <c r="Z898" s="75"/>
      <c r="AA898" s="75"/>
      <c r="AB898" s="75"/>
      <c r="AC898" s="75"/>
      <c r="AD898" s="75"/>
      <c r="AE898" s="75"/>
      <c r="AF898" s="75"/>
      <c r="AG898" s="75"/>
      <c r="AH898" s="75"/>
      <c r="AI898" s="75"/>
      <c r="AJ898" s="75"/>
      <c r="AK898" s="75"/>
      <c r="AL898" s="75"/>
      <c r="AM898" s="75"/>
      <c r="AN898" s="75"/>
      <c r="AO898" s="75"/>
      <c r="AP898" s="75"/>
      <c r="AQ898" s="75"/>
    </row>
    <row r="899" ht="14.25" customHeight="1">
      <c r="F899" s="176"/>
      <c r="N899" s="176"/>
      <c r="V899" s="176"/>
      <c r="X899" s="132"/>
      <c r="Y899" s="75"/>
      <c r="Z899" s="75"/>
      <c r="AA899" s="75"/>
      <c r="AB899" s="75"/>
      <c r="AC899" s="75"/>
      <c r="AD899" s="75"/>
      <c r="AE899" s="75"/>
      <c r="AF899" s="75"/>
      <c r="AG899" s="75"/>
      <c r="AH899" s="75"/>
      <c r="AI899" s="75"/>
      <c r="AJ899" s="75"/>
      <c r="AK899" s="75"/>
      <c r="AL899" s="75"/>
      <c r="AM899" s="75"/>
      <c r="AN899" s="75"/>
      <c r="AO899" s="75"/>
      <c r="AP899" s="75"/>
      <c r="AQ899" s="75"/>
    </row>
    <row r="900" ht="14.25" customHeight="1">
      <c r="F900" s="176"/>
      <c r="N900" s="176"/>
      <c r="V900" s="176"/>
      <c r="X900" s="132"/>
      <c r="Y900" s="75"/>
      <c r="Z900" s="75"/>
      <c r="AA900" s="75"/>
      <c r="AB900" s="75"/>
      <c r="AC900" s="75"/>
      <c r="AD900" s="75"/>
      <c r="AE900" s="75"/>
      <c r="AF900" s="75"/>
      <c r="AG900" s="75"/>
      <c r="AH900" s="75"/>
      <c r="AI900" s="75"/>
      <c r="AJ900" s="75"/>
      <c r="AK900" s="75"/>
      <c r="AL900" s="75"/>
      <c r="AM900" s="75"/>
      <c r="AN900" s="75"/>
      <c r="AO900" s="75"/>
      <c r="AP900" s="75"/>
      <c r="AQ900" s="75"/>
    </row>
    <row r="901" ht="14.25" customHeight="1">
      <c r="F901" s="176"/>
      <c r="N901" s="176"/>
      <c r="V901" s="176"/>
      <c r="X901" s="132"/>
      <c r="Y901" s="75"/>
      <c r="Z901" s="75"/>
      <c r="AA901" s="75"/>
      <c r="AB901" s="75"/>
      <c r="AC901" s="75"/>
      <c r="AD901" s="75"/>
      <c r="AE901" s="75"/>
      <c r="AF901" s="75"/>
      <c r="AG901" s="75"/>
      <c r="AH901" s="75"/>
      <c r="AI901" s="75"/>
      <c r="AJ901" s="75"/>
      <c r="AK901" s="75"/>
      <c r="AL901" s="75"/>
      <c r="AM901" s="75"/>
      <c r="AN901" s="75"/>
      <c r="AO901" s="75"/>
      <c r="AP901" s="75"/>
      <c r="AQ901" s="75"/>
    </row>
    <row r="902" ht="14.25" customHeight="1">
      <c r="F902" s="176"/>
      <c r="N902" s="176"/>
      <c r="V902" s="176"/>
      <c r="X902" s="132"/>
      <c r="Y902" s="75"/>
      <c r="Z902" s="75"/>
      <c r="AA902" s="75"/>
      <c r="AB902" s="75"/>
      <c r="AC902" s="75"/>
      <c r="AD902" s="75"/>
      <c r="AE902" s="75"/>
      <c r="AF902" s="75"/>
      <c r="AG902" s="75"/>
      <c r="AH902" s="75"/>
      <c r="AI902" s="75"/>
      <c r="AJ902" s="75"/>
      <c r="AK902" s="75"/>
      <c r="AL902" s="75"/>
      <c r="AM902" s="75"/>
      <c r="AN902" s="75"/>
      <c r="AO902" s="75"/>
      <c r="AP902" s="75"/>
      <c r="AQ902" s="75"/>
    </row>
    <row r="903" ht="14.25" customHeight="1">
      <c r="F903" s="176"/>
      <c r="N903" s="176"/>
      <c r="V903" s="176"/>
      <c r="X903" s="132"/>
      <c r="Y903" s="75"/>
      <c r="Z903" s="75"/>
      <c r="AA903" s="75"/>
      <c r="AB903" s="75"/>
      <c r="AC903" s="75"/>
      <c r="AD903" s="75"/>
      <c r="AE903" s="75"/>
      <c r="AF903" s="75"/>
      <c r="AG903" s="75"/>
      <c r="AH903" s="75"/>
      <c r="AI903" s="75"/>
      <c r="AJ903" s="75"/>
      <c r="AK903" s="75"/>
      <c r="AL903" s="75"/>
      <c r="AM903" s="75"/>
      <c r="AN903" s="75"/>
      <c r="AO903" s="75"/>
      <c r="AP903" s="75"/>
      <c r="AQ903" s="75"/>
    </row>
    <row r="904" ht="14.25" customHeight="1">
      <c r="F904" s="176"/>
      <c r="N904" s="176"/>
      <c r="V904" s="176"/>
      <c r="X904" s="132"/>
      <c r="Y904" s="75"/>
      <c r="Z904" s="75"/>
      <c r="AA904" s="75"/>
      <c r="AB904" s="75"/>
      <c r="AC904" s="75"/>
      <c r="AD904" s="75"/>
      <c r="AE904" s="75"/>
      <c r="AF904" s="75"/>
      <c r="AG904" s="75"/>
      <c r="AH904" s="75"/>
      <c r="AI904" s="75"/>
      <c r="AJ904" s="75"/>
      <c r="AK904" s="75"/>
      <c r="AL904" s="75"/>
      <c r="AM904" s="75"/>
      <c r="AN904" s="75"/>
      <c r="AO904" s="75"/>
      <c r="AP904" s="75"/>
      <c r="AQ904" s="75"/>
    </row>
    <row r="905" ht="14.25" customHeight="1">
      <c r="F905" s="176"/>
      <c r="N905" s="176"/>
      <c r="V905" s="176"/>
      <c r="X905" s="132"/>
      <c r="Y905" s="75"/>
      <c r="Z905" s="75"/>
      <c r="AA905" s="75"/>
      <c r="AB905" s="75"/>
      <c r="AC905" s="75"/>
      <c r="AD905" s="75"/>
      <c r="AE905" s="75"/>
      <c r="AF905" s="75"/>
      <c r="AG905" s="75"/>
      <c r="AH905" s="75"/>
      <c r="AI905" s="75"/>
      <c r="AJ905" s="75"/>
      <c r="AK905" s="75"/>
      <c r="AL905" s="75"/>
      <c r="AM905" s="75"/>
      <c r="AN905" s="75"/>
      <c r="AO905" s="75"/>
      <c r="AP905" s="75"/>
      <c r="AQ905" s="75"/>
    </row>
    <row r="906" ht="14.25" customHeight="1">
      <c r="F906" s="176"/>
      <c r="N906" s="176"/>
      <c r="V906" s="176"/>
      <c r="X906" s="132"/>
      <c r="Y906" s="75"/>
      <c r="Z906" s="75"/>
      <c r="AA906" s="75"/>
      <c r="AB906" s="75"/>
      <c r="AC906" s="75"/>
      <c r="AD906" s="75"/>
      <c r="AE906" s="75"/>
      <c r="AF906" s="75"/>
      <c r="AG906" s="75"/>
      <c r="AH906" s="75"/>
      <c r="AI906" s="75"/>
      <c r="AJ906" s="75"/>
      <c r="AK906" s="75"/>
      <c r="AL906" s="75"/>
      <c r="AM906" s="75"/>
      <c r="AN906" s="75"/>
      <c r="AO906" s="75"/>
      <c r="AP906" s="75"/>
      <c r="AQ906" s="75"/>
    </row>
    <row r="907" ht="14.25" customHeight="1">
      <c r="F907" s="176"/>
      <c r="N907" s="176"/>
      <c r="V907" s="176"/>
      <c r="X907" s="132"/>
      <c r="Y907" s="75"/>
      <c r="Z907" s="75"/>
      <c r="AA907" s="75"/>
      <c r="AB907" s="75"/>
      <c r="AC907" s="75"/>
      <c r="AD907" s="75"/>
      <c r="AE907" s="75"/>
      <c r="AF907" s="75"/>
      <c r="AG907" s="75"/>
      <c r="AH907" s="75"/>
      <c r="AI907" s="75"/>
      <c r="AJ907" s="75"/>
      <c r="AK907" s="75"/>
      <c r="AL907" s="75"/>
      <c r="AM907" s="75"/>
      <c r="AN907" s="75"/>
      <c r="AO907" s="75"/>
      <c r="AP907" s="75"/>
      <c r="AQ907" s="75"/>
    </row>
    <row r="908" ht="14.25" customHeight="1">
      <c r="F908" s="176"/>
      <c r="N908" s="176"/>
      <c r="V908" s="176"/>
      <c r="X908" s="132"/>
      <c r="Y908" s="75"/>
      <c r="Z908" s="75"/>
      <c r="AA908" s="75"/>
      <c r="AB908" s="75"/>
      <c r="AC908" s="75"/>
      <c r="AD908" s="75"/>
      <c r="AE908" s="75"/>
      <c r="AF908" s="75"/>
      <c r="AG908" s="75"/>
      <c r="AH908" s="75"/>
      <c r="AI908" s="75"/>
      <c r="AJ908" s="75"/>
      <c r="AK908" s="75"/>
      <c r="AL908" s="75"/>
      <c r="AM908" s="75"/>
      <c r="AN908" s="75"/>
      <c r="AO908" s="75"/>
      <c r="AP908" s="75"/>
      <c r="AQ908" s="75"/>
    </row>
    <row r="909" ht="14.25" customHeight="1">
      <c r="F909" s="176"/>
      <c r="N909" s="176"/>
      <c r="V909" s="176"/>
      <c r="X909" s="132"/>
      <c r="Y909" s="75"/>
      <c r="Z909" s="75"/>
      <c r="AA909" s="75"/>
      <c r="AB909" s="75"/>
      <c r="AC909" s="75"/>
      <c r="AD909" s="75"/>
      <c r="AE909" s="75"/>
      <c r="AF909" s="75"/>
      <c r="AG909" s="75"/>
      <c r="AH909" s="75"/>
      <c r="AI909" s="75"/>
      <c r="AJ909" s="75"/>
      <c r="AK909" s="75"/>
      <c r="AL909" s="75"/>
      <c r="AM909" s="75"/>
      <c r="AN909" s="75"/>
      <c r="AO909" s="75"/>
      <c r="AP909" s="75"/>
      <c r="AQ909" s="75"/>
    </row>
    <row r="910" ht="14.25" customHeight="1">
      <c r="F910" s="176"/>
      <c r="N910" s="176"/>
      <c r="V910" s="176"/>
      <c r="X910" s="132"/>
      <c r="Y910" s="75"/>
      <c r="Z910" s="75"/>
      <c r="AA910" s="75"/>
      <c r="AB910" s="75"/>
      <c r="AC910" s="75"/>
      <c r="AD910" s="75"/>
      <c r="AE910" s="75"/>
      <c r="AF910" s="75"/>
      <c r="AG910" s="75"/>
      <c r="AH910" s="75"/>
      <c r="AI910" s="75"/>
      <c r="AJ910" s="75"/>
      <c r="AK910" s="75"/>
      <c r="AL910" s="75"/>
      <c r="AM910" s="75"/>
      <c r="AN910" s="75"/>
      <c r="AO910" s="75"/>
      <c r="AP910" s="75"/>
      <c r="AQ910" s="75"/>
    </row>
    <row r="911" ht="14.25" customHeight="1">
      <c r="F911" s="176"/>
      <c r="N911" s="176"/>
      <c r="V911" s="176"/>
      <c r="X911" s="132"/>
      <c r="Y911" s="75"/>
      <c r="Z911" s="75"/>
      <c r="AA911" s="75"/>
      <c r="AB911" s="75"/>
      <c r="AC911" s="75"/>
      <c r="AD911" s="75"/>
      <c r="AE911" s="75"/>
      <c r="AF911" s="75"/>
      <c r="AG911" s="75"/>
      <c r="AH911" s="75"/>
      <c r="AI911" s="75"/>
      <c r="AJ911" s="75"/>
      <c r="AK911" s="75"/>
      <c r="AL911" s="75"/>
      <c r="AM911" s="75"/>
      <c r="AN911" s="75"/>
      <c r="AO911" s="75"/>
      <c r="AP911" s="75"/>
      <c r="AQ911" s="75"/>
    </row>
    <row r="912" ht="14.25" customHeight="1">
      <c r="F912" s="176"/>
      <c r="N912" s="176"/>
      <c r="V912" s="176"/>
      <c r="X912" s="132"/>
      <c r="Y912" s="75"/>
      <c r="Z912" s="75"/>
      <c r="AA912" s="75"/>
      <c r="AB912" s="75"/>
      <c r="AC912" s="75"/>
      <c r="AD912" s="75"/>
      <c r="AE912" s="75"/>
      <c r="AF912" s="75"/>
      <c r="AG912" s="75"/>
      <c r="AH912" s="75"/>
      <c r="AI912" s="75"/>
      <c r="AJ912" s="75"/>
      <c r="AK912" s="75"/>
      <c r="AL912" s="75"/>
      <c r="AM912" s="75"/>
      <c r="AN912" s="75"/>
      <c r="AO912" s="75"/>
      <c r="AP912" s="75"/>
      <c r="AQ912" s="75"/>
    </row>
    <row r="913" ht="14.25" customHeight="1">
      <c r="F913" s="176"/>
      <c r="N913" s="176"/>
      <c r="V913" s="176"/>
      <c r="X913" s="132"/>
      <c r="Y913" s="75"/>
      <c r="Z913" s="75"/>
      <c r="AA913" s="75"/>
      <c r="AB913" s="75"/>
      <c r="AC913" s="75"/>
      <c r="AD913" s="75"/>
      <c r="AE913" s="75"/>
      <c r="AF913" s="75"/>
      <c r="AG913" s="75"/>
      <c r="AH913" s="75"/>
      <c r="AI913" s="75"/>
      <c r="AJ913" s="75"/>
      <c r="AK913" s="75"/>
      <c r="AL913" s="75"/>
      <c r="AM913" s="75"/>
      <c r="AN913" s="75"/>
      <c r="AO913" s="75"/>
      <c r="AP913" s="75"/>
      <c r="AQ913" s="75"/>
    </row>
    <row r="914" ht="14.25" customHeight="1">
      <c r="F914" s="176"/>
      <c r="N914" s="176"/>
      <c r="V914" s="176"/>
      <c r="X914" s="132"/>
      <c r="Y914" s="75"/>
      <c r="Z914" s="75"/>
      <c r="AA914" s="75"/>
      <c r="AB914" s="75"/>
      <c r="AC914" s="75"/>
      <c r="AD914" s="75"/>
      <c r="AE914" s="75"/>
      <c r="AF914" s="75"/>
      <c r="AG914" s="75"/>
      <c r="AH914" s="75"/>
      <c r="AI914" s="75"/>
      <c r="AJ914" s="75"/>
      <c r="AK914" s="75"/>
      <c r="AL914" s="75"/>
      <c r="AM914" s="75"/>
      <c r="AN914" s="75"/>
      <c r="AO914" s="75"/>
      <c r="AP914" s="75"/>
      <c r="AQ914" s="75"/>
    </row>
    <row r="915" ht="14.25" customHeight="1">
      <c r="F915" s="176"/>
      <c r="N915" s="176"/>
      <c r="V915" s="176"/>
      <c r="X915" s="132"/>
      <c r="Y915" s="75"/>
      <c r="Z915" s="75"/>
      <c r="AA915" s="75"/>
      <c r="AB915" s="75"/>
      <c r="AC915" s="75"/>
      <c r="AD915" s="75"/>
      <c r="AE915" s="75"/>
      <c r="AF915" s="75"/>
      <c r="AG915" s="75"/>
      <c r="AH915" s="75"/>
      <c r="AI915" s="75"/>
      <c r="AJ915" s="75"/>
      <c r="AK915" s="75"/>
      <c r="AL915" s="75"/>
      <c r="AM915" s="75"/>
      <c r="AN915" s="75"/>
      <c r="AO915" s="75"/>
      <c r="AP915" s="75"/>
      <c r="AQ915" s="75"/>
    </row>
    <row r="916" ht="14.25" customHeight="1">
      <c r="F916" s="176"/>
      <c r="N916" s="176"/>
      <c r="V916" s="176"/>
      <c r="X916" s="132"/>
      <c r="Y916" s="75"/>
      <c r="Z916" s="75"/>
      <c r="AA916" s="75"/>
      <c r="AB916" s="75"/>
      <c r="AC916" s="75"/>
      <c r="AD916" s="75"/>
      <c r="AE916" s="75"/>
      <c r="AF916" s="75"/>
      <c r="AG916" s="75"/>
      <c r="AH916" s="75"/>
      <c r="AI916" s="75"/>
      <c r="AJ916" s="75"/>
      <c r="AK916" s="75"/>
      <c r="AL916" s="75"/>
      <c r="AM916" s="75"/>
      <c r="AN916" s="75"/>
      <c r="AO916" s="75"/>
      <c r="AP916" s="75"/>
      <c r="AQ916" s="75"/>
    </row>
    <row r="917" ht="14.25" customHeight="1">
      <c r="F917" s="176"/>
      <c r="N917" s="176"/>
      <c r="V917" s="176"/>
      <c r="X917" s="132"/>
      <c r="Y917" s="75"/>
      <c r="Z917" s="75"/>
      <c r="AA917" s="75"/>
      <c r="AB917" s="75"/>
      <c r="AC917" s="75"/>
      <c r="AD917" s="75"/>
      <c r="AE917" s="75"/>
      <c r="AF917" s="75"/>
      <c r="AG917" s="75"/>
      <c r="AH917" s="75"/>
      <c r="AI917" s="75"/>
      <c r="AJ917" s="75"/>
      <c r="AK917" s="75"/>
      <c r="AL917" s="75"/>
      <c r="AM917" s="75"/>
      <c r="AN917" s="75"/>
      <c r="AO917" s="75"/>
      <c r="AP917" s="75"/>
      <c r="AQ917" s="75"/>
    </row>
    <row r="918" ht="14.25" customHeight="1">
      <c r="F918" s="176"/>
      <c r="N918" s="176"/>
      <c r="V918" s="176"/>
      <c r="X918" s="132"/>
      <c r="Y918" s="75"/>
      <c r="Z918" s="75"/>
      <c r="AA918" s="75"/>
      <c r="AB918" s="75"/>
      <c r="AC918" s="75"/>
      <c r="AD918" s="75"/>
      <c r="AE918" s="75"/>
      <c r="AF918" s="75"/>
      <c r="AG918" s="75"/>
      <c r="AH918" s="75"/>
      <c r="AI918" s="75"/>
      <c r="AJ918" s="75"/>
      <c r="AK918" s="75"/>
      <c r="AL918" s="75"/>
      <c r="AM918" s="75"/>
      <c r="AN918" s="75"/>
      <c r="AO918" s="75"/>
      <c r="AP918" s="75"/>
      <c r="AQ918" s="75"/>
    </row>
    <row r="919" ht="14.25" customHeight="1">
      <c r="F919" s="176"/>
      <c r="N919" s="176"/>
      <c r="V919" s="176"/>
      <c r="X919" s="132"/>
      <c r="Y919" s="75"/>
      <c r="Z919" s="75"/>
      <c r="AA919" s="75"/>
      <c r="AB919" s="75"/>
      <c r="AC919" s="75"/>
      <c r="AD919" s="75"/>
      <c r="AE919" s="75"/>
      <c r="AF919" s="75"/>
      <c r="AG919" s="75"/>
      <c r="AH919" s="75"/>
      <c r="AI919" s="75"/>
      <c r="AJ919" s="75"/>
      <c r="AK919" s="75"/>
      <c r="AL919" s="75"/>
      <c r="AM919" s="75"/>
      <c r="AN919" s="75"/>
      <c r="AO919" s="75"/>
      <c r="AP919" s="75"/>
      <c r="AQ919" s="75"/>
    </row>
    <row r="920" ht="14.25" customHeight="1">
      <c r="F920" s="176"/>
      <c r="N920" s="176"/>
      <c r="V920" s="176"/>
      <c r="X920" s="132"/>
      <c r="Y920" s="75"/>
      <c r="Z920" s="75"/>
      <c r="AA920" s="75"/>
      <c r="AB920" s="75"/>
      <c r="AC920" s="75"/>
      <c r="AD920" s="75"/>
      <c r="AE920" s="75"/>
      <c r="AF920" s="75"/>
      <c r="AG920" s="75"/>
      <c r="AH920" s="75"/>
      <c r="AI920" s="75"/>
      <c r="AJ920" s="75"/>
      <c r="AK920" s="75"/>
      <c r="AL920" s="75"/>
      <c r="AM920" s="75"/>
      <c r="AN920" s="75"/>
      <c r="AO920" s="75"/>
      <c r="AP920" s="75"/>
      <c r="AQ920" s="75"/>
    </row>
    <row r="921" ht="14.25" customHeight="1">
      <c r="F921" s="176"/>
      <c r="N921" s="176"/>
      <c r="V921" s="176"/>
      <c r="X921" s="132"/>
      <c r="Y921" s="75"/>
      <c r="Z921" s="75"/>
      <c r="AA921" s="75"/>
      <c r="AB921" s="75"/>
      <c r="AC921" s="75"/>
      <c r="AD921" s="75"/>
      <c r="AE921" s="75"/>
      <c r="AF921" s="75"/>
      <c r="AG921" s="75"/>
      <c r="AH921" s="75"/>
      <c r="AI921" s="75"/>
      <c r="AJ921" s="75"/>
      <c r="AK921" s="75"/>
      <c r="AL921" s="75"/>
      <c r="AM921" s="75"/>
      <c r="AN921" s="75"/>
      <c r="AO921" s="75"/>
      <c r="AP921" s="75"/>
      <c r="AQ921" s="75"/>
    </row>
    <row r="922" ht="14.25" customHeight="1">
      <c r="F922" s="176"/>
      <c r="N922" s="176"/>
      <c r="V922" s="176"/>
      <c r="X922" s="132"/>
      <c r="Y922" s="75"/>
      <c r="Z922" s="75"/>
      <c r="AA922" s="75"/>
      <c r="AB922" s="75"/>
      <c r="AC922" s="75"/>
      <c r="AD922" s="75"/>
      <c r="AE922" s="75"/>
      <c r="AF922" s="75"/>
      <c r="AG922" s="75"/>
      <c r="AH922" s="75"/>
      <c r="AI922" s="75"/>
      <c r="AJ922" s="75"/>
      <c r="AK922" s="75"/>
      <c r="AL922" s="75"/>
      <c r="AM922" s="75"/>
      <c r="AN922" s="75"/>
      <c r="AO922" s="75"/>
      <c r="AP922" s="75"/>
      <c r="AQ922" s="75"/>
    </row>
    <row r="923" ht="14.25" customHeight="1">
      <c r="F923" s="176"/>
      <c r="N923" s="176"/>
      <c r="V923" s="176"/>
      <c r="X923" s="132"/>
      <c r="Y923" s="75"/>
      <c r="Z923" s="75"/>
      <c r="AA923" s="75"/>
      <c r="AB923" s="75"/>
      <c r="AC923" s="75"/>
      <c r="AD923" s="75"/>
      <c r="AE923" s="75"/>
      <c r="AF923" s="75"/>
      <c r="AG923" s="75"/>
      <c r="AH923" s="75"/>
      <c r="AI923" s="75"/>
      <c r="AJ923" s="75"/>
      <c r="AK923" s="75"/>
      <c r="AL923" s="75"/>
      <c r="AM923" s="75"/>
      <c r="AN923" s="75"/>
      <c r="AO923" s="75"/>
      <c r="AP923" s="75"/>
      <c r="AQ923" s="75"/>
    </row>
    <row r="924" ht="14.25" customHeight="1">
      <c r="F924" s="176"/>
      <c r="N924" s="176"/>
      <c r="V924" s="176"/>
      <c r="X924" s="132"/>
      <c r="Y924" s="75"/>
      <c r="Z924" s="75"/>
      <c r="AA924" s="75"/>
      <c r="AB924" s="75"/>
      <c r="AC924" s="75"/>
      <c r="AD924" s="75"/>
      <c r="AE924" s="75"/>
      <c r="AF924" s="75"/>
      <c r="AG924" s="75"/>
      <c r="AH924" s="75"/>
      <c r="AI924" s="75"/>
      <c r="AJ924" s="75"/>
      <c r="AK924" s="75"/>
      <c r="AL924" s="75"/>
      <c r="AM924" s="75"/>
      <c r="AN924" s="75"/>
      <c r="AO924" s="75"/>
      <c r="AP924" s="75"/>
      <c r="AQ924" s="75"/>
    </row>
    <row r="925" ht="14.25" customHeight="1">
      <c r="F925" s="176"/>
      <c r="N925" s="176"/>
      <c r="V925" s="176"/>
      <c r="X925" s="132"/>
      <c r="Y925" s="75"/>
      <c r="Z925" s="75"/>
      <c r="AA925" s="75"/>
      <c r="AB925" s="75"/>
      <c r="AC925" s="75"/>
      <c r="AD925" s="75"/>
      <c r="AE925" s="75"/>
      <c r="AF925" s="75"/>
      <c r="AG925" s="75"/>
      <c r="AH925" s="75"/>
      <c r="AI925" s="75"/>
      <c r="AJ925" s="75"/>
      <c r="AK925" s="75"/>
      <c r="AL925" s="75"/>
      <c r="AM925" s="75"/>
      <c r="AN925" s="75"/>
      <c r="AO925" s="75"/>
      <c r="AP925" s="75"/>
      <c r="AQ925" s="75"/>
    </row>
    <row r="926" ht="14.25" customHeight="1">
      <c r="F926" s="176"/>
      <c r="N926" s="176"/>
      <c r="V926" s="176"/>
      <c r="X926" s="132"/>
      <c r="Y926" s="75"/>
      <c r="Z926" s="75"/>
      <c r="AA926" s="75"/>
      <c r="AB926" s="75"/>
      <c r="AC926" s="75"/>
      <c r="AD926" s="75"/>
      <c r="AE926" s="75"/>
      <c r="AF926" s="75"/>
      <c r="AG926" s="75"/>
      <c r="AH926" s="75"/>
      <c r="AI926" s="75"/>
      <c r="AJ926" s="75"/>
      <c r="AK926" s="75"/>
      <c r="AL926" s="75"/>
      <c r="AM926" s="75"/>
      <c r="AN926" s="75"/>
      <c r="AO926" s="75"/>
      <c r="AP926" s="75"/>
      <c r="AQ926" s="75"/>
    </row>
    <row r="927" ht="14.25" customHeight="1">
      <c r="F927" s="176"/>
      <c r="N927" s="176"/>
      <c r="V927" s="176"/>
      <c r="X927" s="132"/>
      <c r="Y927" s="75"/>
      <c r="Z927" s="75"/>
      <c r="AA927" s="75"/>
      <c r="AB927" s="75"/>
      <c r="AC927" s="75"/>
      <c r="AD927" s="75"/>
      <c r="AE927" s="75"/>
      <c r="AF927" s="75"/>
      <c r="AG927" s="75"/>
      <c r="AH927" s="75"/>
      <c r="AI927" s="75"/>
      <c r="AJ927" s="75"/>
      <c r="AK927" s="75"/>
      <c r="AL927" s="75"/>
      <c r="AM927" s="75"/>
      <c r="AN927" s="75"/>
      <c r="AO927" s="75"/>
      <c r="AP927" s="75"/>
      <c r="AQ927" s="75"/>
    </row>
    <row r="928" ht="14.25" customHeight="1">
      <c r="F928" s="176"/>
      <c r="N928" s="176"/>
      <c r="V928" s="176"/>
      <c r="X928" s="132"/>
      <c r="Y928" s="75"/>
      <c r="Z928" s="75"/>
      <c r="AA928" s="75"/>
      <c r="AB928" s="75"/>
      <c r="AC928" s="75"/>
      <c r="AD928" s="75"/>
      <c r="AE928" s="75"/>
      <c r="AF928" s="75"/>
      <c r="AG928" s="75"/>
      <c r="AH928" s="75"/>
      <c r="AI928" s="75"/>
      <c r="AJ928" s="75"/>
      <c r="AK928" s="75"/>
      <c r="AL928" s="75"/>
      <c r="AM928" s="75"/>
      <c r="AN928" s="75"/>
      <c r="AO928" s="75"/>
      <c r="AP928" s="75"/>
      <c r="AQ928" s="75"/>
    </row>
    <row r="929" ht="14.25" customHeight="1">
      <c r="F929" s="176"/>
      <c r="N929" s="176"/>
      <c r="V929" s="176"/>
      <c r="X929" s="132"/>
      <c r="Y929" s="75"/>
      <c r="Z929" s="75"/>
      <c r="AA929" s="75"/>
      <c r="AB929" s="75"/>
      <c r="AC929" s="75"/>
      <c r="AD929" s="75"/>
      <c r="AE929" s="75"/>
      <c r="AF929" s="75"/>
      <c r="AG929" s="75"/>
      <c r="AH929" s="75"/>
      <c r="AI929" s="75"/>
      <c r="AJ929" s="75"/>
      <c r="AK929" s="75"/>
      <c r="AL929" s="75"/>
      <c r="AM929" s="75"/>
      <c r="AN929" s="75"/>
      <c r="AO929" s="75"/>
      <c r="AP929" s="75"/>
      <c r="AQ929" s="75"/>
    </row>
    <row r="930" ht="14.25" customHeight="1">
      <c r="F930" s="176"/>
      <c r="N930" s="176"/>
      <c r="V930" s="176"/>
      <c r="X930" s="132"/>
      <c r="Y930" s="75"/>
      <c r="Z930" s="75"/>
      <c r="AA930" s="75"/>
      <c r="AB930" s="75"/>
      <c r="AC930" s="75"/>
      <c r="AD930" s="75"/>
      <c r="AE930" s="75"/>
      <c r="AF930" s="75"/>
      <c r="AG930" s="75"/>
      <c r="AH930" s="75"/>
      <c r="AI930" s="75"/>
      <c r="AJ930" s="75"/>
      <c r="AK930" s="75"/>
      <c r="AL930" s="75"/>
      <c r="AM930" s="75"/>
      <c r="AN930" s="75"/>
      <c r="AO930" s="75"/>
      <c r="AP930" s="75"/>
      <c r="AQ930" s="75"/>
    </row>
    <row r="931" ht="14.25" customHeight="1">
      <c r="F931" s="176"/>
      <c r="N931" s="176"/>
      <c r="V931" s="176"/>
      <c r="X931" s="132"/>
      <c r="Y931" s="75"/>
      <c r="Z931" s="75"/>
      <c r="AA931" s="75"/>
      <c r="AB931" s="75"/>
      <c r="AC931" s="75"/>
      <c r="AD931" s="75"/>
      <c r="AE931" s="75"/>
      <c r="AF931" s="75"/>
      <c r="AG931" s="75"/>
      <c r="AH931" s="75"/>
      <c r="AI931" s="75"/>
      <c r="AJ931" s="75"/>
      <c r="AK931" s="75"/>
      <c r="AL931" s="75"/>
      <c r="AM931" s="75"/>
      <c r="AN931" s="75"/>
      <c r="AO931" s="75"/>
      <c r="AP931" s="75"/>
      <c r="AQ931" s="75"/>
    </row>
    <row r="932" ht="14.25" customHeight="1">
      <c r="F932" s="176"/>
      <c r="N932" s="176"/>
      <c r="V932" s="176"/>
      <c r="X932" s="132"/>
      <c r="Y932" s="75"/>
      <c r="Z932" s="75"/>
      <c r="AA932" s="75"/>
      <c r="AB932" s="75"/>
      <c r="AC932" s="75"/>
      <c r="AD932" s="75"/>
      <c r="AE932" s="75"/>
      <c r="AF932" s="75"/>
      <c r="AG932" s="75"/>
      <c r="AH932" s="75"/>
      <c r="AI932" s="75"/>
      <c r="AJ932" s="75"/>
      <c r="AK932" s="75"/>
      <c r="AL932" s="75"/>
      <c r="AM932" s="75"/>
      <c r="AN932" s="75"/>
      <c r="AO932" s="75"/>
      <c r="AP932" s="75"/>
      <c r="AQ932" s="75"/>
    </row>
    <row r="933" ht="14.25" customHeight="1">
      <c r="F933" s="176"/>
      <c r="N933" s="176"/>
      <c r="V933" s="176"/>
      <c r="X933" s="132"/>
      <c r="Y933" s="75"/>
      <c r="Z933" s="75"/>
      <c r="AA933" s="75"/>
      <c r="AB933" s="75"/>
      <c r="AC933" s="75"/>
      <c r="AD933" s="75"/>
      <c r="AE933" s="75"/>
      <c r="AF933" s="75"/>
      <c r="AG933" s="75"/>
      <c r="AH933" s="75"/>
      <c r="AI933" s="75"/>
      <c r="AJ933" s="75"/>
      <c r="AK933" s="75"/>
      <c r="AL933" s="75"/>
      <c r="AM933" s="75"/>
      <c r="AN933" s="75"/>
      <c r="AO933" s="75"/>
      <c r="AP933" s="75"/>
      <c r="AQ933" s="75"/>
    </row>
    <row r="934" ht="14.25" customHeight="1">
      <c r="F934" s="176"/>
      <c r="N934" s="176"/>
      <c r="V934" s="176"/>
      <c r="X934" s="132"/>
      <c r="Y934" s="75"/>
      <c r="Z934" s="75"/>
      <c r="AA934" s="75"/>
      <c r="AB934" s="75"/>
      <c r="AC934" s="75"/>
      <c r="AD934" s="75"/>
      <c r="AE934" s="75"/>
      <c r="AF934" s="75"/>
      <c r="AG934" s="75"/>
      <c r="AH934" s="75"/>
      <c r="AI934" s="75"/>
      <c r="AJ934" s="75"/>
      <c r="AK934" s="75"/>
      <c r="AL934" s="75"/>
      <c r="AM934" s="75"/>
      <c r="AN934" s="75"/>
      <c r="AO934" s="75"/>
      <c r="AP934" s="75"/>
      <c r="AQ934" s="75"/>
    </row>
    <row r="935" ht="14.25" customHeight="1">
      <c r="F935" s="176"/>
      <c r="N935" s="176"/>
      <c r="V935" s="176"/>
      <c r="X935" s="132"/>
      <c r="Y935" s="75"/>
      <c r="Z935" s="75"/>
      <c r="AA935" s="75"/>
      <c r="AB935" s="75"/>
      <c r="AC935" s="75"/>
      <c r="AD935" s="75"/>
      <c r="AE935" s="75"/>
      <c r="AF935" s="75"/>
      <c r="AG935" s="75"/>
      <c r="AH935" s="75"/>
      <c r="AI935" s="75"/>
      <c r="AJ935" s="75"/>
      <c r="AK935" s="75"/>
      <c r="AL935" s="75"/>
      <c r="AM935" s="75"/>
      <c r="AN935" s="75"/>
      <c r="AO935" s="75"/>
      <c r="AP935" s="75"/>
      <c r="AQ935" s="75"/>
    </row>
    <row r="936" ht="14.25" customHeight="1">
      <c r="F936" s="176"/>
      <c r="N936" s="176"/>
      <c r="V936" s="176"/>
      <c r="X936" s="132"/>
      <c r="Y936" s="75"/>
      <c r="Z936" s="75"/>
      <c r="AA936" s="75"/>
      <c r="AB936" s="75"/>
      <c r="AC936" s="75"/>
      <c r="AD936" s="75"/>
      <c r="AE936" s="75"/>
      <c r="AF936" s="75"/>
      <c r="AG936" s="75"/>
      <c r="AH936" s="75"/>
      <c r="AI936" s="75"/>
      <c r="AJ936" s="75"/>
      <c r="AK936" s="75"/>
      <c r="AL936" s="75"/>
      <c r="AM936" s="75"/>
      <c r="AN936" s="75"/>
      <c r="AO936" s="75"/>
      <c r="AP936" s="75"/>
      <c r="AQ936" s="75"/>
    </row>
    <row r="937" ht="14.25" customHeight="1">
      <c r="F937" s="176"/>
      <c r="N937" s="176"/>
      <c r="V937" s="176"/>
      <c r="X937" s="132"/>
      <c r="Y937" s="75"/>
      <c r="Z937" s="75"/>
      <c r="AA937" s="75"/>
      <c r="AB937" s="75"/>
      <c r="AC937" s="75"/>
      <c r="AD937" s="75"/>
      <c r="AE937" s="75"/>
      <c r="AF937" s="75"/>
      <c r="AG937" s="75"/>
      <c r="AH937" s="75"/>
      <c r="AI937" s="75"/>
      <c r="AJ937" s="75"/>
      <c r="AK937" s="75"/>
      <c r="AL937" s="75"/>
      <c r="AM937" s="75"/>
      <c r="AN937" s="75"/>
      <c r="AO937" s="75"/>
      <c r="AP937" s="75"/>
      <c r="AQ937" s="75"/>
    </row>
    <row r="938" ht="14.25" customHeight="1">
      <c r="F938" s="176"/>
      <c r="N938" s="176"/>
      <c r="V938" s="176"/>
      <c r="X938" s="132"/>
      <c r="Y938" s="75"/>
      <c r="Z938" s="75"/>
      <c r="AA938" s="75"/>
      <c r="AB938" s="75"/>
      <c r="AC938" s="75"/>
      <c r="AD938" s="75"/>
      <c r="AE938" s="75"/>
      <c r="AF938" s="75"/>
      <c r="AG938" s="75"/>
      <c r="AH938" s="75"/>
      <c r="AI938" s="75"/>
      <c r="AJ938" s="75"/>
      <c r="AK938" s="75"/>
      <c r="AL938" s="75"/>
      <c r="AM938" s="75"/>
      <c r="AN938" s="75"/>
      <c r="AO938" s="75"/>
      <c r="AP938" s="75"/>
      <c r="AQ938" s="75"/>
    </row>
    <row r="939" ht="14.25" customHeight="1">
      <c r="F939" s="176"/>
      <c r="N939" s="176"/>
      <c r="V939" s="176"/>
      <c r="X939" s="132"/>
      <c r="Y939" s="75"/>
      <c r="Z939" s="75"/>
      <c r="AA939" s="75"/>
      <c r="AB939" s="75"/>
      <c r="AC939" s="75"/>
      <c r="AD939" s="75"/>
      <c r="AE939" s="75"/>
      <c r="AF939" s="75"/>
      <c r="AG939" s="75"/>
      <c r="AH939" s="75"/>
      <c r="AI939" s="75"/>
      <c r="AJ939" s="75"/>
      <c r="AK939" s="75"/>
      <c r="AL939" s="75"/>
      <c r="AM939" s="75"/>
      <c r="AN939" s="75"/>
      <c r="AO939" s="75"/>
      <c r="AP939" s="75"/>
      <c r="AQ939" s="75"/>
    </row>
    <row r="940" ht="14.25" customHeight="1">
      <c r="F940" s="176"/>
      <c r="N940" s="176"/>
      <c r="V940" s="176"/>
      <c r="X940" s="132"/>
      <c r="Y940" s="75"/>
      <c r="Z940" s="75"/>
      <c r="AA940" s="75"/>
      <c r="AB940" s="75"/>
      <c r="AC940" s="75"/>
      <c r="AD940" s="75"/>
      <c r="AE940" s="75"/>
      <c r="AF940" s="75"/>
      <c r="AG940" s="75"/>
      <c r="AH940" s="75"/>
      <c r="AI940" s="75"/>
      <c r="AJ940" s="75"/>
      <c r="AK940" s="75"/>
      <c r="AL940" s="75"/>
      <c r="AM940" s="75"/>
      <c r="AN940" s="75"/>
      <c r="AO940" s="75"/>
      <c r="AP940" s="75"/>
      <c r="AQ940" s="75"/>
    </row>
    <row r="941" ht="14.25" customHeight="1">
      <c r="F941" s="176"/>
      <c r="N941" s="176"/>
      <c r="V941" s="176"/>
      <c r="X941" s="132"/>
      <c r="Y941" s="75"/>
      <c r="Z941" s="75"/>
      <c r="AA941" s="75"/>
      <c r="AB941" s="75"/>
      <c r="AC941" s="75"/>
      <c r="AD941" s="75"/>
      <c r="AE941" s="75"/>
      <c r="AF941" s="75"/>
      <c r="AG941" s="75"/>
      <c r="AH941" s="75"/>
      <c r="AI941" s="75"/>
      <c r="AJ941" s="75"/>
      <c r="AK941" s="75"/>
      <c r="AL941" s="75"/>
      <c r="AM941" s="75"/>
      <c r="AN941" s="75"/>
      <c r="AO941" s="75"/>
      <c r="AP941" s="75"/>
      <c r="AQ941" s="75"/>
    </row>
    <row r="942" ht="14.25" customHeight="1">
      <c r="F942" s="176"/>
      <c r="N942" s="176"/>
      <c r="V942" s="176"/>
      <c r="X942" s="132"/>
      <c r="Y942" s="75"/>
      <c r="Z942" s="75"/>
      <c r="AA942" s="75"/>
      <c r="AB942" s="75"/>
      <c r="AC942" s="75"/>
      <c r="AD942" s="75"/>
      <c r="AE942" s="75"/>
      <c r="AF942" s="75"/>
      <c r="AG942" s="75"/>
      <c r="AH942" s="75"/>
      <c r="AI942" s="75"/>
      <c r="AJ942" s="75"/>
      <c r="AK942" s="75"/>
      <c r="AL942" s="75"/>
      <c r="AM942" s="75"/>
      <c r="AN942" s="75"/>
      <c r="AO942" s="75"/>
      <c r="AP942" s="75"/>
      <c r="AQ942" s="75"/>
    </row>
    <row r="943" ht="14.25" customHeight="1">
      <c r="F943" s="176"/>
      <c r="N943" s="176"/>
      <c r="V943" s="176"/>
      <c r="X943" s="132"/>
      <c r="Y943" s="75"/>
      <c r="Z943" s="75"/>
      <c r="AA943" s="75"/>
      <c r="AB943" s="75"/>
      <c r="AC943" s="75"/>
      <c r="AD943" s="75"/>
      <c r="AE943" s="75"/>
      <c r="AF943" s="75"/>
      <c r="AG943" s="75"/>
      <c r="AH943" s="75"/>
      <c r="AI943" s="75"/>
      <c r="AJ943" s="75"/>
      <c r="AK943" s="75"/>
      <c r="AL943" s="75"/>
      <c r="AM943" s="75"/>
      <c r="AN943" s="75"/>
      <c r="AO943" s="75"/>
      <c r="AP943" s="75"/>
      <c r="AQ943" s="75"/>
    </row>
    <row r="944" ht="14.25" customHeight="1">
      <c r="F944" s="176"/>
      <c r="N944" s="176"/>
      <c r="V944" s="176"/>
      <c r="X944" s="132"/>
      <c r="Y944" s="75"/>
      <c r="Z944" s="75"/>
      <c r="AA944" s="75"/>
      <c r="AB944" s="75"/>
      <c r="AC944" s="75"/>
      <c r="AD944" s="75"/>
      <c r="AE944" s="75"/>
      <c r="AF944" s="75"/>
      <c r="AG944" s="75"/>
      <c r="AH944" s="75"/>
      <c r="AI944" s="75"/>
      <c r="AJ944" s="75"/>
      <c r="AK944" s="75"/>
      <c r="AL944" s="75"/>
      <c r="AM944" s="75"/>
      <c r="AN944" s="75"/>
      <c r="AO944" s="75"/>
      <c r="AP944" s="75"/>
      <c r="AQ944" s="75"/>
    </row>
    <row r="945" ht="14.25" customHeight="1">
      <c r="F945" s="176"/>
      <c r="N945" s="176"/>
      <c r="V945" s="176"/>
      <c r="X945" s="132"/>
      <c r="Y945" s="75"/>
      <c r="Z945" s="75"/>
      <c r="AA945" s="75"/>
      <c r="AB945" s="75"/>
      <c r="AC945" s="75"/>
      <c r="AD945" s="75"/>
      <c r="AE945" s="75"/>
      <c r="AF945" s="75"/>
      <c r="AG945" s="75"/>
      <c r="AH945" s="75"/>
      <c r="AI945" s="75"/>
      <c r="AJ945" s="75"/>
      <c r="AK945" s="75"/>
      <c r="AL945" s="75"/>
      <c r="AM945" s="75"/>
      <c r="AN945" s="75"/>
      <c r="AO945" s="75"/>
      <c r="AP945" s="75"/>
      <c r="AQ945" s="75"/>
    </row>
    <row r="946" ht="14.25" customHeight="1">
      <c r="F946" s="176"/>
      <c r="N946" s="176"/>
      <c r="V946" s="176"/>
      <c r="X946" s="132"/>
      <c r="Y946" s="75"/>
      <c r="Z946" s="75"/>
      <c r="AA946" s="75"/>
      <c r="AB946" s="75"/>
      <c r="AC946" s="75"/>
      <c r="AD946" s="75"/>
      <c r="AE946" s="75"/>
      <c r="AF946" s="75"/>
      <c r="AG946" s="75"/>
      <c r="AH946" s="75"/>
      <c r="AI946" s="75"/>
      <c r="AJ946" s="75"/>
      <c r="AK946" s="75"/>
      <c r="AL946" s="75"/>
      <c r="AM946" s="75"/>
      <c r="AN946" s="75"/>
      <c r="AO946" s="75"/>
      <c r="AP946" s="75"/>
      <c r="AQ946" s="75"/>
    </row>
    <row r="947" ht="14.25" customHeight="1">
      <c r="F947" s="176"/>
      <c r="N947" s="176"/>
      <c r="V947" s="176"/>
      <c r="X947" s="132"/>
      <c r="Y947" s="75"/>
      <c r="Z947" s="75"/>
      <c r="AA947" s="75"/>
      <c r="AB947" s="75"/>
      <c r="AC947" s="75"/>
      <c r="AD947" s="75"/>
      <c r="AE947" s="75"/>
      <c r="AF947" s="75"/>
      <c r="AG947" s="75"/>
      <c r="AH947" s="75"/>
      <c r="AI947" s="75"/>
      <c r="AJ947" s="75"/>
      <c r="AK947" s="75"/>
      <c r="AL947" s="75"/>
      <c r="AM947" s="75"/>
      <c r="AN947" s="75"/>
      <c r="AO947" s="75"/>
      <c r="AP947" s="75"/>
      <c r="AQ947" s="75"/>
    </row>
    <row r="948" ht="14.25" customHeight="1">
      <c r="F948" s="176"/>
      <c r="N948" s="176"/>
      <c r="V948" s="176"/>
      <c r="X948" s="132"/>
      <c r="Y948" s="75"/>
      <c r="Z948" s="75"/>
      <c r="AA948" s="75"/>
      <c r="AB948" s="75"/>
      <c r="AC948" s="75"/>
      <c r="AD948" s="75"/>
      <c r="AE948" s="75"/>
      <c r="AF948" s="75"/>
      <c r="AG948" s="75"/>
      <c r="AH948" s="75"/>
      <c r="AI948" s="75"/>
      <c r="AJ948" s="75"/>
      <c r="AK948" s="75"/>
      <c r="AL948" s="75"/>
      <c r="AM948" s="75"/>
      <c r="AN948" s="75"/>
      <c r="AO948" s="75"/>
      <c r="AP948" s="75"/>
      <c r="AQ948" s="75"/>
    </row>
    <row r="949" ht="14.25" customHeight="1">
      <c r="F949" s="176"/>
      <c r="N949" s="176"/>
      <c r="V949" s="176"/>
      <c r="X949" s="132"/>
      <c r="Y949" s="75"/>
      <c r="Z949" s="75"/>
      <c r="AA949" s="75"/>
      <c r="AB949" s="75"/>
      <c r="AC949" s="75"/>
      <c r="AD949" s="75"/>
      <c r="AE949" s="75"/>
      <c r="AF949" s="75"/>
      <c r="AG949" s="75"/>
      <c r="AH949" s="75"/>
      <c r="AI949" s="75"/>
      <c r="AJ949" s="75"/>
      <c r="AK949" s="75"/>
      <c r="AL949" s="75"/>
      <c r="AM949" s="75"/>
      <c r="AN949" s="75"/>
      <c r="AO949" s="75"/>
      <c r="AP949" s="75"/>
      <c r="AQ949" s="75"/>
    </row>
    <row r="950" ht="14.25" customHeight="1">
      <c r="F950" s="176"/>
      <c r="N950" s="176"/>
      <c r="V950" s="176"/>
      <c r="X950" s="132"/>
      <c r="Y950" s="75"/>
      <c r="Z950" s="75"/>
      <c r="AA950" s="75"/>
      <c r="AB950" s="75"/>
      <c r="AC950" s="75"/>
      <c r="AD950" s="75"/>
      <c r="AE950" s="75"/>
      <c r="AF950" s="75"/>
      <c r="AG950" s="75"/>
      <c r="AH950" s="75"/>
      <c r="AI950" s="75"/>
      <c r="AJ950" s="75"/>
      <c r="AK950" s="75"/>
      <c r="AL950" s="75"/>
      <c r="AM950" s="75"/>
      <c r="AN950" s="75"/>
      <c r="AO950" s="75"/>
      <c r="AP950" s="75"/>
      <c r="AQ950" s="75"/>
    </row>
    <row r="951" ht="14.25" customHeight="1">
      <c r="F951" s="176"/>
      <c r="N951" s="176"/>
      <c r="V951" s="176"/>
      <c r="X951" s="132"/>
      <c r="Y951" s="75"/>
      <c r="Z951" s="75"/>
      <c r="AA951" s="75"/>
      <c r="AB951" s="75"/>
      <c r="AC951" s="75"/>
      <c r="AD951" s="75"/>
      <c r="AE951" s="75"/>
      <c r="AF951" s="75"/>
      <c r="AG951" s="75"/>
      <c r="AH951" s="75"/>
      <c r="AI951" s="75"/>
      <c r="AJ951" s="75"/>
      <c r="AK951" s="75"/>
      <c r="AL951" s="75"/>
      <c r="AM951" s="75"/>
      <c r="AN951" s="75"/>
      <c r="AO951" s="75"/>
      <c r="AP951" s="75"/>
      <c r="AQ951" s="75"/>
    </row>
    <row r="952" ht="14.25" customHeight="1">
      <c r="F952" s="176"/>
      <c r="N952" s="176"/>
      <c r="V952" s="176"/>
      <c r="X952" s="132"/>
      <c r="Y952" s="75"/>
      <c r="Z952" s="75"/>
      <c r="AA952" s="75"/>
      <c r="AB952" s="75"/>
      <c r="AC952" s="75"/>
      <c r="AD952" s="75"/>
      <c r="AE952" s="75"/>
      <c r="AF952" s="75"/>
      <c r="AG952" s="75"/>
      <c r="AH952" s="75"/>
      <c r="AI952" s="75"/>
      <c r="AJ952" s="75"/>
      <c r="AK952" s="75"/>
      <c r="AL952" s="75"/>
      <c r="AM952" s="75"/>
      <c r="AN952" s="75"/>
      <c r="AO952" s="75"/>
      <c r="AP952" s="75"/>
      <c r="AQ952" s="75"/>
    </row>
    <row r="953" ht="14.25" customHeight="1">
      <c r="F953" s="176"/>
      <c r="N953" s="176"/>
      <c r="V953" s="176"/>
      <c r="X953" s="132"/>
      <c r="Y953" s="75"/>
      <c r="Z953" s="75"/>
      <c r="AA953" s="75"/>
      <c r="AB953" s="75"/>
      <c r="AC953" s="75"/>
      <c r="AD953" s="75"/>
      <c r="AE953" s="75"/>
      <c r="AF953" s="75"/>
      <c r="AG953" s="75"/>
      <c r="AH953" s="75"/>
      <c r="AI953" s="75"/>
      <c r="AJ953" s="75"/>
      <c r="AK953" s="75"/>
      <c r="AL953" s="75"/>
      <c r="AM953" s="75"/>
      <c r="AN953" s="75"/>
      <c r="AO953" s="75"/>
      <c r="AP953" s="75"/>
      <c r="AQ953" s="75"/>
    </row>
    <row r="954" ht="14.25" customHeight="1">
      <c r="F954" s="176"/>
      <c r="N954" s="176"/>
      <c r="V954" s="176"/>
      <c r="X954" s="132"/>
      <c r="Y954" s="75"/>
      <c r="Z954" s="75"/>
      <c r="AA954" s="75"/>
      <c r="AB954" s="75"/>
      <c r="AC954" s="75"/>
      <c r="AD954" s="75"/>
      <c r="AE954" s="75"/>
      <c r="AF954" s="75"/>
      <c r="AG954" s="75"/>
      <c r="AH954" s="75"/>
      <c r="AI954" s="75"/>
      <c r="AJ954" s="75"/>
      <c r="AK954" s="75"/>
      <c r="AL954" s="75"/>
      <c r="AM954" s="75"/>
      <c r="AN954" s="75"/>
      <c r="AO954" s="75"/>
      <c r="AP954" s="75"/>
      <c r="AQ954" s="75"/>
    </row>
    <row r="955" ht="14.25" customHeight="1">
      <c r="F955" s="176"/>
      <c r="N955" s="176"/>
      <c r="V955" s="176"/>
      <c r="X955" s="132"/>
      <c r="Y955" s="75"/>
      <c r="Z955" s="75"/>
      <c r="AA955" s="75"/>
      <c r="AB955" s="75"/>
      <c r="AC955" s="75"/>
      <c r="AD955" s="75"/>
      <c r="AE955" s="75"/>
      <c r="AF955" s="75"/>
      <c r="AG955" s="75"/>
      <c r="AH955" s="75"/>
      <c r="AI955" s="75"/>
      <c r="AJ955" s="75"/>
      <c r="AK955" s="75"/>
      <c r="AL955" s="75"/>
      <c r="AM955" s="75"/>
      <c r="AN955" s="75"/>
      <c r="AO955" s="75"/>
      <c r="AP955" s="75"/>
      <c r="AQ955" s="75"/>
    </row>
    <row r="956" ht="14.25" customHeight="1">
      <c r="F956" s="176"/>
      <c r="N956" s="176"/>
      <c r="V956" s="176"/>
      <c r="X956" s="132"/>
      <c r="Y956" s="75"/>
      <c r="Z956" s="75"/>
      <c r="AA956" s="75"/>
      <c r="AB956" s="75"/>
      <c r="AC956" s="75"/>
      <c r="AD956" s="75"/>
      <c r="AE956" s="75"/>
      <c r="AF956" s="75"/>
      <c r="AG956" s="75"/>
      <c r="AH956" s="75"/>
      <c r="AI956" s="75"/>
      <c r="AJ956" s="75"/>
      <c r="AK956" s="75"/>
      <c r="AL956" s="75"/>
      <c r="AM956" s="75"/>
      <c r="AN956" s="75"/>
      <c r="AO956" s="75"/>
      <c r="AP956" s="75"/>
      <c r="AQ956" s="75"/>
    </row>
    <row r="957" ht="14.25" customHeight="1">
      <c r="F957" s="176"/>
      <c r="N957" s="176"/>
      <c r="V957" s="176"/>
      <c r="X957" s="132"/>
      <c r="Y957" s="75"/>
      <c r="Z957" s="75"/>
      <c r="AA957" s="75"/>
      <c r="AB957" s="75"/>
      <c r="AC957" s="75"/>
      <c r="AD957" s="75"/>
      <c r="AE957" s="75"/>
      <c r="AF957" s="75"/>
      <c r="AG957" s="75"/>
      <c r="AH957" s="75"/>
      <c r="AI957" s="75"/>
      <c r="AJ957" s="75"/>
      <c r="AK957" s="75"/>
      <c r="AL957" s="75"/>
      <c r="AM957" s="75"/>
      <c r="AN957" s="75"/>
      <c r="AO957" s="75"/>
      <c r="AP957" s="75"/>
      <c r="AQ957" s="75"/>
    </row>
    <row r="958" ht="14.25" customHeight="1">
      <c r="F958" s="176"/>
      <c r="N958" s="176"/>
      <c r="V958" s="176"/>
      <c r="X958" s="132"/>
      <c r="Y958" s="75"/>
      <c r="Z958" s="75"/>
      <c r="AA958" s="75"/>
      <c r="AB958" s="75"/>
      <c r="AC958" s="75"/>
      <c r="AD958" s="75"/>
      <c r="AE958" s="75"/>
      <c r="AF958" s="75"/>
      <c r="AG958" s="75"/>
      <c r="AH958" s="75"/>
      <c r="AI958" s="75"/>
      <c r="AJ958" s="75"/>
      <c r="AK958" s="75"/>
      <c r="AL958" s="75"/>
      <c r="AM958" s="75"/>
      <c r="AN958" s="75"/>
      <c r="AO958" s="75"/>
      <c r="AP958" s="75"/>
      <c r="AQ958" s="75"/>
    </row>
    <row r="959" ht="14.25" customHeight="1">
      <c r="F959" s="176"/>
      <c r="N959" s="176"/>
      <c r="V959" s="176"/>
      <c r="X959" s="132"/>
      <c r="Y959" s="75"/>
      <c r="Z959" s="75"/>
      <c r="AA959" s="75"/>
      <c r="AB959" s="75"/>
      <c r="AC959" s="75"/>
      <c r="AD959" s="75"/>
      <c r="AE959" s="75"/>
      <c r="AF959" s="75"/>
      <c r="AG959" s="75"/>
      <c r="AH959" s="75"/>
      <c r="AI959" s="75"/>
      <c r="AJ959" s="75"/>
      <c r="AK959" s="75"/>
      <c r="AL959" s="75"/>
      <c r="AM959" s="75"/>
      <c r="AN959" s="75"/>
      <c r="AO959" s="75"/>
      <c r="AP959" s="75"/>
      <c r="AQ959" s="75"/>
    </row>
    <row r="960" ht="14.25" customHeight="1">
      <c r="F960" s="176"/>
      <c r="N960" s="176"/>
      <c r="V960" s="176"/>
      <c r="X960" s="132"/>
      <c r="Y960" s="75"/>
      <c r="Z960" s="75"/>
      <c r="AA960" s="75"/>
      <c r="AB960" s="75"/>
      <c r="AC960" s="75"/>
      <c r="AD960" s="75"/>
      <c r="AE960" s="75"/>
      <c r="AF960" s="75"/>
      <c r="AG960" s="75"/>
      <c r="AH960" s="75"/>
      <c r="AI960" s="75"/>
      <c r="AJ960" s="75"/>
      <c r="AK960" s="75"/>
      <c r="AL960" s="75"/>
      <c r="AM960" s="75"/>
      <c r="AN960" s="75"/>
      <c r="AO960" s="75"/>
      <c r="AP960" s="75"/>
      <c r="AQ960" s="75"/>
    </row>
    <row r="961" ht="14.25" customHeight="1">
      <c r="F961" s="176"/>
      <c r="N961" s="176"/>
      <c r="V961" s="176"/>
      <c r="X961" s="132"/>
      <c r="Y961" s="75"/>
      <c r="Z961" s="75"/>
      <c r="AA961" s="75"/>
      <c r="AB961" s="75"/>
      <c r="AC961" s="75"/>
      <c r="AD961" s="75"/>
      <c r="AE961" s="75"/>
      <c r="AF961" s="75"/>
      <c r="AG961" s="75"/>
      <c r="AH961" s="75"/>
      <c r="AI961" s="75"/>
      <c r="AJ961" s="75"/>
      <c r="AK961" s="75"/>
      <c r="AL961" s="75"/>
      <c r="AM961" s="75"/>
      <c r="AN961" s="75"/>
      <c r="AO961" s="75"/>
      <c r="AP961" s="75"/>
      <c r="AQ961" s="75"/>
    </row>
    <row r="962" ht="14.25" customHeight="1">
      <c r="F962" s="176"/>
      <c r="N962" s="176"/>
      <c r="V962" s="176"/>
      <c r="X962" s="132"/>
      <c r="Y962" s="75"/>
      <c r="Z962" s="75"/>
      <c r="AA962" s="75"/>
      <c r="AB962" s="75"/>
      <c r="AC962" s="75"/>
      <c r="AD962" s="75"/>
      <c r="AE962" s="75"/>
      <c r="AF962" s="75"/>
      <c r="AG962" s="75"/>
      <c r="AH962" s="75"/>
      <c r="AI962" s="75"/>
      <c r="AJ962" s="75"/>
      <c r="AK962" s="75"/>
      <c r="AL962" s="75"/>
      <c r="AM962" s="75"/>
      <c r="AN962" s="75"/>
      <c r="AO962" s="75"/>
      <c r="AP962" s="75"/>
      <c r="AQ962" s="75"/>
    </row>
    <row r="963" ht="14.25" customHeight="1">
      <c r="F963" s="176"/>
      <c r="N963" s="176"/>
      <c r="V963" s="176"/>
      <c r="X963" s="132"/>
      <c r="Y963" s="75"/>
      <c r="Z963" s="75"/>
      <c r="AA963" s="75"/>
      <c r="AB963" s="75"/>
      <c r="AC963" s="75"/>
      <c r="AD963" s="75"/>
      <c r="AE963" s="75"/>
      <c r="AF963" s="75"/>
      <c r="AG963" s="75"/>
      <c r="AH963" s="75"/>
      <c r="AI963" s="75"/>
      <c r="AJ963" s="75"/>
      <c r="AK963" s="75"/>
      <c r="AL963" s="75"/>
      <c r="AM963" s="75"/>
      <c r="AN963" s="75"/>
      <c r="AO963" s="75"/>
      <c r="AP963" s="75"/>
      <c r="AQ963" s="75"/>
    </row>
    <row r="964" ht="14.25" customHeight="1">
      <c r="F964" s="176"/>
      <c r="N964" s="176"/>
      <c r="V964" s="176"/>
      <c r="X964" s="132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  <c r="AO964" s="75"/>
      <c r="AP964" s="75"/>
      <c r="AQ964" s="75"/>
    </row>
    <row r="965" ht="14.25" customHeight="1">
      <c r="F965" s="176"/>
      <c r="N965" s="176"/>
      <c r="V965" s="176"/>
      <c r="X965" s="132"/>
      <c r="Y965" s="75"/>
      <c r="Z965" s="75"/>
      <c r="AA965" s="75"/>
      <c r="AB965" s="75"/>
      <c r="AC965" s="75"/>
      <c r="AD965" s="75"/>
      <c r="AE965" s="75"/>
      <c r="AF965" s="75"/>
      <c r="AG965" s="75"/>
      <c r="AH965" s="75"/>
      <c r="AI965" s="75"/>
      <c r="AJ965" s="75"/>
      <c r="AK965" s="75"/>
      <c r="AL965" s="75"/>
      <c r="AM965" s="75"/>
      <c r="AN965" s="75"/>
      <c r="AO965" s="75"/>
      <c r="AP965" s="75"/>
      <c r="AQ965" s="75"/>
    </row>
    <row r="966" ht="14.25" customHeight="1">
      <c r="F966" s="176"/>
      <c r="N966" s="176"/>
      <c r="V966" s="176"/>
      <c r="X966" s="132"/>
      <c r="Y966" s="75"/>
      <c r="Z966" s="75"/>
      <c r="AA966" s="75"/>
      <c r="AB966" s="75"/>
      <c r="AC966" s="75"/>
      <c r="AD966" s="75"/>
      <c r="AE966" s="75"/>
      <c r="AF966" s="75"/>
      <c r="AG966" s="75"/>
      <c r="AH966" s="75"/>
      <c r="AI966" s="75"/>
      <c r="AJ966" s="75"/>
      <c r="AK966" s="75"/>
      <c r="AL966" s="75"/>
      <c r="AM966" s="75"/>
      <c r="AN966" s="75"/>
      <c r="AO966" s="75"/>
      <c r="AP966" s="75"/>
      <c r="AQ966" s="75"/>
    </row>
    <row r="967" ht="14.25" customHeight="1">
      <c r="F967" s="176"/>
      <c r="N967" s="176"/>
      <c r="V967" s="176"/>
      <c r="X967" s="132"/>
      <c r="Y967" s="75"/>
      <c r="Z967" s="75"/>
      <c r="AA967" s="75"/>
      <c r="AB967" s="75"/>
      <c r="AC967" s="75"/>
      <c r="AD967" s="75"/>
      <c r="AE967" s="75"/>
      <c r="AF967" s="75"/>
      <c r="AG967" s="75"/>
      <c r="AH967" s="75"/>
      <c r="AI967" s="75"/>
      <c r="AJ967" s="75"/>
      <c r="AK967" s="75"/>
      <c r="AL967" s="75"/>
      <c r="AM967" s="75"/>
      <c r="AN967" s="75"/>
      <c r="AO967" s="75"/>
      <c r="AP967" s="75"/>
      <c r="AQ967" s="75"/>
    </row>
    <row r="968" ht="14.25" customHeight="1">
      <c r="F968" s="176"/>
      <c r="N968" s="176"/>
      <c r="V968" s="176"/>
      <c r="X968" s="132"/>
      <c r="Y968" s="75"/>
      <c r="Z968" s="75"/>
      <c r="AA968" s="75"/>
      <c r="AB968" s="75"/>
      <c r="AC968" s="75"/>
      <c r="AD968" s="75"/>
      <c r="AE968" s="75"/>
      <c r="AF968" s="75"/>
      <c r="AG968" s="75"/>
      <c r="AH968" s="75"/>
      <c r="AI968" s="75"/>
      <c r="AJ968" s="75"/>
      <c r="AK968" s="75"/>
      <c r="AL968" s="75"/>
      <c r="AM968" s="75"/>
      <c r="AN968" s="75"/>
      <c r="AO968" s="75"/>
      <c r="AP968" s="75"/>
      <c r="AQ968" s="75"/>
    </row>
    <row r="969" ht="14.25" customHeight="1">
      <c r="F969" s="176"/>
      <c r="N969" s="176"/>
      <c r="V969" s="176"/>
      <c r="X969" s="132"/>
      <c r="Y969" s="75"/>
      <c r="Z969" s="75"/>
      <c r="AA969" s="75"/>
      <c r="AB969" s="75"/>
      <c r="AC969" s="75"/>
      <c r="AD969" s="75"/>
      <c r="AE969" s="75"/>
      <c r="AF969" s="75"/>
      <c r="AG969" s="75"/>
      <c r="AH969" s="75"/>
      <c r="AI969" s="75"/>
      <c r="AJ969" s="75"/>
      <c r="AK969" s="75"/>
      <c r="AL969" s="75"/>
      <c r="AM969" s="75"/>
      <c r="AN969" s="75"/>
      <c r="AO969" s="75"/>
      <c r="AP969" s="75"/>
      <c r="AQ969" s="75"/>
    </row>
    <row r="970" ht="14.25" customHeight="1">
      <c r="F970" s="176"/>
      <c r="N970" s="176"/>
      <c r="V970" s="176"/>
      <c r="X970" s="132"/>
      <c r="Y970" s="75"/>
      <c r="Z970" s="75"/>
      <c r="AA970" s="75"/>
      <c r="AB970" s="75"/>
      <c r="AC970" s="75"/>
      <c r="AD970" s="75"/>
      <c r="AE970" s="75"/>
      <c r="AF970" s="75"/>
      <c r="AG970" s="75"/>
      <c r="AH970" s="75"/>
      <c r="AI970" s="75"/>
      <c r="AJ970" s="75"/>
      <c r="AK970" s="75"/>
      <c r="AL970" s="75"/>
      <c r="AM970" s="75"/>
      <c r="AN970" s="75"/>
      <c r="AO970" s="75"/>
      <c r="AP970" s="75"/>
      <c r="AQ970" s="75"/>
    </row>
    <row r="971" ht="14.25" customHeight="1">
      <c r="F971" s="176"/>
      <c r="N971" s="176"/>
      <c r="V971" s="176"/>
      <c r="X971" s="132"/>
      <c r="Y971" s="75"/>
      <c r="Z971" s="75"/>
      <c r="AA971" s="75"/>
      <c r="AB971" s="75"/>
      <c r="AC971" s="75"/>
      <c r="AD971" s="75"/>
      <c r="AE971" s="75"/>
      <c r="AF971" s="75"/>
      <c r="AG971" s="75"/>
      <c r="AH971" s="75"/>
      <c r="AI971" s="75"/>
      <c r="AJ971" s="75"/>
      <c r="AK971" s="75"/>
      <c r="AL971" s="75"/>
      <c r="AM971" s="75"/>
      <c r="AN971" s="75"/>
      <c r="AO971" s="75"/>
      <c r="AP971" s="75"/>
      <c r="AQ971" s="75"/>
    </row>
    <row r="972" ht="14.25" customHeight="1">
      <c r="F972" s="176"/>
      <c r="N972" s="176"/>
      <c r="V972" s="176"/>
      <c r="X972" s="132"/>
      <c r="Y972" s="75"/>
      <c r="Z972" s="75"/>
      <c r="AA972" s="75"/>
      <c r="AB972" s="75"/>
      <c r="AC972" s="75"/>
      <c r="AD972" s="75"/>
      <c r="AE972" s="75"/>
      <c r="AF972" s="75"/>
      <c r="AG972" s="75"/>
      <c r="AH972" s="75"/>
      <c r="AI972" s="75"/>
      <c r="AJ972" s="75"/>
      <c r="AK972" s="75"/>
      <c r="AL972" s="75"/>
      <c r="AM972" s="75"/>
      <c r="AN972" s="75"/>
      <c r="AO972" s="75"/>
      <c r="AP972" s="75"/>
      <c r="AQ972" s="75"/>
    </row>
    <row r="973" ht="14.25" customHeight="1">
      <c r="F973" s="176"/>
      <c r="N973" s="176"/>
      <c r="V973" s="176"/>
      <c r="X973" s="132"/>
      <c r="Y973" s="75"/>
      <c r="Z973" s="75"/>
      <c r="AA973" s="75"/>
      <c r="AB973" s="75"/>
      <c r="AC973" s="75"/>
      <c r="AD973" s="75"/>
      <c r="AE973" s="75"/>
      <c r="AF973" s="75"/>
      <c r="AG973" s="75"/>
      <c r="AH973" s="75"/>
      <c r="AI973" s="75"/>
      <c r="AJ973" s="75"/>
      <c r="AK973" s="75"/>
      <c r="AL973" s="75"/>
      <c r="AM973" s="75"/>
      <c r="AN973" s="75"/>
      <c r="AO973" s="75"/>
      <c r="AP973" s="75"/>
      <c r="AQ973" s="75"/>
    </row>
    <row r="974" ht="14.25" customHeight="1">
      <c r="F974" s="176"/>
      <c r="N974" s="176"/>
      <c r="V974" s="176"/>
      <c r="X974" s="132"/>
      <c r="Y974" s="75"/>
      <c r="Z974" s="75"/>
      <c r="AA974" s="75"/>
      <c r="AB974" s="75"/>
      <c r="AC974" s="75"/>
      <c r="AD974" s="75"/>
      <c r="AE974" s="75"/>
      <c r="AF974" s="75"/>
      <c r="AG974" s="75"/>
      <c r="AH974" s="75"/>
      <c r="AI974" s="75"/>
      <c r="AJ974" s="75"/>
      <c r="AK974" s="75"/>
      <c r="AL974" s="75"/>
      <c r="AM974" s="75"/>
      <c r="AN974" s="75"/>
      <c r="AO974" s="75"/>
      <c r="AP974" s="75"/>
      <c r="AQ974" s="75"/>
    </row>
    <row r="975" ht="14.25" customHeight="1">
      <c r="F975" s="176"/>
      <c r="N975" s="176"/>
      <c r="V975" s="176"/>
      <c r="X975" s="132"/>
      <c r="Y975" s="75"/>
      <c r="Z975" s="75"/>
      <c r="AA975" s="75"/>
      <c r="AB975" s="75"/>
      <c r="AC975" s="75"/>
      <c r="AD975" s="75"/>
      <c r="AE975" s="75"/>
      <c r="AF975" s="75"/>
      <c r="AG975" s="75"/>
      <c r="AH975" s="75"/>
      <c r="AI975" s="75"/>
      <c r="AJ975" s="75"/>
      <c r="AK975" s="75"/>
      <c r="AL975" s="75"/>
      <c r="AM975" s="75"/>
      <c r="AN975" s="75"/>
      <c r="AO975" s="75"/>
      <c r="AP975" s="75"/>
      <c r="AQ975" s="75"/>
    </row>
    <row r="976" ht="14.25" customHeight="1">
      <c r="F976" s="176"/>
      <c r="N976" s="176"/>
      <c r="V976" s="176"/>
      <c r="X976" s="132"/>
      <c r="Y976" s="75"/>
      <c r="Z976" s="75"/>
      <c r="AA976" s="75"/>
      <c r="AB976" s="75"/>
      <c r="AC976" s="75"/>
      <c r="AD976" s="75"/>
      <c r="AE976" s="75"/>
      <c r="AF976" s="75"/>
      <c r="AG976" s="75"/>
      <c r="AH976" s="75"/>
      <c r="AI976" s="75"/>
      <c r="AJ976" s="75"/>
      <c r="AK976" s="75"/>
      <c r="AL976" s="75"/>
      <c r="AM976" s="75"/>
      <c r="AN976" s="75"/>
      <c r="AO976" s="75"/>
      <c r="AP976" s="75"/>
      <c r="AQ976" s="75"/>
    </row>
    <row r="977" ht="14.25" customHeight="1">
      <c r="F977" s="176"/>
      <c r="N977" s="176"/>
      <c r="V977" s="176"/>
      <c r="X977" s="132"/>
      <c r="Y977" s="75"/>
      <c r="Z977" s="75"/>
      <c r="AA977" s="75"/>
      <c r="AB977" s="75"/>
      <c r="AC977" s="75"/>
      <c r="AD977" s="75"/>
      <c r="AE977" s="75"/>
      <c r="AF977" s="75"/>
      <c r="AG977" s="75"/>
      <c r="AH977" s="75"/>
      <c r="AI977" s="75"/>
      <c r="AJ977" s="75"/>
      <c r="AK977" s="75"/>
      <c r="AL977" s="75"/>
      <c r="AM977" s="75"/>
      <c r="AN977" s="75"/>
      <c r="AO977" s="75"/>
      <c r="AP977" s="75"/>
      <c r="AQ977" s="75"/>
    </row>
    <row r="978" ht="14.25" customHeight="1">
      <c r="F978" s="176"/>
      <c r="N978" s="176"/>
      <c r="V978" s="176"/>
      <c r="X978" s="132"/>
      <c r="Y978" s="75"/>
      <c r="Z978" s="75"/>
      <c r="AA978" s="75"/>
      <c r="AB978" s="75"/>
      <c r="AC978" s="75"/>
      <c r="AD978" s="75"/>
      <c r="AE978" s="75"/>
      <c r="AF978" s="75"/>
      <c r="AG978" s="75"/>
      <c r="AH978" s="75"/>
      <c r="AI978" s="75"/>
      <c r="AJ978" s="75"/>
      <c r="AK978" s="75"/>
      <c r="AL978" s="75"/>
      <c r="AM978" s="75"/>
      <c r="AN978" s="75"/>
      <c r="AO978" s="75"/>
      <c r="AP978" s="75"/>
      <c r="AQ978" s="75"/>
    </row>
    <row r="979" ht="14.25" customHeight="1">
      <c r="F979" s="176"/>
      <c r="N979" s="176"/>
      <c r="V979" s="176"/>
      <c r="X979" s="132"/>
      <c r="Y979" s="75"/>
      <c r="Z979" s="75"/>
      <c r="AA979" s="75"/>
      <c r="AB979" s="75"/>
      <c r="AC979" s="75"/>
      <c r="AD979" s="75"/>
      <c r="AE979" s="75"/>
      <c r="AF979" s="75"/>
      <c r="AG979" s="75"/>
      <c r="AH979" s="75"/>
      <c r="AI979" s="75"/>
      <c r="AJ979" s="75"/>
      <c r="AK979" s="75"/>
      <c r="AL979" s="75"/>
      <c r="AM979" s="75"/>
      <c r="AN979" s="75"/>
      <c r="AO979" s="75"/>
      <c r="AP979" s="75"/>
      <c r="AQ979" s="75"/>
    </row>
    <row r="980" ht="14.25" customHeight="1">
      <c r="F980" s="176"/>
      <c r="N980" s="176"/>
      <c r="V980" s="176"/>
      <c r="X980" s="132"/>
      <c r="Y980" s="75"/>
      <c r="Z980" s="75"/>
      <c r="AA980" s="75"/>
      <c r="AB980" s="75"/>
      <c r="AC980" s="75"/>
      <c r="AD980" s="75"/>
      <c r="AE980" s="75"/>
      <c r="AF980" s="75"/>
      <c r="AG980" s="75"/>
      <c r="AH980" s="75"/>
      <c r="AI980" s="75"/>
      <c r="AJ980" s="75"/>
      <c r="AK980" s="75"/>
      <c r="AL980" s="75"/>
      <c r="AM980" s="75"/>
      <c r="AN980" s="75"/>
      <c r="AO980" s="75"/>
      <c r="AP980" s="75"/>
      <c r="AQ980" s="75"/>
    </row>
    <row r="981" ht="14.25" customHeight="1">
      <c r="F981" s="176"/>
      <c r="N981" s="176"/>
      <c r="V981" s="176"/>
      <c r="X981" s="132"/>
      <c r="Y981" s="75"/>
      <c r="Z981" s="75"/>
      <c r="AA981" s="75"/>
      <c r="AB981" s="75"/>
      <c r="AC981" s="75"/>
      <c r="AD981" s="75"/>
      <c r="AE981" s="75"/>
      <c r="AF981" s="75"/>
      <c r="AG981" s="75"/>
      <c r="AH981" s="75"/>
      <c r="AI981" s="75"/>
      <c r="AJ981" s="75"/>
      <c r="AK981" s="75"/>
      <c r="AL981" s="75"/>
      <c r="AM981" s="75"/>
      <c r="AN981" s="75"/>
      <c r="AO981" s="75"/>
      <c r="AP981" s="75"/>
      <c r="AQ981" s="75"/>
    </row>
    <row r="982" ht="14.25" customHeight="1">
      <c r="F982" s="176"/>
      <c r="N982" s="176"/>
      <c r="V982" s="176"/>
      <c r="X982" s="132"/>
      <c r="Y982" s="75"/>
      <c r="Z982" s="75"/>
      <c r="AA982" s="75"/>
      <c r="AB982" s="75"/>
      <c r="AC982" s="75"/>
      <c r="AD982" s="75"/>
      <c r="AE982" s="75"/>
      <c r="AF982" s="75"/>
      <c r="AG982" s="75"/>
      <c r="AH982" s="75"/>
      <c r="AI982" s="75"/>
      <c r="AJ982" s="75"/>
      <c r="AK982" s="75"/>
      <c r="AL982" s="75"/>
      <c r="AM982" s="75"/>
      <c r="AN982" s="75"/>
      <c r="AO982" s="75"/>
      <c r="AP982" s="75"/>
      <c r="AQ982" s="75"/>
    </row>
    <row r="983" ht="14.25" customHeight="1">
      <c r="F983" s="176"/>
      <c r="N983" s="176"/>
      <c r="V983" s="176"/>
      <c r="X983" s="132"/>
      <c r="Y983" s="75"/>
      <c r="Z983" s="75"/>
      <c r="AA983" s="75"/>
      <c r="AB983" s="75"/>
      <c r="AC983" s="75"/>
      <c r="AD983" s="75"/>
      <c r="AE983" s="75"/>
      <c r="AF983" s="75"/>
      <c r="AG983" s="75"/>
      <c r="AH983" s="75"/>
      <c r="AI983" s="75"/>
      <c r="AJ983" s="75"/>
      <c r="AK983" s="75"/>
      <c r="AL983" s="75"/>
      <c r="AM983" s="75"/>
      <c r="AN983" s="75"/>
      <c r="AO983" s="75"/>
      <c r="AP983" s="75"/>
      <c r="AQ983" s="75"/>
    </row>
    <row r="984" ht="14.25" customHeight="1">
      <c r="F984" s="176"/>
      <c r="N984" s="176"/>
      <c r="V984" s="176"/>
      <c r="X984" s="132"/>
      <c r="Y984" s="75"/>
      <c r="Z984" s="75"/>
      <c r="AA984" s="75"/>
      <c r="AB984" s="75"/>
      <c r="AC984" s="75"/>
      <c r="AD984" s="75"/>
      <c r="AE984" s="75"/>
      <c r="AF984" s="75"/>
      <c r="AG984" s="75"/>
      <c r="AH984" s="75"/>
      <c r="AI984" s="75"/>
      <c r="AJ984" s="75"/>
      <c r="AK984" s="75"/>
      <c r="AL984" s="75"/>
      <c r="AM984" s="75"/>
      <c r="AN984" s="75"/>
      <c r="AO984" s="75"/>
      <c r="AP984" s="75"/>
      <c r="AQ984" s="75"/>
    </row>
    <row r="985" ht="14.25" customHeight="1">
      <c r="F985" s="176"/>
      <c r="N985" s="176"/>
      <c r="V985" s="176"/>
      <c r="X985" s="132"/>
      <c r="Y985" s="75"/>
      <c r="Z985" s="75"/>
      <c r="AA985" s="75"/>
      <c r="AB985" s="75"/>
      <c r="AC985" s="75"/>
      <c r="AD985" s="75"/>
      <c r="AE985" s="75"/>
      <c r="AF985" s="75"/>
      <c r="AG985" s="75"/>
      <c r="AH985" s="75"/>
      <c r="AI985" s="75"/>
      <c r="AJ985" s="75"/>
      <c r="AK985" s="75"/>
      <c r="AL985" s="75"/>
      <c r="AM985" s="75"/>
      <c r="AN985" s="75"/>
      <c r="AO985" s="75"/>
      <c r="AP985" s="75"/>
      <c r="AQ985" s="75"/>
    </row>
    <row r="986" ht="14.25" customHeight="1">
      <c r="F986" s="176"/>
      <c r="N986" s="176"/>
      <c r="V986" s="176"/>
      <c r="X986" s="132"/>
      <c r="Y986" s="75"/>
      <c r="Z986" s="75"/>
      <c r="AA986" s="75"/>
      <c r="AB986" s="75"/>
      <c r="AC986" s="75"/>
      <c r="AD986" s="75"/>
      <c r="AE986" s="75"/>
      <c r="AF986" s="75"/>
      <c r="AG986" s="75"/>
      <c r="AH986" s="75"/>
      <c r="AI986" s="75"/>
      <c r="AJ986" s="75"/>
      <c r="AK986" s="75"/>
      <c r="AL986" s="75"/>
      <c r="AM986" s="75"/>
      <c r="AN986" s="75"/>
      <c r="AO986" s="75"/>
      <c r="AP986" s="75"/>
      <c r="AQ986" s="75"/>
    </row>
    <row r="987" ht="14.25" customHeight="1">
      <c r="F987" s="176"/>
      <c r="N987" s="176"/>
      <c r="V987" s="176"/>
      <c r="X987" s="132"/>
      <c r="Y987" s="75"/>
      <c r="Z987" s="75"/>
      <c r="AA987" s="75"/>
      <c r="AB987" s="75"/>
      <c r="AC987" s="75"/>
      <c r="AD987" s="75"/>
      <c r="AE987" s="75"/>
      <c r="AF987" s="75"/>
      <c r="AG987" s="75"/>
      <c r="AH987" s="75"/>
      <c r="AI987" s="75"/>
      <c r="AJ987" s="75"/>
      <c r="AK987" s="75"/>
      <c r="AL987" s="75"/>
      <c r="AM987" s="75"/>
      <c r="AN987" s="75"/>
      <c r="AO987" s="75"/>
      <c r="AP987" s="75"/>
      <c r="AQ987" s="75"/>
    </row>
    <row r="988" ht="14.25" customHeight="1">
      <c r="F988" s="176"/>
      <c r="N988" s="176"/>
      <c r="V988" s="176"/>
      <c r="X988" s="132"/>
      <c r="Y988" s="75"/>
      <c r="Z988" s="75"/>
      <c r="AA988" s="75"/>
      <c r="AB988" s="75"/>
      <c r="AC988" s="75"/>
      <c r="AD988" s="75"/>
      <c r="AE988" s="75"/>
      <c r="AF988" s="75"/>
      <c r="AG988" s="75"/>
      <c r="AH988" s="75"/>
      <c r="AI988" s="75"/>
      <c r="AJ988" s="75"/>
      <c r="AK988" s="75"/>
      <c r="AL988" s="75"/>
      <c r="AM988" s="75"/>
      <c r="AN988" s="75"/>
      <c r="AO988" s="75"/>
      <c r="AP988" s="75"/>
      <c r="AQ988" s="75"/>
    </row>
    <row r="989" ht="14.25" customHeight="1">
      <c r="F989" s="176"/>
      <c r="N989" s="176"/>
      <c r="V989" s="176"/>
      <c r="X989" s="132"/>
      <c r="Y989" s="75"/>
      <c r="Z989" s="75"/>
      <c r="AA989" s="75"/>
      <c r="AB989" s="75"/>
      <c r="AC989" s="75"/>
      <c r="AD989" s="75"/>
      <c r="AE989" s="75"/>
      <c r="AF989" s="75"/>
      <c r="AG989" s="75"/>
      <c r="AH989" s="75"/>
      <c r="AI989" s="75"/>
      <c r="AJ989" s="75"/>
      <c r="AK989" s="75"/>
      <c r="AL989" s="75"/>
      <c r="AM989" s="75"/>
      <c r="AN989" s="75"/>
      <c r="AO989" s="75"/>
      <c r="AP989" s="75"/>
      <c r="AQ989" s="75"/>
    </row>
    <row r="990" ht="14.25" customHeight="1">
      <c r="F990" s="176"/>
      <c r="N990" s="176"/>
      <c r="V990" s="176"/>
      <c r="X990" s="132"/>
      <c r="Y990" s="75"/>
      <c r="Z990" s="75"/>
      <c r="AA990" s="75"/>
      <c r="AB990" s="75"/>
      <c r="AC990" s="75"/>
      <c r="AD990" s="75"/>
      <c r="AE990" s="75"/>
      <c r="AF990" s="75"/>
      <c r="AG990" s="75"/>
      <c r="AH990" s="75"/>
      <c r="AI990" s="75"/>
      <c r="AJ990" s="75"/>
      <c r="AK990" s="75"/>
      <c r="AL990" s="75"/>
      <c r="AM990" s="75"/>
      <c r="AN990" s="75"/>
      <c r="AO990" s="75"/>
      <c r="AP990" s="75"/>
      <c r="AQ990" s="75"/>
    </row>
    <row r="991" ht="14.25" customHeight="1">
      <c r="F991" s="176"/>
      <c r="N991" s="176"/>
      <c r="V991" s="176"/>
      <c r="X991" s="132"/>
      <c r="Y991" s="75"/>
      <c r="Z991" s="75"/>
      <c r="AA991" s="75"/>
      <c r="AB991" s="75"/>
      <c r="AC991" s="75"/>
      <c r="AD991" s="75"/>
      <c r="AE991" s="75"/>
      <c r="AF991" s="75"/>
      <c r="AG991" s="75"/>
      <c r="AH991" s="75"/>
      <c r="AI991" s="75"/>
      <c r="AJ991" s="75"/>
      <c r="AK991" s="75"/>
      <c r="AL991" s="75"/>
      <c r="AM991" s="75"/>
      <c r="AN991" s="75"/>
      <c r="AO991" s="75"/>
      <c r="AP991" s="75"/>
      <c r="AQ991" s="75"/>
    </row>
    <row r="992" ht="14.25" customHeight="1">
      <c r="F992" s="176"/>
      <c r="N992" s="176"/>
      <c r="V992" s="176"/>
      <c r="X992" s="132"/>
      <c r="Y992" s="75"/>
      <c r="Z992" s="75"/>
      <c r="AA992" s="75"/>
      <c r="AB992" s="75"/>
      <c r="AC992" s="75"/>
      <c r="AD992" s="75"/>
      <c r="AE992" s="75"/>
      <c r="AF992" s="75"/>
      <c r="AG992" s="75"/>
      <c r="AH992" s="75"/>
      <c r="AI992" s="75"/>
      <c r="AJ992" s="75"/>
      <c r="AK992" s="75"/>
      <c r="AL992" s="75"/>
      <c r="AM992" s="75"/>
      <c r="AN992" s="75"/>
      <c r="AO992" s="75"/>
      <c r="AP992" s="75"/>
      <c r="AQ992" s="75"/>
    </row>
    <row r="993" ht="14.25" customHeight="1">
      <c r="F993" s="176"/>
      <c r="N993" s="176"/>
      <c r="V993" s="176"/>
      <c r="X993" s="132"/>
      <c r="Y993" s="75"/>
      <c r="Z993" s="75"/>
      <c r="AA993" s="75"/>
      <c r="AB993" s="75"/>
      <c r="AC993" s="75"/>
      <c r="AD993" s="75"/>
      <c r="AE993" s="75"/>
      <c r="AF993" s="75"/>
      <c r="AG993" s="75"/>
      <c r="AH993" s="75"/>
      <c r="AI993" s="75"/>
      <c r="AJ993" s="75"/>
      <c r="AK993" s="75"/>
      <c r="AL993" s="75"/>
      <c r="AM993" s="75"/>
      <c r="AN993" s="75"/>
      <c r="AO993" s="75"/>
      <c r="AP993" s="75"/>
      <c r="AQ993" s="75"/>
    </row>
    <row r="994" ht="14.25" customHeight="1">
      <c r="F994" s="176"/>
      <c r="N994" s="176"/>
      <c r="V994" s="176"/>
      <c r="X994" s="132"/>
      <c r="Y994" s="75"/>
      <c r="Z994" s="75"/>
      <c r="AA994" s="75"/>
      <c r="AB994" s="75"/>
      <c r="AC994" s="75"/>
      <c r="AD994" s="75"/>
      <c r="AE994" s="75"/>
      <c r="AF994" s="75"/>
      <c r="AG994" s="75"/>
      <c r="AH994" s="75"/>
      <c r="AI994" s="75"/>
      <c r="AJ994" s="75"/>
      <c r="AK994" s="75"/>
      <c r="AL994" s="75"/>
      <c r="AM994" s="75"/>
      <c r="AN994" s="75"/>
      <c r="AO994" s="75"/>
      <c r="AP994" s="75"/>
      <c r="AQ994" s="75"/>
    </row>
    <row r="995" ht="14.25" customHeight="1">
      <c r="F995" s="176"/>
      <c r="N995" s="176"/>
      <c r="V995" s="176"/>
      <c r="X995" s="132"/>
      <c r="Y995" s="75"/>
      <c r="Z995" s="75"/>
      <c r="AA995" s="75"/>
      <c r="AB995" s="75"/>
      <c r="AC995" s="75"/>
      <c r="AD995" s="75"/>
      <c r="AE995" s="75"/>
      <c r="AF995" s="75"/>
      <c r="AG995" s="75"/>
      <c r="AH995" s="75"/>
      <c r="AI995" s="75"/>
      <c r="AJ995" s="75"/>
      <c r="AK995" s="75"/>
      <c r="AL995" s="75"/>
      <c r="AM995" s="75"/>
      <c r="AN995" s="75"/>
      <c r="AO995" s="75"/>
      <c r="AP995" s="75"/>
      <c r="AQ995" s="75"/>
    </row>
    <row r="996" ht="14.25" customHeight="1">
      <c r="F996" s="176"/>
      <c r="N996" s="176"/>
      <c r="V996" s="176"/>
      <c r="X996" s="132"/>
      <c r="Y996" s="75"/>
      <c r="Z996" s="75"/>
      <c r="AA996" s="75"/>
      <c r="AB996" s="75"/>
      <c r="AC996" s="75"/>
      <c r="AD996" s="75"/>
      <c r="AE996" s="75"/>
      <c r="AF996" s="75"/>
      <c r="AG996" s="75"/>
      <c r="AH996" s="75"/>
      <c r="AI996" s="75"/>
      <c r="AJ996" s="75"/>
      <c r="AK996" s="75"/>
      <c r="AL996" s="75"/>
      <c r="AM996" s="75"/>
      <c r="AN996" s="75"/>
      <c r="AO996" s="75"/>
      <c r="AP996" s="75"/>
      <c r="AQ996" s="75"/>
    </row>
    <row r="997" ht="14.25" customHeight="1">
      <c r="F997" s="176"/>
      <c r="N997" s="176"/>
      <c r="V997" s="176"/>
      <c r="X997" s="132"/>
      <c r="Y997" s="75"/>
      <c r="Z997" s="75"/>
      <c r="AA997" s="75"/>
      <c r="AB997" s="75"/>
      <c r="AC997" s="75"/>
      <c r="AD997" s="75"/>
      <c r="AE997" s="75"/>
      <c r="AF997" s="75"/>
      <c r="AG997" s="75"/>
      <c r="AH997" s="75"/>
      <c r="AI997" s="75"/>
      <c r="AJ997" s="75"/>
      <c r="AK997" s="75"/>
      <c r="AL997" s="75"/>
      <c r="AM997" s="75"/>
      <c r="AN997" s="75"/>
      <c r="AO997" s="75"/>
      <c r="AP997" s="75"/>
      <c r="AQ997" s="75"/>
    </row>
    <row r="998" ht="14.25" customHeight="1">
      <c r="F998" s="176"/>
      <c r="N998" s="176"/>
      <c r="V998" s="176"/>
      <c r="X998" s="132"/>
      <c r="Y998" s="75"/>
      <c r="Z998" s="75"/>
      <c r="AA998" s="75"/>
      <c r="AB998" s="75"/>
      <c r="AC998" s="75"/>
      <c r="AD998" s="75"/>
      <c r="AE998" s="75"/>
      <c r="AF998" s="75"/>
      <c r="AG998" s="75"/>
      <c r="AH998" s="75"/>
      <c r="AI998" s="75"/>
      <c r="AJ998" s="75"/>
      <c r="AK998" s="75"/>
      <c r="AL998" s="75"/>
      <c r="AM998" s="75"/>
      <c r="AN998" s="75"/>
      <c r="AO998" s="75"/>
      <c r="AP998" s="75"/>
      <c r="AQ998" s="75"/>
    </row>
    <row r="999" ht="14.25" customHeight="1">
      <c r="F999" s="176"/>
      <c r="N999" s="176"/>
      <c r="V999" s="176"/>
      <c r="X999" s="132"/>
      <c r="Y999" s="75"/>
      <c r="Z999" s="75"/>
      <c r="AA999" s="75"/>
      <c r="AB999" s="75"/>
      <c r="AC999" s="75"/>
      <c r="AD999" s="75"/>
      <c r="AE999" s="75"/>
      <c r="AF999" s="75"/>
      <c r="AG999" s="75"/>
      <c r="AH999" s="75"/>
      <c r="AI999" s="75"/>
      <c r="AJ999" s="75"/>
      <c r="AK999" s="75"/>
      <c r="AL999" s="75"/>
      <c r="AM999" s="75"/>
      <c r="AN999" s="75"/>
      <c r="AO999" s="75"/>
      <c r="AP999" s="75"/>
      <c r="AQ999" s="75"/>
    </row>
    <row r="1000" ht="14.25" customHeight="1">
      <c r="F1000" s="176"/>
      <c r="N1000" s="176"/>
      <c r="V1000" s="176"/>
      <c r="X1000" s="132"/>
      <c r="Y1000" s="75"/>
      <c r="Z1000" s="75"/>
      <c r="AA1000" s="75"/>
      <c r="AB1000" s="75"/>
      <c r="AC1000" s="75"/>
      <c r="AD1000" s="75"/>
      <c r="AE1000" s="75"/>
      <c r="AF1000" s="75"/>
      <c r="AG1000" s="75"/>
      <c r="AH1000" s="75"/>
      <c r="AI1000" s="75"/>
      <c r="AJ1000" s="75"/>
      <c r="AK1000" s="75"/>
      <c r="AL1000" s="75"/>
      <c r="AM1000" s="75"/>
      <c r="AN1000" s="75"/>
      <c r="AO1000" s="75"/>
      <c r="AP1000" s="75"/>
      <c r="AQ1000" s="75"/>
    </row>
  </sheetData>
  <mergeCells count="41">
    <mergeCell ref="A1:W3"/>
    <mergeCell ref="B4:V5"/>
    <mergeCell ref="A6:W7"/>
    <mergeCell ref="F9:G9"/>
    <mergeCell ref="N9:O9"/>
    <mergeCell ref="V9:W9"/>
    <mergeCell ref="B19:C19"/>
    <mergeCell ref="J19:K19"/>
    <mergeCell ref="R19:S19"/>
    <mergeCell ref="F21:G21"/>
    <mergeCell ref="N21:O21"/>
    <mergeCell ref="V21:W21"/>
    <mergeCell ref="A22:D26"/>
    <mergeCell ref="I22:L26"/>
    <mergeCell ref="Q22:T26"/>
    <mergeCell ref="A35:W36"/>
    <mergeCell ref="F38:G38"/>
    <mergeCell ref="N38:O38"/>
    <mergeCell ref="V38:W38"/>
    <mergeCell ref="B48:C48"/>
    <mergeCell ref="R48:S48"/>
    <mergeCell ref="F50:G50"/>
    <mergeCell ref="F69:G69"/>
    <mergeCell ref="B79:C79"/>
    <mergeCell ref="J79:K79"/>
    <mergeCell ref="F81:G81"/>
    <mergeCell ref="A82:D85"/>
    <mergeCell ref="I82:L85"/>
    <mergeCell ref="N69:O69"/>
    <mergeCell ref="V69:W69"/>
    <mergeCell ref="R79:S79"/>
    <mergeCell ref="N81:O81"/>
    <mergeCell ref="V81:W81"/>
    <mergeCell ref="Q82:T85"/>
    <mergeCell ref="J48:K48"/>
    <mergeCell ref="N50:O50"/>
    <mergeCell ref="V50:W50"/>
    <mergeCell ref="A51:D54"/>
    <mergeCell ref="I51:L54"/>
    <mergeCell ref="Q51:T56"/>
    <mergeCell ref="A66:W67"/>
  </mergeCells>
  <printOptions/>
  <pageMargins bottom="0.75" footer="0.0" header="0.0" left="0.7" right="0.7" top="0.75"/>
  <pageSetup paperSize="9" orientation="portrait"/>
  <rowBreaks count="3" manualBreakCount="3">
    <brk id="65" man="1"/>
    <brk id="34" man="1"/>
    <brk id="95" man="1"/>
  </rowBreaks>
  <colBreaks count="2" manualBreakCount="2">
    <brk id="7" man="1"/>
    <brk id="15" man="1"/>
  </col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0.71"/>
    <col customWidth="1" min="6" max="7" width="38.86"/>
    <col customWidth="1" min="8" max="8" width="1.29"/>
    <col customWidth="1" min="9" max="13" width="10.71"/>
    <col customWidth="1" min="14" max="15" width="39.0"/>
    <col customWidth="1" min="16" max="16" width="1.29"/>
    <col customWidth="1" min="17" max="21" width="10.71"/>
    <col customWidth="1" min="22" max="23" width="39.0"/>
    <col customWidth="1" min="24" max="24" width="1.14"/>
    <col customWidth="1" min="25" max="43" width="11.57"/>
  </cols>
  <sheetData>
    <row r="1" ht="14.25" customHeight="1">
      <c r="A1" s="184" t="s">
        <v>1926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1"/>
      <c r="X1" s="132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</row>
    <row r="2" ht="14.25" customHeight="1">
      <c r="A2" s="133"/>
      <c r="W2" s="134"/>
      <c r="X2" s="132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</row>
    <row r="3" ht="33.0" customHeight="1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7"/>
      <c r="X3" s="132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ht="25.5" customHeight="1">
      <c r="A4" s="75"/>
      <c r="B4" s="138" t="s">
        <v>1921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9"/>
      <c r="W4" s="75"/>
      <c r="X4" s="132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</row>
    <row r="5" ht="44.25" customHeight="1">
      <c r="A5" s="75"/>
      <c r="B5" s="14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41"/>
      <c r="W5" s="75"/>
      <c r="X5" s="132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</row>
    <row r="6" ht="14.25" hidden="1" customHeight="1">
      <c r="A6" s="142" t="s">
        <v>1894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1"/>
      <c r="X6" s="132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</row>
    <row r="7" ht="14.25" hidden="1" customHeight="1">
      <c r="A7" s="135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7"/>
      <c r="X7" s="132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</row>
    <row r="8" ht="14.25" hidden="1" customHeight="1">
      <c r="A8" s="74" t="s">
        <v>1895</v>
      </c>
      <c r="B8" s="75"/>
      <c r="C8" s="75"/>
      <c r="D8" s="75"/>
      <c r="E8" s="75"/>
      <c r="F8" s="143"/>
      <c r="G8" s="75"/>
      <c r="H8" s="132"/>
      <c r="I8" s="74" t="s">
        <v>1895</v>
      </c>
      <c r="J8" s="75"/>
      <c r="K8" s="75"/>
      <c r="L8" s="75"/>
      <c r="M8" s="75"/>
      <c r="N8" s="143"/>
      <c r="O8" s="75"/>
      <c r="P8" s="132"/>
      <c r="Q8" s="74" t="s">
        <v>1895</v>
      </c>
      <c r="R8" s="75"/>
      <c r="S8" s="75"/>
      <c r="T8" s="75"/>
      <c r="U8" s="75"/>
      <c r="V8" s="143"/>
      <c r="W8" s="75"/>
      <c r="X8" s="132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</row>
    <row r="9" ht="14.25" hidden="1" customHeight="1">
      <c r="A9" s="75"/>
      <c r="B9" s="75"/>
      <c r="C9" s="75"/>
      <c r="D9" s="75"/>
      <c r="E9" s="75"/>
      <c r="F9" s="144" t="s">
        <v>1896</v>
      </c>
      <c r="G9" s="145"/>
      <c r="H9" s="146"/>
      <c r="I9" s="75"/>
      <c r="J9" s="75"/>
      <c r="K9" s="75"/>
      <c r="L9" s="75"/>
      <c r="M9" s="75"/>
      <c r="N9" s="144" t="s">
        <v>1897</v>
      </c>
      <c r="O9" s="145"/>
      <c r="P9" s="146"/>
      <c r="Q9" s="75"/>
      <c r="R9" s="75"/>
      <c r="S9" s="75"/>
      <c r="T9" s="75"/>
      <c r="U9" s="75"/>
      <c r="V9" s="144" t="s">
        <v>1898</v>
      </c>
      <c r="W9" s="145"/>
      <c r="X9" s="132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</row>
    <row r="10" ht="14.25" hidden="1" customHeight="1">
      <c r="A10" s="75"/>
      <c r="B10" s="75"/>
      <c r="C10" s="75"/>
      <c r="D10" s="75"/>
      <c r="E10" s="75"/>
      <c r="F10" s="143"/>
      <c r="G10" s="75"/>
      <c r="H10" s="132"/>
      <c r="I10" s="75"/>
      <c r="J10" s="75"/>
      <c r="K10" s="75"/>
      <c r="L10" s="75"/>
      <c r="M10" s="75"/>
      <c r="N10" s="143"/>
      <c r="O10" s="75"/>
      <c r="P10" s="132"/>
      <c r="Q10" s="75"/>
      <c r="R10" s="75"/>
      <c r="S10" s="75"/>
      <c r="T10" s="75"/>
      <c r="U10" s="75"/>
      <c r="V10" s="143"/>
      <c r="W10" s="75"/>
      <c r="X10" s="132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</row>
    <row r="11" ht="14.25" hidden="1" customHeight="1">
      <c r="A11" s="75"/>
      <c r="B11" s="75"/>
      <c r="C11" s="75"/>
      <c r="D11" s="75"/>
      <c r="E11" s="75"/>
      <c r="F11" s="147" t="s">
        <v>1899</v>
      </c>
      <c r="G11" s="148" t="str">
        <f t="array" ref="G11">IFERROR(INDEX(tableau!M:M,LARGE(IF((tableau!A:A=FC!A8)*(TDB!N32&gt;=tableau!F:F)*(TDB!N32&lt;=tableau!G:G),ROW(tableau!M:M),""),1)),"Pas de Machine Sous Atmosphère de disponible par rapport à votre nombre de barquette")</f>
        <v>Pas de Machine Sous Atmosphère de disponible par rapport à votre nombre de barquette</v>
      </c>
      <c r="H11" s="149"/>
      <c r="I11" s="75"/>
      <c r="J11" s="75"/>
      <c r="K11" s="75"/>
      <c r="L11" s="75"/>
      <c r="M11" s="75"/>
      <c r="N11" s="147" t="s">
        <v>1899</v>
      </c>
      <c r="O11" s="148" t="str">
        <f t="array" ref="O11">IFERROR(INDEX(tableau!N:N,LARGE(IF((tableau!A:A=FC!A8)*(TDB!N32&gt;=tableau!F:F)*(TDB!N32&lt;=tableau!G:G),ROW(tableau!N:N),""),1)),"Pas de Machine Sous Atmosphère de disponible par rapport à votre nombre de barquette")</f>
        <v>Pas de Machine Sous Atmosphère de disponible par rapport à votre nombre de barquette</v>
      </c>
      <c r="P11" s="149"/>
      <c r="Q11" s="75"/>
      <c r="R11" s="75"/>
      <c r="S11" s="75"/>
      <c r="T11" s="75"/>
      <c r="U11" s="75"/>
      <c r="V11" s="147" t="s">
        <v>1899</v>
      </c>
      <c r="W11" s="148" t="str">
        <f t="array" ref="W11">IFERROR(INDEX(tableau!O:O,LARGE(IF((tableau!A:A=FC!A8)*(TDB!N32&gt;=tableau!F:F)*(TDB!N32&lt;=tableau!G:G),ROW(tableau!O:O),""),1)),"Pas de Machine Sous Atmosphère de disponible par rapport à votre nombre de barquette")</f>
        <v>Pas de Machine Sous Atmosphère de disponible par rapport à votre nombre de barquette</v>
      </c>
      <c r="X11" s="132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</row>
    <row r="12" ht="14.25" hidden="1" customHeight="1">
      <c r="A12" s="75"/>
      <c r="B12" s="75"/>
      <c r="C12" s="75"/>
      <c r="D12" s="75"/>
      <c r="E12" s="75"/>
      <c r="F12" s="147"/>
      <c r="G12" s="147"/>
      <c r="H12" s="149"/>
      <c r="I12" s="75"/>
      <c r="J12" s="75"/>
      <c r="K12" s="75"/>
      <c r="L12" s="75"/>
      <c r="M12" s="75"/>
      <c r="N12" s="147"/>
      <c r="O12" s="147"/>
      <c r="P12" s="149"/>
      <c r="Q12" s="75"/>
      <c r="R12" s="75"/>
      <c r="S12" s="75"/>
      <c r="T12" s="75"/>
      <c r="U12" s="75"/>
      <c r="V12" s="147"/>
      <c r="W12" s="147"/>
      <c r="X12" s="132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</row>
    <row r="13" ht="14.25" hidden="1" customHeight="1">
      <c r="A13" s="75"/>
      <c r="B13" s="75"/>
      <c r="C13" s="75"/>
      <c r="D13" s="75"/>
      <c r="E13" s="75"/>
      <c r="F13" s="147" t="s">
        <v>1900</v>
      </c>
      <c r="G13" s="150" t="str">
        <f>IFERROR(HLOOKUP(G11,'Référencement'!B7:AH39,5,FALSE),"")</f>
        <v/>
      </c>
      <c r="H13" s="151"/>
      <c r="I13" s="75"/>
      <c r="J13" s="75"/>
      <c r="K13" s="75"/>
      <c r="L13" s="75"/>
      <c r="M13" s="75"/>
      <c r="N13" s="147" t="s">
        <v>1900</v>
      </c>
      <c r="O13" s="150" t="str">
        <f>IFERROR(HLOOKUP(O11,'Référencement'!B7:AO39,5,FALSE),"")</f>
        <v/>
      </c>
      <c r="P13" s="151"/>
      <c r="Q13" s="75"/>
      <c r="R13" s="75"/>
      <c r="S13" s="75"/>
      <c r="T13" s="75"/>
      <c r="U13" s="75"/>
      <c r="V13" s="147" t="s">
        <v>1900</v>
      </c>
      <c r="W13" s="150" t="str">
        <f>IFERROR(HLOOKUP(W11,'Référencement'!B7:AW39,5,FALSE),"")</f>
        <v/>
      </c>
      <c r="X13" s="132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</row>
    <row r="14" ht="14.25" hidden="1" customHeight="1">
      <c r="A14" s="75"/>
      <c r="B14" s="75"/>
      <c r="C14" s="75"/>
      <c r="D14" s="75"/>
      <c r="E14" s="75"/>
      <c r="F14" s="147" t="s">
        <v>1901</v>
      </c>
      <c r="G14" s="152" t="str">
        <f>IFERROR(HYPERLINK(TRIM(HLOOKUP(G11,'Référencement'!B7:AH55,38,FALSE)), TRIM(HLOOKUP(G11,'Référencement'!B7:AH39,7,FALSE))),"")</f>
        <v/>
      </c>
      <c r="H14" s="153"/>
      <c r="I14" s="75"/>
      <c r="J14" s="75"/>
      <c r="K14" s="75"/>
      <c r="L14" s="75"/>
      <c r="M14" s="75"/>
      <c r="N14" s="147" t="s">
        <v>1901</v>
      </c>
      <c r="O14" s="152" t="str">
        <f>IFERROR(HYPERLINK(TRIM(HLOOKUP(O11,'Référencement'!B7:AO55,38,FALSE)), TRIM(HLOOKUP(O11,'Référencement'!B7:AO39,7,FALSE))),"")</f>
        <v/>
      </c>
      <c r="P14" s="153"/>
      <c r="Q14" s="75"/>
      <c r="R14" s="75"/>
      <c r="S14" s="75"/>
      <c r="T14" s="75"/>
      <c r="U14" s="75"/>
      <c r="V14" s="147" t="s">
        <v>1901</v>
      </c>
      <c r="W14" s="152" t="str">
        <f>IFERROR(HYPERLINK(TRIM(HLOOKUP(W11,'Référencement'!B7:AW55,38,FALSE)), TRIM(HLOOKUP(W11,'Référencement'!B7:AW39,7,FALSE))),"")</f>
        <v/>
      </c>
      <c r="X14" s="132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</row>
    <row r="15" ht="44.25" hidden="1" customHeight="1">
      <c r="A15" s="75"/>
      <c r="B15" s="75"/>
      <c r="C15" s="75"/>
      <c r="D15" s="75"/>
      <c r="E15" s="75"/>
      <c r="F15" s="148" t="s">
        <v>1902</v>
      </c>
      <c r="G15" s="147" t="str">
        <f>IFERROR(HLOOKUP(G11,'Référencement'!B7:AH39,8,FALSE),"")</f>
        <v/>
      </c>
      <c r="H15" s="149"/>
      <c r="I15" s="75"/>
      <c r="J15" s="75"/>
      <c r="K15" s="75"/>
      <c r="L15" s="75"/>
      <c r="M15" s="75"/>
      <c r="N15" s="148" t="s">
        <v>1902</v>
      </c>
      <c r="O15" s="147" t="str">
        <f>IFERROR(HLOOKUP(O11,'Référencement'!B7:AH39,8,FALSE),"")</f>
        <v/>
      </c>
      <c r="P15" s="149"/>
      <c r="Q15" s="75"/>
      <c r="R15" s="75"/>
      <c r="S15" s="75"/>
      <c r="T15" s="75"/>
      <c r="U15" s="75"/>
      <c r="V15" s="148" t="s">
        <v>1902</v>
      </c>
      <c r="W15" s="147" t="str">
        <f>IFERROR(HLOOKUP(W11,'Référencement'!B7:AH39,8,FALSE),"")</f>
        <v/>
      </c>
      <c r="X15" s="132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</row>
    <row r="16" ht="14.25" hidden="1" customHeight="1">
      <c r="A16" s="75"/>
      <c r="B16" s="75"/>
      <c r="C16" s="75"/>
      <c r="D16" s="75"/>
      <c r="E16" s="75"/>
      <c r="F16" s="147" t="s">
        <v>1903</v>
      </c>
      <c r="G16" s="147" t="str">
        <f>IFERROR(HLOOKUP(G11,'Référencement'!B7:AH39,9,FALSE),"")</f>
        <v/>
      </c>
      <c r="H16" s="149"/>
      <c r="I16" s="75"/>
      <c r="J16" s="75"/>
      <c r="K16" s="75"/>
      <c r="L16" s="75"/>
      <c r="M16" s="75"/>
      <c r="N16" s="147" t="s">
        <v>1903</v>
      </c>
      <c r="O16" s="147" t="str">
        <f>IFERROR(HLOOKUP(O11,'Référencement'!B7:AO39,9,FALSE),"")</f>
        <v/>
      </c>
      <c r="P16" s="149"/>
      <c r="Q16" s="75"/>
      <c r="R16" s="75"/>
      <c r="S16" s="75"/>
      <c r="T16" s="75"/>
      <c r="U16" s="75"/>
      <c r="V16" s="147" t="s">
        <v>1903</v>
      </c>
      <c r="W16" s="147" t="str">
        <f>IFERROR(HLOOKUP(W11,'Référencement'!B7:AW39,9,FALSE),"")</f>
        <v/>
      </c>
      <c r="X16" s="13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</row>
    <row r="17" ht="64.5" hidden="1" customHeight="1">
      <c r="A17" s="75"/>
      <c r="B17" s="75"/>
      <c r="C17" s="75"/>
      <c r="D17" s="75"/>
      <c r="E17" s="75"/>
      <c r="F17" s="147" t="s">
        <v>1904</v>
      </c>
      <c r="G17" s="148" t="str">
        <f>IFERROR(HLOOKUP(G11,'Référencement'!B7:AH39,10,FALSE),"")</f>
        <v/>
      </c>
      <c r="H17" s="154"/>
      <c r="I17" s="75"/>
      <c r="J17" s="75"/>
      <c r="K17" s="75"/>
      <c r="L17" s="75"/>
      <c r="M17" s="75"/>
      <c r="N17" s="147" t="s">
        <v>1904</v>
      </c>
      <c r="O17" s="148" t="str">
        <f>IFERROR(HLOOKUP(O11,'Référencement'!B7:AO39,10,FALSE),"")</f>
        <v/>
      </c>
      <c r="P17" s="154"/>
      <c r="Q17" s="75"/>
      <c r="R17" s="75"/>
      <c r="S17" s="75"/>
      <c r="T17" s="75"/>
      <c r="U17" s="75"/>
      <c r="V17" s="147" t="s">
        <v>1904</v>
      </c>
      <c r="W17" s="148" t="str">
        <f>IFERROR(HLOOKUP(W11,'Référencement'!B7:AW39,10,FALSE),"")</f>
        <v/>
      </c>
      <c r="X17" s="132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</row>
    <row r="18" ht="123.0" hidden="1" customHeight="1">
      <c r="A18" s="75"/>
      <c r="B18" s="75"/>
      <c r="C18" s="75"/>
      <c r="D18" s="75"/>
      <c r="E18" s="75"/>
      <c r="F18" s="147" t="s">
        <v>1905</v>
      </c>
      <c r="G18" s="148" t="str">
        <f>IFERROR(HLOOKUP(G11,'Référencement'!B7:AH39,11,FALSE),"")</f>
        <v/>
      </c>
      <c r="H18" s="154"/>
      <c r="I18" s="75"/>
      <c r="J18" s="75"/>
      <c r="K18" s="75"/>
      <c r="L18" s="75"/>
      <c r="M18" s="75"/>
      <c r="N18" s="147" t="s">
        <v>1905</v>
      </c>
      <c r="O18" s="148" t="str">
        <f>IFERROR(HLOOKUP(O11,'Référencement'!B7:AO39,11,FALSE),"")</f>
        <v/>
      </c>
      <c r="P18" s="154"/>
      <c r="Q18" s="75"/>
      <c r="R18" s="75"/>
      <c r="S18" s="75"/>
      <c r="T18" s="75"/>
      <c r="U18" s="75"/>
      <c r="V18" s="147" t="s">
        <v>1905</v>
      </c>
      <c r="W18" s="148" t="str">
        <f>IFERROR(HLOOKUP(W11,'Référencement'!B7:AW39,11,FALSE),"")</f>
        <v/>
      </c>
      <c r="X18" s="132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</row>
    <row r="19" ht="36.0" hidden="1" customHeight="1">
      <c r="A19" s="75"/>
      <c r="B19" s="155"/>
      <c r="C19" s="5"/>
      <c r="D19" s="75"/>
      <c r="E19" s="75"/>
      <c r="F19" s="156" t="s">
        <v>1906</v>
      </c>
      <c r="G19" s="150" t="str">
        <f>IFERROR(HLOOKUP(G11,'Référencement'!B7:AH39,12,FALSE),"")</f>
        <v/>
      </c>
      <c r="H19" s="151"/>
      <c r="I19" s="75"/>
      <c r="J19" s="155"/>
      <c r="K19" s="5"/>
      <c r="L19" s="75"/>
      <c r="M19" s="75"/>
      <c r="N19" s="156" t="s">
        <v>1906</v>
      </c>
      <c r="O19" s="150" t="str">
        <f>IFERROR(HLOOKUP(O11,'Référencement'!B7:AO39,12,FALSE),"")</f>
        <v/>
      </c>
      <c r="P19" s="151"/>
      <c r="Q19" s="75"/>
      <c r="R19" s="155"/>
      <c r="S19" s="5"/>
      <c r="T19" s="75"/>
      <c r="U19" s="75"/>
      <c r="V19" s="156" t="s">
        <v>1906</v>
      </c>
      <c r="W19" s="150" t="str">
        <f>IFERROR(HLOOKUP(W11,'Référencement'!B7:AW39,12,FALSE),"")</f>
        <v/>
      </c>
      <c r="X19" s="132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</row>
    <row r="20" ht="14.25" hidden="1" customHeight="1">
      <c r="A20" s="75"/>
      <c r="B20" s="157"/>
      <c r="C20" s="158" t="s">
        <v>1907</v>
      </c>
      <c r="D20" s="159" t="str">
        <f>IFERROR(TDB!N32/HLOOKUP(FC!G11,'Référencement'!B7:AH43,36,FALSE),"")</f>
        <v/>
      </c>
      <c r="E20" s="75"/>
      <c r="F20" s="143"/>
      <c r="G20" s="75"/>
      <c r="H20" s="132"/>
      <c r="I20" s="75"/>
      <c r="J20" s="157"/>
      <c r="K20" s="158" t="s">
        <v>1907</v>
      </c>
      <c r="L20" s="159" t="str">
        <f>IFERROR(TDB!N32/HLOOKUP(FC!O11,'Référencement'!B7:AH43,36,FALSE),"")</f>
        <v/>
      </c>
      <c r="M20" s="75"/>
      <c r="N20" s="143"/>
      <c r="O20" s="75"/>
      <c r="P20" s="132"/>
      <c r="Q20" s="75"/>
      <c r="R20" s="157"/>
      <c r="S20" s="158" t="s">
        <v>1907</v>
      </c>
      <c r="T20" s="159" t="str">
        <f>IFERROR(TDB!N32/HLOOKUP(FC!W11,'Référencement'!B7:AH43,36,FALSE),"")</f>
        <v/>
      </c>
      <c r="U20" s="75"/>
      <c r="V20" s="143"/>
      <c r="W20" s="75"/>
      <c r="X20" s="132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</row>
    <row r="21" ht="14.25" hidden="1" customHeight="1">
      <c r="A21" s="75"/>
      <c r="B21" s="75"/>
      <c r="C21" s="160"/>
      <c r="D21" s="75"/>
      <c r="E21" s="75"/>
      <c r="F21" s="144" t="s">
        <v>1908</v>
      </c>
      <c r="G21" s="145"/>
      <c r="H21" s="146"/>
      <c r="I21" s="75"/>
      <c r="J21" s="75"/>
      <c r="K21" s="160"/>
      <c r="L21" s="75"/>
      <c r="M21" s="75"/>
      <c r="N21" s="144" t="s">
        <v>1908</v>
      </c>
      <c r="O21" s="145"/>
      <c r="P21" s="146"/>
      <c r="Q21" s="75"/>
      <c r="R21" s="75"/>
      <c r="S21" s="160"/>
      <c r="T21" s="75"/>
      <c r="U21" s="75"/>
      <c r="V21" s="144" t="s">
        <v>1908</v>
      </c>
      <c r="W21" s="145"/>
      <c r="X21" s="132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</row>
    <row r="22" ht="15.75" hidden="1" customHeight="1">
      <c r="A22" s="178" t="str">
        <f>IF(D20="","",IF(D20&gt;1,"Attention capacité d'emballage dépassée",""))</f>
        <v/>
      </c>
      <c r="B22" s="7"/>
      <c r="C22" s="7"/>
      <c r="D22" s="8"/>
      <c r="E22" s="75"/>
      <c r="F22" s="143"/>
      <c r="G22" s="75"/>
      <c r="H22" s="132"/>
      <c r="I22" s="178" t="str">
        <f>IF(L20="","",IF(L20&gt;1,"Attention capacité d'emballage dépassée",""))</f>
        <v/>
      </c>
      <c r="J22" s="7"/>
      <c r="K22" s="7"/>
      <c r="L22" s="8"/>
      <c r="M22" s="75"/>
      <c r="N22" s="143"/>
      <c r="O22" s="75"/>
      <c r="P22" s="132"/>
      <c r="Q22" s="178" t="str">
        <f>IF(T20="","",IF(T20&gt;1,"Attention capacité d'emballage dépassée",""))</f>
        <v/>
      </c>
      <c r="R22" s="7"/>
      <c r="S22" s="7"/>
      <c r="T22" s="8"/>
      <c r="U22" s="75"/>
      <c r="V22" s="143"/>
      <c r="W22" s="75"/>
      <c r="X22" s="132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</row>
    <row r="23" ht="33.0" hidden="1" customHeight="1">
      <c r="A23" s="9"/>
      <c r="D23" s="10"/>
      <c r="E23" s="75"/>
      <c r="F23" s="147" t="s">
        <v>1909</v>
      </c>
      <c r="G23" s="165" t="str">
        <f>IFERROR(HLOOKUP(G11,'Référencement'!B7:AH39,13,FALSE),"")</f>
        <v/>
      </c>
      <c r="H23" s="164"/>
      <c r="I23" s="9"/>
      <c r="L23" s="10"/>
      <c r="M23" s="75"/>
      <c r="N23" s="147" t="s">
        <v>1909</v>
      </c>
      <c r="O23" s="165" t="str">
        <f>IFERROR(HLOOKUP(O11,'Référencement'!B7:AO39,13,FALSE),"")</f>
        <v/>
      </c>
      <c r="P23" s="164"/>
      <c r="Q23" s="9"/>
      <c r="T23" s="10"/>
      <c r="U23" s="75"/>
      <c r="V23" s="147" t="s">
        <v>1909</v>
      </c>
      <c r="W23" s="165" t="str">
        <f>IFERROR(HLOOKUP(W11,'Référencement'!B7:AW39,13,FALSE),"")</f>
        <v/>
      </c>
      <c r="X23" s="132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</row>
    <row r="24" ht="53.25" hidden="1" customHeight="1">
      <c r="A24" s="9"/>
      <c r="D24" s="10"/>
      <c r="E24" s="75"/>
      <c r="F24" s="148" t="s">
        <v>1910</v>
      </c>
      <c r="G24" s="165" t="str">
        <f>IFERROR(HLOOKUP(G11,'Référencement'!B7:AH39,17,FALSE),"")</f>
        <v/>
      </c>
      <c r="H24" s="164"/>
      <c r="I24" s="9"/>
      <c r="L24" s="10"/>
      <c r="M24" s="75"/>
      <c r="N24" s="148" t="s">
        <v>1910</v>
      </c>
      <c r="O24" s="165" t="str">
        <f>IFERROR(HLOOKUP(O11,'Référencement'!B7:AO39,17,FALSE),"")</f>
        <v/>
      </c>
      <c r="P24" s="164"/>
      <c r="Q24" s="9"/>
      <c r="T24" s="10"/>
      <c r="U24" s="75"/>
      <c r="V24" s="148" t="s">
        <v>1910</v>
      </c>
      <c r="W24" s="165" t="str">
        <f>IFERROR(HLOOKUP(W11,'Référencement'!B7:AW39,17,FALSE),"")</f>
        <v/>
      </c>
      <c r="X24" s="132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</row>
    <row r="25" ht="33.0" hidden="1" customHeight="1">
      <c r="A25" s="11"/>
      <c r="B25" s="12"/>
      <c r="C25" s="12"/>
      <c r="D25" s="13"/>
      <c r="E25" s="75"/>
      <c r="F25" s="147" t="s">
        <v>1911</v>
      </c>
      <c r="G25" s="165" t="str">
        <f>IFERROR(HLOOKUP(G11,'Référencement'!B7:AH39,18,FALSE),"")</f>
        <v/>
      </c>
      <c r="H25" s="164"/>
      <c r="I25" s="11"/>
      <c r="J25" s="12"/>
      <c r="K25" s="12"/>
      <c r="L25" s="13"/>
      <c r="M25" s="75"/>
      <c r="N25" s="147" t="s">
        <v>1911</v>
      </c>
      <c r="O25" s="165" t="str">
        <f>IFERROR(HLOOKUP(O11,'Référencement'!B7:AO39,18,FALSE),"")</f>
        <v/>
      </c>
      <c r="P25" s="164"/>
      <c r="Q25" s="11"/>
      <c r="R25" s="12"/>
      <c r="S25" s="12"/>
      <c r="T25" s="13"/>
      <c r="U25" s="75"/>
      <c r="V25" s="147" t="s">
        <v>1911</v>
      </c>
      <c r="W25" s="165" t="str">
        <f>IFERROR(HLOOKUP(W11,'Référencement'!B7:AW39,18,FALSE),"")</f>
        <v/>
      </c>
      <c r="X25" s="132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</row>
    <row r="26" ht="33.0" hidden="1" customHeight="1">
      <c r="A26" s="75"/>
      <c r="B26" s="75"/>
      <c r="C26" s="75"/>
      <c r="D26" s="75"/>
      <c r="E26" s="75"/>
      <c r="F26" s="147" t="s">
        <v>1912</v>
      </c>
      <c r="G26" s="165" t="str">
        <f>IFERROR(HLOOKUP(G11,'Référencement'!B7:AH39,19,FALSE),"")</f>
        <v/>
      </c>
      <c r="H26" s="164"/>
      <c r="I26" s="75"/>
      <c r="J26" s="75"/>
      <c r="K26" s="75"/>
      <c r="L26" s="75"/>
      <c r="M26" s="75"/>
      <c r="N26" s="147" t="s">
        <v>1912</v>
      </c>
      <c r="O26" s="165" t="str">
        <f>IFERROR(HLOOKUP(O11,'Référencement'!B7:AO39,19,FALSE),"")</f>
        <v/>
      </c>
      <c r="P26" s="164"/>
      <c r="Q26" s="75"/>
      <c r="R26" s="75"/>
      <c r="S26" s="75"/>
      <c r="T26" s="75"/>
      <c r="U26" s="75"/>
      <c r="V26" s="147" t="s">
        <v>1912</v>
      </c>
      <c r="W26" s="165" t="str">
        <f>IFERROR(HLOOKUP(W11,'Référencement'!B7:AW39,19,FALSE),"")</f>
        <v/>
      </c>
      <c r="X26" s="132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</row>
    <row r="27" ht="33.0" hidden="1" customHeight="1">
      <c r="A27" s="75"/>
      <c r="B27" s="75"/>
      <c r="C27" s="75"/>
      <c r="D27" s="75"/>
      <c r="E27" s="75"/>
      <c r="F27" s="166" t="s">
        <v>1913</v>
      </c>
      <c r="G27" s="167" t="str">
        <f>IFERROR(HLOOKUP(G11,'Référencement'!B7:AH39,25,FALSE),"")</f>
        <v/>
      </c>
      <c r="H27" s="168"/>
      <c r="I27" s="75"/>
      <c r="J27" s="75"/>
      <c r="K27" s="75"/>
      <c r="L27" s="75"/>
      <c r="M27" s="75"/>
      <c r="N27" s="166" t="s">
        <v>1913</v>
      </c>
      <c r="O27" s="167" t="str">
        <f>IFERROR(HLOOKUP(O11,'Référencement'!B7:AO39,25,FALSE),"")</f>
        <v/>
      </c>
      <c r="P27" s="168"/>
      <c r="Q27" s="75"/>
      <c r="R27" s="75"/>
      <c r="S27" s="75"/>
      <c r="T27" s="75"/>
      <c r="U27" s="75"/>
      <c r="V27" s="166" t="s">
        <v>1913</v>
      </c>
      <c r="W27" s="167" t="str">
        <f>IFERROR(HLOOKUP(W11,'Référencement'!B7:AW39,25,FALSE),"")</f>
        <v/>
      </c>
      <c r="X27" s="132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</row>
    <row r="28" ht="33.0" hidden="1" customHeight="1">
      <c r="A28" s="75"/>
      <c r="B28" s="75"/>
      <c r="C28" s="75"/>
      <c r="D28" s="75"/>
      <c r="E28" s="75"/>
      <c r="F28" s="148" t="s">
        <v>1914</v>
      </c>
      <c r="G28" s="165">
        <f>IFERROR(G27/5,"")</f>
        <v>0</v>
      </c>
      <c r="H28" s="164"/>
      <c r="I28" s="75"/>
      <c r="J28" s="75"/>
      <c r="K28" s="75"/>
      <c r="L28" s="75"/>
      <c r="M28" s="75"/>
      <c r="N28" s="148" t="s">
        <v>1914</v>
      </c>
      <c r="O28" s="165">
        <f>IFERROR(O27/5,"")</f>
        <v>0</v>
      </c>
      <c r="P28" s="164"/>
      <c r="Q28" s="75"/>
      <c r="R28" s="75"/>
      <c r="S28" s="75"/>
      <c r="T28" s="75"/>
      <c r="U28" s="75"/>
      <c r="V28" s="148" t="s">
        <v>1914</v>
      </c>
      <c r="W28" s="165">
        <f>IFERROR(W27/5,"")</f>
        <v>0</v>
      </c>
      <c r="X28" s="132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</row>
    <row r="29" ht="33.0" hidden="1" customHeight="1">
      <c r="A29" s="75"/>
      <c r="B29" s="75"/>
      <c r="C29" s="75"/>
      <c r="D29" s="75"/>
      <c r="E29" s="75"/>
      <c r="F29" s="143"/>
      <c r="G29" s="75"/>
      <c r="H29" s="132"/>
      <c r="I29" s="75"/>
      <c r="J29" s="75"/>
      <c r="K29" s="75"/>
      <c r="L29" s="75"/>
      <c r="M29" s="75"/>
      <c r="N29" s="143"/>
      <c r="O29" s="75"/>
      <c r="P29" s="132"/>
      <c r="Q29" s="75"/>
      <c r="R29" s="75"/>
      <c r="S29" s="75"/>
      <c r="T29" s="75"/>
      <c r="U29" s="75"/>
      <c r="V29" s="143"/>
      <c r="W29" s="75"/>
      <c r="X29" s="132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</row>
    <row r="30" ht="33.0" hidden="1" customHeight="1">
      <c r="A30" s="75"/>
      <c r="B30" s="75"/>
      <c r="C30" s="75"/>
      <c r="D30" s="75"/>
      <c r="E30" s="75"/>
      <c r="F30" s="147" t="s">
        <v>1915</v>
      </c>
      <c r="G30" s="169" t="str">
        <f>IFERROR(HLOOKUP(G11,'Référencement'!B7:AH50,31,FALSE),"")</f>
        <v/>
      </c>
      <c r="H30" s="170"/>
      <c r="I30" s="75"/>
      <c r="J30" s="75"/>
      <c r="K30" s="75"/>
      <c r="L30" s="75"/>
      <c r="M30" s="75"/>
      <c r="N30" s="147" t="s">
        <v>1915</v>
      </c>
      <c r="O30" s="169" t="str">
        <f>IFERROR(HLOOKUP(O11,'Référencement'!B7:AO50,31,FALSE),"")</f>
        <v/>
      </c>
      <c r="P30" s="170"/>
      <c r="Q30" s="75"/>
      <c r="R30" s="75"/>
      <c r="S30" s="75"/>
      <c r="T30" s="75"/>
      <c r="U30" s="75"/>
      <c r="V30" s="147" t="s">
        <v>1915</v>
      </c>
      <c r="W30" s="169" t="str">
        <f>IFERROR(HLOOKUP(W11,'Référencement'!B7:AW50,31,FALSE),"")</f>
        <v/>
      </c>
      <c r="X30" s="132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</row>
    <row r="31" ht="33.0" hidden="1" customHeight="1">
      <c r="A31" s="75"/>
      <c r="B31" s="75"/>
      <c r="C31" s="75"/>
      <c r="D31" s="75"/>
      <c r="E31" s="75"/>
      <c r="F31" s="147" t="s">
        <v>1916</v>
      </c>
      <c r="G31" s="169" t="str">
        <f>IFERROR(HLOOKUP(G11,'Référencement'!B7:AH50,33,FALSE),"")</f>
        <v/>
      </c>
      <c r="H31" s="170"/>
      <c r="I31" s="75"/>
      <c r="J31" s="75"/>
      <c r="K31" s="75"/>
      <c r="L31" s="75"/>
      <c r="M31" s="75"/>
      <c r="N31" s="147" t="s">
        <v>1916</v>
      </c>
      <c r="O31" s="169" t="str">
        <f>IFERROR(HLOOKUP(O11,'Référencement'!B7:AO50,33,FALSE),"")</f>
        <v/>
      </c>
      <c r="P31" s="170"/>
      <c r="Q31" s="75"/>
      <c r="R31" s="75"/>
      <c r="S31" s="75"/>
      <c r="T31" s="75"/>
      <c r="U31" s="75"/>
      <c r="V31" s="147" t="s">
        <v>1916</v>
      </c>
      <c r="W31" s="169" t="str">
        <f>IFERROR(HLOOKUP(W11,'Référencement'!B7:AW50,33,FALSE),"")</f>
        <v/>
      </c>
      <c r="X31" s="132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</row>
    <row r="32" ht="33.0" hidden="1" customHeight="1">
      <c r="A32" s="75"/>
      <c r="B32" s="75"/>
      <c r="C32" s="75"/>
      <c r="D32" s="75"/>
      <c r="E32" s="75"/>
      <c r="F32" s="148" t="s">
        <v>1917</v>
      </c>
      <c r="G32" s="171" t="str">
        <f>IFERROR(HLOOKUP(G11,'Référencement'!B7:AH50,37,FALSE),"")</f>
        <v/>
      </c>
      <c r="H32" s="172"/>
      <c r="I32" s="75"/>
      <c r="J32" s="75"/>
      <c r="K32" s="75"/>
      <c r="L32" s="75"/>
      <c r="M32" s="75"/>
      <c r="N32" s="148" t="s">
        <v>1917</v>
      </c>
      <c r="O32" s="171" t="str">
        <f>IFERROR(HLOOKUP(O11,'Référencement'!B7:AO50,37,FALSE),"")</f>
        <v/>
      </c>
      <c r="P32" s="172"/>
      <c r="Q32" s="75"/>
      <c r="R32" s="75"/>
      <c r="S32" s="75"/>
      <c r="T32" s="75"/>
      <c r="U32" s="75"/>
      <c r="V32" s="148" t="s">
        <v>1917</v>
      </c>
      <c r="W32" s="171" t="str">
        <f>IFERROR(HLOOKUP(W11,'Référencement'!B7:AW50,37,FALSE),"")</f>
        <v/>
      </c>
      <c r="X32" s="132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</row>
    <row r="33" ht="14.25" customHeight="1">
      <c r="A33" s="132"/>
      <c r="B33" s="132"/>
      <c r="C33" s="132"/>
      <c r="D33" s="132"/>
      <c r="E33" s="132"/>
      <c r="F33" s="173"/>
      <c r="G33" s="132"/>
      <c r="H33" s="132"/>
      <c r="I33" s="132"/>
      <c r="J33" s="132"/>
      <c r="K33" s="132"/>
      <c r="L33" s="132"/>
      <c r="M33" s="132"/>
      <c r="N33" s="173"/>
      <c r="O33" s="132"/>
      <c r="P33" s="132"/>
      <c r="Q33" s="132"/>
      <c r="R33" s="132"/>
      <c r="S33" s="132"/>
      <c r="T33" s="132"/>
      <c r="U33" s="132"/>
      <c r="V33" s="173"/>
      <c r="W33" s="132"/>
      <c r="X33" s="132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</row>
    <row r="34" ht="14.25" customHeight="1">
      <c r="A34" s="142" t="s">
        <v>1894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1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</row>
    <row r="35" ht="14.25" customHeight="1">
      <c r="A35" s="135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7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</row>
    <row r="36" ht="14.25" customHeight="1">
      <c r="A36" s="74" t="s">
        <v>1895</v>
      </c>
      <c r="B36" s="75"/>
      <c r="C36" s="75"/>
      <c r="D36" s="75"/>
      <c r="E36" s="75"/>
      <c r="F36" s="143"/>
      <c r="G36" s="75"/>
      <c r="H36" s="132"/>
      <c r="I36" s="74" t="s">
        <v>1918</v>
      </c>
      <c r="J36" s="75"/>
      <c r="K36" s="75"/>
      <c r="L36" s="75"/>
      <c r="M36" s="75"/>
      <c r="N36" s="143"/>
      <c r="O36" s="75"/>
      <c r="P36" s="132"/>
      <c r="Q36" s="74" t="s">
        <v>1918</v>
      </c>
      <c r="R36" s="75"/>
      <c r="S36" s="75"/>
      <c r="T36" s="75"/>
      <c r="U36" s="75"/>
      <c r="V36" s="143"/>
      <c r="W36" s="75"/>
      <c r="X36" s="132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</row>
    <row r="37" ht="14.25" customHeight="1">
      <c r="A37" s="75"/>
      <c r="B37" s="75"/>
      <c r="C37" s="75"/>
      <c r="D37" s="75"/>
      <c r="E37" s="75"/>
      <c r="F37" s="144" t="s">
        <v>1896</v>
      </c>
      <c r="G37" s="145"/>
      <c r="H37" s="132"/>
      <c r="I37" s="75"/>
      <c r="J37" s="75"/>
      <c r="K37" s="75"/>
      <c r="L37" s="75"/>
      <c r="M37" s="75"/>
      <c r="N37" s="144" t="s">
        <v>1897</v>
      </c>
      <c r="O37" s="145"/>
      <c r="P37" s="132"/>
      <c r="Q37" s="75"/>
      <c r="R37" s="75"/>
      <c r="S37" s="75"/>
      <c r="T37" s="75"/>
      <c r="U37" s="75"/>
      <c r="V37" s="144" t="s">
        <v>1898</v>
      </c>
      <c r="W37" s="145"/>
      <c r="X37" s="132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</row>
    <row r="38" ht="14.25" customHeight="1">
      <c r="A38" s="75"/>
      <c r="B38" s="75"/>
      <c r="C38" s="75"/>
      <c r="D38" s="75"/>
      <c r="E38" s="75"/>
      <c r="F38" s="143"/>
      <c r="G38" s="75"/>
      <c r="H38" s="132"/>
      <c r="I38" s="75"/>
      <c r="J38" s="75"/>
      <c r="K38" s="75"/>
      <c r="L38" s="75"/>
      <c r="M38" s="75"/>
      <c r="N38" s="143"/>
      <c r="O38" s="75"/>
      <c r="P38" s="132"/>
      <c r="Q38" s="75"/>
      <c r="R38" s="75"/>
      <c r="S38" s="75"/>
      <c r="T38" s="75"/>
      <c r="U38" s="75"/>
      <c r="V38" s="143"/>
      <c r="W38" s="75"/>
      <c r="X38" s="132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</row>
    <row r="39" ht="29.25" customHeight="1">
      <c r="A39" s="75"/>
      <c r="B39" s="75"/>
      <c r="C39" s="75"/>
      <c r="D39" s="75"/>
      <c r="E39" s="75"/>
      <c r="F39" s="147" t="s">
        <v>1899</v>
      </c>
      <c r="G39" s="148" t="str">
        <f t="array" ref="G39">IFERROR(INDEX(tableau!M:M,LARGE(IF((tableau!A:A=FC!A36)*(TDB!N36&gt;=tableau!H:H)*(TDB!N36&lt;=tableau!I:I),ROW(tableau!M:M),""),1)),"Pas de Machine Sous Vide de disponible par rapport à votre nombre de barquette")</f>
        <v>Pas de Machine Sous Vide de disponible par rapport à votre nombre de barquette</v>
      </c>
      <c r="H39" s="132"/>
      <c r="I39" s="75"/>
      <c r="J39" s="75"/>
      <c r="K39" s="75"/>
      <c r="L39" s="75"/>
      <c r="M39" s="75"/>
      <c r="N39" s="147" t="s">
        <v>1899</v>
      </c>
      <c r="O39" s="148" t="str">
        <f t="array" ref="O39">IFERROR(INDEX(tableau!N:N,LARGE(IF((tableau!A:A=FC!A36)*(TDB!N36&gt;=tableau!H:H)*(TDB!N36&lt;=tableau!I:I),ROW(tableau!N:N),""),1)),"Pas de Machine Sous Vide de disponible par rapport à votre nombre de barquette")</f>
        <v>Pas de Machine Sous Vide de disponible par rapport à votre nombre de barquette</v>
      </c>
      <c r="P39" s="132"/>
      <c r="Q39" s="75"/>
      <c r="R39" s="75"/>
      <c r="S39" s="75"/>
      <c r="T39" s="75"/>
      <c r="U39" s="75"/>
      <c r="V39" s="147" t="s">
        <v>1899</v>
      </c>
      <c r="W39" s="148" t="str">
        <f t="array" ref="W39">IFERROR(INDEX(tableau!O:O,LARGE(IF((tableau!A:A=FC!A36)*(TDB!N36&gt;=tableau!H:H)*(TDB!N36&lt;=tableau!I:I),ROW(tableau!O:O),""),1)),"Pas de Machine Sous Vide de disponible par rapport à votre nombre de barquette")</f>
        <v>Pas de Machine Sous Vide de disponible par rapport à votre nombre de barquette</v>
      </c>
      <c r="X39" s="132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</row>
    <row r="40" ht="14.25" hidden="1" customHeight="1">
      <c r="A40" s="75"/>
      <c r="B40" s="75"/>
      <c r="C40" s="75"/>
      <c r="D40" s="75"/>
      <c r="E40" s="75"/>
      <c r="F40" s="147"/>
      <c r="G40" s="147"/>
      <c r="H40" s="132"/>
      <c r="I40" s="75"/>
      <c r="J40" s="75"/>
      <c r="K40" s="75"/>
      <c r="L40" s="75"/>
      <c r="M40" s="75"/>
      <c r="N40" s="147"/>
      <c r="O40" s="147"/>
      <c r="P40" s="132"/>
      <c r="Q40" s="75"/>
      <c r="R40" s="75"/>
      <c r="S40" s="75"/>
      <c r="T40" s="75"/>
      <c r="U40" s="75"/>
      <c r="V40" s="147"/>
      <c r="W40" s="147"/>
      <c r="X40" s="132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</row>
    <row r="41" ht="14.25" customHeight="1">
      <c r="A41" s="75"/>
      <c r="B41" s="75"/>
      <c r="C41" s="75"/>
      <c r="D41" s="75"/>
      <c r="E41" s="75"/>
      <c r="F41" s="147" t="s">
        <v>1900</v>
      </c>
      <c r="G41" s="150" t="str">
        <f>IFERROR(HLOOKUP(G39,'Référencement'!B7:AH39,5,FALSE),"")</f>
        <v/>
      </c>
      <c r="H41" s="132"/>
      <c r="I41" s="75"/>
      <c r="J41" s="75"/>
      <c r="K41" s="75"/>
      <c r="L41" s="75"/>
      <c r="M41" s="75"/>
      <c r="N41" s="147" t="s">
        <v>1900</v>
      </c>
      <c r="O41" s="150" t="str">
        <f>IFERROR(HLOOKUP(O39,'Référencement'!B7:AP39,5,FALSE),"")</f>
        <v/>
      </c>
      <c r="P41" s="132"/>
      <c r="Q41" s="75"/>
      <c r="R41" s="75"/>
      <c r="S41" s="75"/>
      <c r="T41" s="75"/>
      <c r="U41" s="75"/>
      <c r="V41" s="147" t="s">
        <v>1900</v>
      </c>
      <c r="W41" s="150" t="str">
        <f>IFERROR(HLOOKUP(W39,'Référencement'!B7:AX39,5,FALSE),"")</f>
        <v/>
      </c>
      <c r="X41" s="132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</row>
    <row r="42" ht="14.25" customHeight="1">
      <c r="A42" s="75"/>
      <c r="B42" s="75"/>
      <c r="C42" s="75"/>
      <c r="D42" s="75"/>
      <c r="E42" s="75"/>
      <c r="F42" s="147" t="s">
        <v>1901</v>
      </c>
      <c r="G42" s="152" t="str">
        <f>IFERROR(HYPERLINK(TRIM(HLOOKUP(G39,'Référencement'!B7:AH55,38,FALSE)), TRIM(HLOOKUP(G39,'Référencement'!B7:AH39,7,FALSE))),"")</f>
        <v/>
      </c>
      <c r="H42" s="132"/>
      <c r="I42" s="75"/>
      <c r="J42" s="75"/>
      <c r="K42" s="75"/>
      <c r="L42" s="75"/>
      <c r="M42" s="75"/>
      <c r="N42" s="147" t="s">
        <v>1901</v>
      </c>
      <c r="O42" s="152" t="str">
        <f>IFERROR(HYPERLINK(TRIM(HLOOKUP(O39,'Référencement'!B7:AP55,38,FALSE)), TRIM(HLOOKUP(O39,'Référencement'!B7:AP39,7,FALSE))),"")</f>
        <v/>
      </c>
      <c r="P42" s="132"/>
      <c r="Q42" s="75"/>
      <c r="R42" s="75"/>
      <c r="S42" s="75"/>
      <c r="T42" s="75"/>
      <c r="U42" s="75"/>
      <c r="V42" s="147" t="s">
        <v>1901</v>
      </c>
      <c r="W42" s="152" t="str">
        <f>IFERROR(HYPERLINK(TRIM(HLOOKUP(W39,'Référencement'!B7:AX55,38,FALSE)), TRIM(HLOOKUP(W39,'Référencement'!B7:AX39,7,FALSE))),"")</f>
        <v/>
      </c>
      <c r="X42" s="132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</row>
    <row r="43" ht="14.25" hidden="1" customHeight="1">
      <c r="A43" s="75"/>
      <c r="B43" s="75"/>
      <c r="C43" s="75"/>
      <c r="D43" s="75"/>
      <c r="E43" s="75"/>
      <c r="F43" s="148" t="s">
        <v>1902</v>
      </c>
      <c r="G43" s="147" t="str">
        <f>IFERROR(HLOOKUP(G39,'Référencement'!B7:AH39,8,FALSE),"")</f>
        <v/>
      </c>
      <c r="H43" s="132"/>
      <c r="I43" s="75"/>
      <c r="J43" s="75"/>
      <c r="K43" s="75"/>
      <c r="L43" s="75"/>
      <c r="M43" s="75"/>
      <c r="N43" s="148" t="s">
        <v>1902</v>
      </c>
      <c r="O43" s="147" t="str">
        <f>IFERROR(HLOOKUP(O39,'Référencement'!B7:AP39,8,FALSE),"")</f>
        <v/>
      </c>
      <c r="P43" s="132"/>
      <c r="Q43" s="75"/>
      <c r="R43" s="75"/>
      <c r="S43" s="75"/>
      <c r="T43" s="75"/>
      <c r="U43" s="75"/>
      <c r="V43" s="148" t="s">
        <v>1902</v>
      </c>
      <c r="W43" s="147" t="str">
        <f>IFERROR(HLOOKUP(W39,'Référencement'!B7:AX39,8,FALSE),"")</f>
        <v/>
      </c>
      <c r="X43" s="132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</row>
    <row r="44" ht="14.25" customHeight="1">
      <c r="A44" s="75"/>
      <c r="B44" s="75"/>
      <c r="C44" s="75"/>
      <c r="D44" s="75"/>
      <c r="E44" s="75"/>
      <c r="F44" s="147" t="s">
        <v>1927</v>
      </c>
      <c r="G44" s="147" t="str">
        <f>IFERROR(HLOOKUP(G39,'Référencement'!B7:AH39,9,FALSE),"")</f>
        <v/>
      </c>
      <c r="H44" s="132"/>
      <c r="I44" s="75"/>
      <c r="J44" s="75"/>
      <c r="K44" s="75"/>
      <c r="L44" s="75"/>
      <c r="M44" s="75"/>
      <c r="N44" s="147" t="s">
        <v>1927</v>
      </c>
      <c r="O44" s="147" t="str">
        <f>IFERROR(HLOOKUP(O39,'Référencement'!B7:AP39,9,FALSE),"")</f>
        <v/>
      </c>
      <c r="P44" s="132"/>
      <c r="Q44" s="75"/>
      <c r="R44" s="75"/>
      <c r="S44" s="75"/>
      <c r="T44" s="75"/>
      <c r="U44" s="75"/>
      <c r="V44" s="147" t="s">
        <v>1927</v>
      </c>
      <c r="W44" s="147" t="str">
        <f>IFERROR(HLOOKUP(W39,'Référencement'!B7:AX39,9,FALSE),"")</f>
        <v/>
      </c>
      <c r="X44" s="132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</row>
    <row r="45" ht="121.5" customHeight="1">
      <c r="A45" s="75"/>
      <c r="B45" s="75"/>
      <c r="C45" s="75"/>
      <c r="D45" s="75"/>
      <c r="E45" s="75"/>
      <c r="F45" s="147" t="s">
        <v>1904</v>
      </c>
      <c r="G45" s="148" t="str">
        <f>IFERROR(HLOOKUP(G39,'Référencement'!B7:AH39,10,FALSE),"")</f>
        <v/>
      </c>
      <c r="H45" s="132"/>
      <c r="I45" s="75"/>
      <c r="J45" s="75"/>
      <c r="K45" s="75"/>
      <c r="L45" s="75"/>
      <c r="M45" s="75"/>
      <c r="N45" s="147" t="s">
        <v>1904</v>
      </c>
      <c r="O45" s="148" t="str">
        <f>IFERROR(HLOOKUP(O39,'Référencement'!B7:AP39,10,FALSE),"")</f>
        <v/>
      </c>
      <c r="P45" s="132"/>
      <c r="Q45" s="75"/>
      <c r="R45" s="75"/>
      <c r="S45" s="75"/>
      <c r="T45" s="75"/>
      <c r="U45" s="75"/>
      <c r="V45" s="147" t="s">
        <v>1904</v>
      </c>
      <c r="W45" s="148" t="str">
        <f>IFERROR(HLOOKUP(W39,'Référencement'!B7:AX39,10,FALSE),"")</f>
        <v/>
      </c>
      <c r="X45" s="132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</row>
    <row r="46" ht="94.5" customHeight="1">
      <c r="A46" s="75"/>
      <c r="B46" s="75"/>
      <c r="C46" s="75"/>
      <c r="D46" s="75"/>
      <c r="E46" s="75"/>
      <c r="F46" s="147" t="s">
        <v>1905</v>
      </c>
      <c r="G46" s="148" t="str">
        <f>IFERROR(HLOOKUP(G39,'Référencement'!B7:AH39,11,FALSE),"")</f>
        <v/>
      </c>
      <c r="H46" s="132"/>
      <c r="I46" s="75"/>
      <c r="J46" s="75"/>
      <c r="K46" s="75"/>
      <c r="L46" s="75"/>
      <c r="M46" s="75"/>
      <c r="N46" s="147" t="s">
        <v>1905</v>
      </c>
      <c r="O46" s="148" t="str">
        <f>IFERROR(HLOOKUP(O39,'Référencement'!B7:AP39,11,FALSE),"")</f>
        <v/>
      </c>
      <c r="P46" s="132"/>
      <c r="Q46" s="75"/>
      <c r="R46" s="75"/>
      <c r="S46" s="75"/>
      <c r="T46" s="75"/>
      <c r="U46" s="75"/>
      <c r="V46" s="147" t="s">
        <v>1905</v>
      </c>
      <c r="W46" s="148" t="str">
        <f>IFERROR(HLOOKUP(W39,'Référencement'!B7:AX39,11,FALSE),"")</f>
        <v/>
      </c>
      <c r="X46" s="132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</row>
    <row r="47" ht="14.25" customHeight="1">
      <c r="A47" s="75"/>
      <c r="B47" s="155"/>
      <c r="C47" s="5"/>
      <c r="D47" s="75"/>
      <c r="E47" s="75"/>
      <c r="F47" s="156" t="s">
        <v>1906</v>
      </c>
      <c r="G47" s="150" t="str">
        <f>IFERROR(HLOOKUP(G39,'Référencement'!B7:AH39,12,FALSE),"")</f>
        <v/>
      </c>
      <c r="H47" s="132"/>
      <c r="I47" s="75"/>
      <c r="J47" s="155"/>
      <c r="K47" s="5"/>
      <c r="L47" s="75"/>
      <c r="M47" s="75"/>
      <c r="N47" s="156" t="s">
        <v>1906</v>
      </c>
      <c r="O47" s="150" t="str">
        <f>IFERROR(HLOOKUP(O39,'Référencement'!B7:AP39,12,FALSE),"")</f>
        <v/>
      </c>
      <c r="P47" s="132"/>
      <c r="Q47" s="75"/>
      <c r="R47" s="155"/>
      <c r="S47" s="5"/>
      <c r="T47" s="75"/>
      <c r="U47" s="75"/>
      <c r="V47" s="156" t="s">
        <v>1906</v>
      </c>
      <c r="W47" s="150" t="str">
        <f>IFERROR(HLOOKUP(W39,'Référencement'!B7:AX39,12,FALSE),"")</f>
        <v/>
      </c>
      <c r="X47" s="132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</row>
    <row r="48" ht="14.25" customHeight="1">
      <c r="A48" s="75"/>
      <c r="B48" s="157"/>
      <c r="C48" s="158" t="s">
        <v>1907</v>
      </c>
      <c r="D48" s="159" t="str">
        <f>IFERROR(TDB!N32/HLOOKUP(FC!G39,'Référencement'!B7:AH43,36,FALSE),"")</f>
        <v/>
      </c>
      <c r="E48" s="75"/>
      <c r="F48" s="143"/>
      <c r="G48" s="75"/>
      <c r="H48" s="132"/>
      <c r="I48" s="75"/>
      <c r="J48" s="157"/>
      <c r="K48" s="158" t="s">
        <v>1907</v>
      </c>
      <c r="L48" s="159" t="str">
        <f>IFERROR(TDB!N32/HLOOKUP(FC!O39,'Référencement'!B7:AH43,36,FALSE),"")</f>
        <v/>
      </c>
      <c r="M48" s="75"/>
      <c r="N48" s="143"/>
      <c r="O48" s="75"/>
      <c r="P48" s="132"/>
      <c r="Q48" s="75"/>
      <c r="R48" s="157"/>
      <c r="S48" s="158" t="s">
        <v>1907</v>
      </c>
      <c r="T48" s="159" t="str">
        <f>IFERROR(TDB!N32/HLOOKUP(FC!W39,'Référencement'!B7:AH43,36,FALSE),"")</f>
        <v/>
      </c>
      <c r="U48" s="75"/>
      <c r="V48" s="143"/>
      <c r="W48" s="75"/>
      <c r="X48" s="132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</row>
    <row r="49" ht="14.25" customHeight="1">
      <c r="A49" s="75"/>
      <c r="B49" s="75"/>
      <c r="C49" s="160"/>
      <c r="D49" s="75"/>
      <c r="E49" s="75"/>
      <c r="F49" s="144" t="s">
        <v>1908</v>
      </c>
      <c r="G49" s="145"/>
      <c r="H49" s="132"/>
      <c r="I49" s="75"/>
      <c r="J49" s="75"/>
      <c r="K49" s="160"/>
      <c r="L49" s="75"/>
      <c r="M49" s="75"/>
      <c r="N49" s="144" t="s">
        <v>1908</v>
      </c>
      <c r="O49" s="145"/>
      <c r="P49" s="132"/>
      <c r="Q49" s="75"/>
      <c r="R49" s="75"/>
      <c r="S49" s="160"/>
      <c r="T49" s="75"/>
      <c r="U49" s="75"/>
      <c r="V49" s="144" t="s">
        <v>1908</v>
      </c>
      <c r="W49" s="145"/>
      <c r="X49" s="132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</row>
    <row r="50" ht="15.75" customHeight="1">
      <c r="A50" s="178" t="str">
        <f>IF(D48="","",IF(D48&gt;1,"Attention capacité d'emballage dépassée",""))</f>
        <v/>
      </c>
      <c r="B50" s="7"/>
      <c r="C50" s="7"/>
      <c r="D50" s="8"/>
      <c r="E50" s="75"/>
      <c r="F50" s="143"/>
      <c r="G50" s="75"/>
      <c r="H50" s="132"/>
      <c r="I50" s="178" t="str">
        <f>IF(L48="","",IF(L48&gt;1,"Attention capacité d'emballage dépassée",""))</f>
        <v/>
      </c>
      <c r="J50" s="7"/>
      <c r="K50" s="7"/>
      <c r="L50" s="8"/>
      <c r="M50" s="75"/>
      <c r="N50" s="143"/>
      <c r="O50" s="75"/>
      <c r="P50" s="132"/>
      <c r="Q50" s="178" t="str">
        <f>IF(T48="","",IF(T48&gt;1,"Attention capacité d'emballage dépassée",""))</f>
        <v/>
      </c>
      <c r="R50" s="7"/>
      <c r="S50" s="7"/>
      <c r="T50" s="8"/>
      <c r="U50" s="75"/>
      <c r="V50" s="143"/>
      <c r="W50" s="75"/>
      <c r="X50" s="132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</row>
    <row r="51" ht="42.0" customHeight="1">
      <c r="A51" s="9"/>
      <c r="D51" s="10"/>
      <c r="E51" s="75"/>
      <c r="F51" s="162" t="s">
        <v>1909</v>
      </c>
      <c r="G51" s="163" t="str">
        <f>IFERROR(HLOOKUP(G39,'Référencement'!B7:AH39,13,FALSE),"")</f>
        <v/>
      </c>
      <c r="H51" s="132"/>
      <c r="I51" s="9"/>
      <c r="L51" s="10"/>
      <c r="M51" s="75"/>
      <c r="N51" s="162" t="s">
        <v>1909</v>
      </c>
      <c r="O51" s="163" t="str">
        <f>IFERROR(HLOOKUP(O39,'Référencement'!B7:AP39,13,FALSE),"")</f>
        <v/>
      </c>
      <c r="P51" s="132"/>
      <c r="Q51" s="9"/>
      <c r="T51" s="10"/>
      <c r="U51" s="75"/>
      <c r="V51" s="162" t="s">
        <v>1909</v>
      </c>
      <c r="W51" s="163" t="str">
        <f>IFERROR(HLOOKUP(W39,'Référencement'!B7:AX39,13,FALSE),"")</f>
        <v/>
      </c>
      <c r="X51" s="132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</row>
    <row r="52" ht="42.0" customHeight="1">
      <c r="A52" s="9"/>
      <c r="D52" s="10"/>
      <c r="E52" s="75"/>
      <c r="F52" s="143"/>
      <c r="G52" s="75"/>
      <c r="H52" s="132"/>
      <c r="I52" s="9"/>
      <c r="L52" s="10"/>
      <c r="M52" s="75"/>
      <c r="N52" s="143"/>
      <c r="O52" s="75"/>
      <c r="P52" s="132"/>
      <c r="Q52" s="9"/>
      <c r="T52" s="10"/>
      <c r="U52" s="75"/>
      <c r="V52" s="143"/>
      <c r="W52" s="75"/>
      <c r="X52" s="132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</row>
    <row r="53" ht="52.5" customHeight="1">
      <c r="A53" s="11"/>
      <c r="B53" s="12"/>
      <c r="C53" s="12"/>
      <c r="D53" s="13"/>
      <c r="E53" s="75"/>
      <c r="F53" s="148" t="s">
        <v>1919</v>
      </c>
      <c r="G53" s="165" t="str">
        <f>IFERROR(HLOOKUP(G39,'Référencement'!B7:AH39,17,FALSE),"")</f>
        <v/>
      </c>
      <c r="H53" s="132"/>
      <c r="I53" s="11"/>
      <c r="J53" s="12"/>
      <c r="K53" s="12"/>
      <c r="L53" s="13"/>
      <c r="M53" s="75"/>
      <c r="N53" s="148" t="s">
        <v>1919</v>
      </c>
      <c r="O53" s="165" t="str">
        <f>IFERROR(HLOOKUP(O39,'Référencement'!B7:AP39,17,FALSE),"")</f>
        <v/>
      </c>
      <c r="P53" s="132"/>
      <c r="Q53" s="9"/>
      <c r="T53" s="10"/>
      <c r="U53" s="75"/>
      <c r="V53" s="148" t="s">
        <v>1919</v>
      </c>
      <c r="W53" s="165" t="str">
        <f>IFERROR(HLOOKUP(W39,'Référencement'!B7:AX39,17,FALSE),"")</f>
        <v/>
      </c>
      <c r="X53" s="132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</row>
    <row r="54" ht="42.0" hidden="1" customHeight="1">
      <c r="A54" s="75"/>
      <c r="B54" s="75"/>
      <c r="C54" s="75"/>
      <c r="D54" s="75"/>
      <c r="E54" s="75"/>
      <c r="F54" s="147" t="s">
        <v>1911</v>
      </c>
      <c r="G54" s="165" t="str">
        <f>IFERROR(HLOOKUP(G39,'Référencement'!B7:AH39,18,FALSE),"")</f>
        <v/>
      </c>
      <c r="H54" s="132"/>
      <c r="I54" s="75"/>
      <c r="J54" s="75"/>
      <c r="K54" s="75"/>
      <c r="L54" s="75"/>
      <c r="M54" s="75"/>
      <c r="N54" s="147" t="s">
        <v>1911</v>
      </c>
      <c r="O54" s="165" t="str">
        <f>IFERROR(HLOOKUP(O39,'Référencement'!J7:AP39,18,FALSE),"")</f>
        <v/>
      </c>
      <c r="P54" s="132"/>
      <c r="Q54" s="9"/>
      <c r="T54" s="10"/>
      <c r="U54" s="75"/>
      <c r="V54" s="147" t="s">
        <v>1911</v>
      </c>
      <c r="W54" s="165" t="str">
        <f>IFERROR(HLOOKUP(W39,'Référencement'!R7:AX39,18,FALSE),"")</f>
        <v/>
      </c>
      <c r="X54" s="132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</row>
    <row r="55" ht="42.0" customHeight="1">
      <c r="A55" s="75"/>
      <c r="B55" s="75"/>
      <c r="C55" s="75"/>
      <c r="D55" s="75"/>
      <c r="E55" s="75"/>
      <c r="F55" s="147" t="s">
        <v>1912</v>
      </c>
      <c r="G55" s="165" t="str">
        <f>IFERROR(HLOOKUP(G39,'Référencement'!B7:AH39,19,FALSE),"")</f>
        <v/>
      </c>
      <c r="H55" s="132"/>
      <c r="I55" s="75"/>
      <c r="J55" s="75"/>
      <c r="K55" s="75"/>
      <c r="L55" s="75"/>
      <c r="M55" s="75"/>
      <c r="N55" s="147" t="s">
        <v>1912</v>
      </c>
      <c r="O55" s="165" t="str">
        <f>IFERROR(HLOOKUP(O39,'Référencement'!B7:AP39,19,FALSE),"")</f>
        <v/>
      </c>
      <c r="P55" s="132"/>
      <c r="Q55" s="11"/>
      <c r="R55" s="12"/>
      <c r="S55" s="12"/>
      <c r="T55" s="13"/>
      <c r="U55" s="75"/>
      <c r="V55" s="147" t="s">
        <v>1912</v>
      </c>
      <c r="W55" s="165" t="str">
        <f>IFERROR(HLOOKUP(W39,'Référencement'!B7:AX39,19,FALSE),"")</f>
        <v/>
      </c>
      <c r="X55" s="132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</row>
    <row r="56" ht="42.0" customHeight="1">
      <c r="A56" s="75"/>
      <c r="B56" s="75"/>
      <c r="C56" s="75"/>
      <c r="D56" s="75"/>
      <c r="E56" s="75"/>
      <c r="F56" s="166" t="s">
        <v>1913</v>
      </c>
      <c r="G56" s="167" t="str">
        <f>IFERROR(HLOOKUP(G39,'Référencement'!B7:AH39,25,FALSE),"")</f>
        <v/>
      </c>
      <c r="H56" s="132"/>
      <c r="I56" s="75"/>
      <c r="J56" s="75"/>
      <c r="K56" s="75"/>
      <c r="L56" s="75"/>
      <c r="M56" s="75"/>
      <c r="N56" s="166" t="s">
        <v>1913</v>
      </c>
      <c r="O56" s="167" t="str">
        <f>IFERROR(HLOOKUP(O39,'Référencement'!B7:AP39,25,FALSE),"")</f>
        <v/>
      </c>
      <c r="P56" s="132"/>
      <c r="Q56" s="75"/>
      <c r="R56" s="75"/>
      <c r="S56" s="75"/>
      <c r="T56" s="75"/>
      <c r="U56" s="75"/>
      <c r="V56" s="166" t="s">
        <v>1913</v>
      </c>
      <c r="W56" s="167" t="str">
        <f>IFERROR(HLOOKUP(W39,'Référencement'!B7:AX39,25,FALSE),"")</f>
        <v/>
      </c>
      <c r="X56" s="132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</row>
    <row r="57" ht="42.0" customHeight="1">
      <c r="A57" s="75"/>
      <c r="B57" s="75"/>
      <c r="C57" s="75"/>
      <c r="D57" s="75"/>
      <c r="E57" s="75"/>
      <c r="F57" s="148" t="s">
        <v>1914</v>
      </c>
      <c r="G57" s="165">
        <f>IFERROR(G56/5,"")</f>
        <v>0</v>
      </c>
      <c r="H57" s="132"/>
      <c r="I57" s="75"/>
      <c r="J57" s="75"/>
      <c r="K57" s="75"/>
      <c r="L57" s="75"/>
      <c r="M57" s="75"/>
      <c r="N57" s="148" t="s">
        <v>1914</v>
      </c>
      <c r="O57" s="165">
        <f>IFERROR(O56/5,"")</f>
        <v>0</v>
      </c>
      <c r="P57" s="132"/>
      <c r="Q57" s="75"/>
      <c r="R57" s="75"/>
      <c r="S57" s="75"/>
      <c r="T57" s="75"/>
      <c r="U57" s="75"/>
      <c r="V57" s="148" t="s">
        <v>1914</v>
      </c>
      <c r="W57" s="165">
        <f>IFERROR(W56/5,"")</f>
        <v>0</v>
      </c>
      <c r="X57" s="132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</row>
    <row r="58" ht="42.0" customHeight="1">
      <c r="A58" s="75"/>
      <c r="B58" s="75"/>
      <c r="C58" s="75"/>
      <c r="D58" s="75"/>
      <c r="E58" s="75"/>
      <c r="F58" s="143"/>
      <c r="G58" s="75"/>
      <c r="H58" s="132"/>
      <c r="I58" s="75"/>
      <c r="J58" s="75"/>
      <c r="K58" s="75"/>
      <c r="L58" s="75"/>
      <c r="M58" s="75"/>
      <c r="N58" s="143"/>
      <c r="O58" s="75"/>
      <c r="P58" s="132"/>
      <c r="Q58" s="75"/>
      <c r="R58" s="75"/>
      <c r="S58" s="75"/>
      <c r="T58" s="75"/>
      <c r="U58" s="75"/>
      <c r="V58" s="143"/>
      <c r="W58" s="75"/>
      <c r="X58" s="132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</row>
    <row r="59" ht="42.0" customHeight="1">
      <c r="A59" s="75"/>
      <c r="B59" s="75"/>
      <c r="C59" s="75"/>
      <c r="D59" s="75"/>
      <c r="E59" s="75"/>
      <c r="F59" s="147" t="s">
        <v>1915</v>
      </c>
      <c r="G59" s="169" t="str">
        <f>IFERROR(HLOOKUP(G39,'Référencement'!B7:AH50,31,FALSE),"")</f>
        <v/>
      </c>
      <c r="H59" s="132"/>
      <c r="I59" s="75"/>
      <c r="J59" s="75"/>
      <c r="K59" s="75"/>
      <c r="L59" s="75"/>
      <c r="M59" s="75"/>
      <c r="N59" s="147" t="s">
        <v>1915</v>
      </c>
      <c r="O59" s="169" t="str">
        <f>IFERROR(HLOOKUP(O39,'Référencement'!B7:AP50,31,FALSE),"")</f>
        <v/>
      </c>
      <c r="P59" s="132"/>
      <c r="Q59" s="75"/>
      <c r="R59" s="75"/>
      <c r="S59" s="75"/>
      <c r="T59" s="75"/>
      <c r="U59" s="75"/>
      <c r="V59" s="147" t="s">
        <v>1915</v>
      </c>
      <c r="W59" s="169" t="str">
        <f>IFERROR(HLOOKUP(W39,'Référencement'!B7:AX50,31,FALSE),"")</f>
        <v/>
      </c>
      <c r="X59" s="132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</row>
    <row r="60" ht="42.0" hidden="1" customHeight="1">
      <c r="A60" s="75"/>
      <c r="B60" s="75"/>
      <c r="C60" s="75"/>
      <c r="D60" s="75"/>
      <c r="E60" s="75"/>
      <c r="F60" s="147" t="s">
        <v>1916</v>
      </c>
      <c r="G60" s="169" t="str">
        <f>IFERROR(HLOOKUP(G39,'Référencement'!B7:AH50,33,FALSE),"")</f>
        <v/>
      </c>
      <c r="H60" s="132"/>
      <c r="I60" s="75"/>
      <c r="J60" s="75"/>
      <c r="K60" s="75"/>
      <c r="L60" s="75"/>
      <c r="M60" s="75"/>
      <c r="N60" s="147" t="s">
        <v>1916</v>
      </c>
      <c r="O60" s="169" t="str">
        <f>IFERROR(HLOOKUP(O39,'Référencement'!B7:AP50,33,FALSE),"")</f>
        <v/>
      </c>
      <c r="P60" s="132"/>
      <c r="Q60" s="75"/>
      <c r="R60" s="75"/>
      <c r="S60" s="75"/>
      <c r="T60" s="75"/>
      <c r="U60" s="75"/>
      <c r="V60" s="147" t="s">
        <v>1916</v>
      </c>
      <c r="W60" s="169" t="str">
        <f>IFERROR(HLOOKUP(W39,'Référencement'!B7:AX50,33,FALSE),"")</f>
        <v/>
      </c>
      <c r="X60" s="132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</row>
    <row r="61" ht="42.0" customHeight="1">
      <c r="A61" s="75"/>
      <c r="B61" s="75"/>
      <c r="C61" s="75"/>
      <c r="D61" s="75"/>
      <c r="E61" s="75"/>
      <c r="F61" s="148" t="s">
        <v>1917</v>
      </c>
      <c r="G61" s="171" t="str">
        <f>IFERROR(HLOOKUP(G39,'Référencement'!B7:AH50,37,FALSE),"")</f>
        <v/>
      </c>
      <c r="H61" s="132"/>
      <c r="I61" s="75"/>
      <c r="J61" s="75"/>
      <c r="K61" s="75"/>
      <c r="L61" s="75"/>
      <c r="M61" s="75"/>
      <c r="N61" s="148" t="s">
        <v>1917</v>
      </c>
      <c r="O61" s="171" t="str">
        <f>IFERROR(HLOOKUP(O39,'Référencement'!B7:AP50,37,FALSE),"")</f>
        <v/>
      </c>
      <c r="P61" s="132"/>
      <c r="Q61" s="75"/>
      <c r="R61" s="75"/>
      <c r="S61" s="75"/>
      <c r="T61" s="75"/>
      <c r="U61" s="75"/>
      <c r="V61" s="148" t="s">
        <v>1917</v>
      </c>
      <c r="W61" s="171" t="str">
        <f>IFERROR(HLOOKUP(W39,'Référencement'!B7:AX50,37,FALSE),"")</f>
        <v/>
      </c>
      <c r="X61" s="132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</row>
    <row r="62" ht="14.25" customHeight="1">
      <c r="A62" s="75"/>
      <c r="B62" s="75"/>
      <c r="C62" s="75"/>
      <c r="D62" s="75"/>
      <c r="E62" s="75"/>
      <c r="F62" s="143"/>
      <c r="G62" s="75"/>
      <c r="H62" s="132"/>
      <c r="I62" s="75"/>
      <c r="J62" s="75"/>
      <c r="K62" s="75"/>
      <c r="L62" s="75"/>
      <c r="M62" s="75"/>
      <c r="N62" s="143"/>
      <c r="O62" s="75"/>
      <c r="P62" s="132"/>
      <c r="Q62" s="75"/>
      <c r="R62" s="75"/>
      <c r="S62" s="75"/>
      <c r="T62" s="75"/>
      <c r="U62" s="75"/>
      <c r="V62" s="143"/>
      <c r="W62" s="75"/>
      <c r="X62" s="132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</row>
    <row r="63" ht="14.25" customHeight="1">
      <c r="A63" s="75"/>
      <c r="B63" s="75"/>
      <c r="C63" s="75"/>
      <c r="D63" s="75"/>
      <c r="E63" s="75"/>
      <c r="F63" s="143"/>
      <c r="G63" s="75"/>
      <c r="H63" s="132"/>
      <c r="I63" s="75"/>
      <c r="J63" s="75"/>
      <c r="K63" s="75"/>
      <c r="L63" s="75"/>
      <c r="M63" s="75"/>
      <c r="N63" s="143"/>
      <c r="O63" s="75"/>
      <c r="P63" s="132"/>
      <c r="Q63" s="75"/>
      <c r="R63" s="75"/>
      <c r="S63" s="75"/>
      <c r="T63" s="75"/>
      <c r="U63" s="75"/>
      <c r="V63" s="143"/>
      <c r="W63" s="75"/>
      <c r="X63" s="132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</row>
    <row r="64" ht="14.25" customHeight="1">
      <c r="A64" s="132"/>
      <c r="B64" s="132"/>
      <c r="C64" s="132"/>
      <c r="D64" s="132"/>
      <c r="E64" s="132"/>
      <c r="F64" s="173"/>
      <c r="G64" s="132"/>
      <c r="H64" s="132"/>
      <c r="I64" s="132"/>
      <c r="J64" s="132"/>
      <c r="K64" s="132"/>
      <c r="L64" s="132"/>
      <c r="M64" s="132"/>
      <c r="N64" s="173"/>
      <c r="O64" s="132"/>
      <c r="P64" s="132"/>
      <c r="Q64" s="132"/>
      <c r="R64" s="132"/>
      <c r="S64" s="132"/>
      <c r="T64" s="132"/>
      <c r="U64" s="132"/>
      <c r="V64" s="173"/>
      <c r="W64" s="132"/>
      <c r="X64" s="132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</row>
    <row r="65" ht="14.25" customHeight="1">
      <c r="A65" s="174" t="s">
        <v>1925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1"/>
      <c r="X65" s="132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</row>
    <row r="66" ht="14.25" customHeight="1">
      <c r="A66" s="135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7"/>
      <c r="X66" s="132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</row>
    <row r="67" ht="14.25" customHeight="1">
      <c r="A67" s="74" t="s">
        <v>1925</v>
      </c>
      <c r="B67" s="75"/>
      <c r="C67" s="75"/>
      <c r="D67" s="75"/>
      <c r="E67" s="75"/>
      <c r="F67" s="143"/>
      <c r="G67" s="75"/>
      <c r="H67" s="132"/>
      <c r="I67" s="74" t="s">
        <v>1918</v>
      </c>
      <c r="J67" s="75"/>
      <c r="K67" s="75"/>
      <c r="L67" s="75"/>
      <c r="M67" s="75"/>
      <c r="N67" s="143"/>
      <c r="O67" s="75"/>
      <c r="P67" s="132"/>
      <c r="Q67" s="74" t="s">
        <v>1918</v>
      </c>
      <c r="R67" s="75"/>
      <c r="S67" s="75"/>
      <c r="T67" s="75"/>
      <c r="U67" s="75"/>
      <c r="V67" s="143"/>
      <c r="W67" s="75"/>
      <c r="X67" s="132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</row>
    <row r="68" ht="14.25" customHeight="1">
      <c r="A68" s="75"/>
      <c r="B68" s="75"/>
      <c r="C68" s="75"/>
      <c r="D68" s="75"/>
      <c r="E68" s="75"/>
      <c r="F68" s="144" t="s">
        <v>1896</v>
      </c>
      <c r="G68" s="145"/>
      <c r="H68" s="132"/>
      <c r="I68" s="75"/>
      <c r="J68" s="75"/>
      <c r="K68" s="75"/>
      <c r="L68" s="75"/>
      <c r="M68" s="75"/>
      <c r="N68" s="144" t="s">
        <v>1897</v>
      </c>
      <c r="O68" s="145"/>
      <c r="P68" s="132"/>
      <c r="Q68" s="75"/>
      <c r="R68" s="75"/>
      <c r="S68" s="75"/>
      <c r="T68" s="75"/>
      <c r="U68" s="75"/>
      <c r="V68" s="144" t="s">
        <v>1898</v>
      </c>
      <c r="W68" s="145"/>
      <c r="X68" s="132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</row>
    <row r="69" ht="14.25" customHeight="1">
      <c r="A69" s="75"/>
      <c r="B69" s="75"/>
      <c r="C69" s="75"/>
      <c r="D69" s="75"/>
      <c r="E69" s="75"/>
      <c r="F69" s="143"/>
      <c r="G69" s="75"/>
      <c r="H69" s="132"/>
      <c r="I69" s="75"/>
      <c r="J69" s="75"/>
      <c r="K69" s="75"/>
      <c r="L69" s="75"/>
      <c r="M69" s="75"/>
      <c r="N69" s="143"/>
      <c r="O69" s="75"/>
      <c r="P69" s="132"/>
      <c r="Q69" s="75"/>
      <c r="R69" s="75"/>
      <c r="S69" s="75"/>
      <c r="T69" s="75"/>
      <c r="U69" s="75"/>
      <c r="V69" s="143"/>
      <c r="W69" s="75"/>
      <c r="X69" s="132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</row>
    <row r="70" ht="33.75" customHeight="1">
      <c r="A70" s="75"/>
      <c r="B70" s="75"/>
      <c r="C70" s="75"/>
      <c r="D70" s="75"/>
      <c r="E70" s="75"/>
      <c r="F70" s="147" t="s">
        <v>1899</v>
      </c>
      <c r="G70" s="148" t="str">
        <f t="array" ref="G70">IFERROR(INDEX(tableau!M:M,LARGE(IF((tableau!A:A=FC!A67)*(TDB!N36&gt;=tableau!H:H)*(TDB!N36&lt;=tableau!I:I),ROW(tableau!M:M),""),1)),"Pas de Machine Sous Film de disponible par rapport à votre nombre de barquette")</f>
        <v>Pas de Machine Sous Film de disponible par rapport à votre nombre de barquette</v>
      </c>
      <c r="H70" s="132"/>
      <c r="I70" s="75"/>
      <c r="J70" s="75"/>
      <c r="K70" s="75"/>
      <c r="L70" s="75"/>
      <c r="M70" s="75"/>
      <c r="N70" s="147" t="s">
        <v>1899</v>
      </c>
      <c r="O70" s="148" t="str">
        <f t="array" ref="O70">IFERROR(INDEX(tableau!N:N,LARGE(IF((tableau!A:A=FC!A67)*(TDB!N36&gt;=tableau!H:H)*(TDB!N36&lt;=tableau!I:I),ROW(tableau!N:N),""),1)),"Pas de Machine Sous Film de disponible par rapport à votre nombre de barquette")</f>
        <v>Pas de Machine Sous Film de disponible par rapport à votre nombre de barquette</v>
      </c>
      <c r="P70" s="132"/>
      <c r="Q70" s="75"/>
      <c r="R70" s="75"/>
      <c r="S70" s="75"/>
      <c r="T70" s="75"/>
      <c r="U70" s="75"/>
      <c r="V70" s="147" t="s">
        <v>1899</v>
      </c>
      <c r="W70" s="148" t="str">
        <f t="array" ref="W70">IFERROR(INDEX(tableau!O:O,LARGE(IF((tableau!A:A=FC!A67)*(TDB!N36&gt;=tableau!H:H)*(TDB!N36&lt;=tableau!I:I),ROW(tableau!O:O),""),1)),"Pas de Machine Sous Film de disponible par rapport à votre nombre de barquette")</f>
        <v>Pas de Machine Sous Film de disponible par rapport à votre nombre de barquette</v>
      </c>
      <c r="X70" s="132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</row>
    <row r="71" ht="14.25" hidden="1" customHeight="1">
      <c r="A71" s="75"/>
      <c r="B71" s="75"/>
      <c r="C71" s="75"/>
      <c r="D71" s="75"/>
      <c r="E71" s="75"/>
      <c r="F71" s="147"/>
      <c r="G71" s="147"/>
      <c r="H71" s="132"/>
      <c r="I71" s="75"/>
      <c r="J71" s="75"/>
      <c r="K71" s="75"/>
      <c r="L71" s="75"/>
      <c r="M71" s="75"/>
      <c r="N71" s="147"/>
      <c r="O71" s="147"/>
      <c r="P71" s="132"/>
      <c r="Q71" s="75"/>
      <c r="R71" s="75"/>
      <c r="S71" s="75"/>
      <c r="T71" s="75"/>
      <c r="U71" s="75"/>
      <c r="V71" s="147"/>
      <c r="W71" s="147"/>
      <c r="X71" s="132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</row>
    <row r="72" ht="14.25" customHeight="1">
      <c r="A72" s="75"/>
      <c r="B72" s="75"/>
      <c r="C72" s="75"/>
      <c r="D72" s="75"/>
      <c r="E72" s="75"/>
      <c r="F72" s="147" t="s">
        <v>1900</v>
      </c>
      <c r="G72" s="150" t="str">
        <f>IFERROR(HLOOKUP(G70,'Référencement'!B7:AH39,5,FALSE),"")</f>
        <v/>
      </c>
      <c r="H72" s="132"/>
      <c r="I72" s="75"/>
      <c r="J72" s="75"/>
      <c r="K72" s="75"/>
      <c r="L72" s="75"/>
      <c r="M72" s="75"/>
      <c r="N72" s="147" t="s">
        <v>1900</v>
      </c>
      <c r="O72" s="150" t="str">
        <f>IFERROR(HLOOKUP(O70,'Référencement'!B7:AH39,5,FALSE),"")</f>
        <v/>
      </c>
      <c r="P72" s="132"/>
      <c r="Q72" s="75"/>
      <c r="R72" s="75"/>
      <c r="S72" s="75"/>
      <c r="T72" s="75"/>
      <c r="U72" s="75"/>
      <c r="V72" s="147" t="s">
        <v>1900</v>
      </c>
      <c r="W72" s="150" t="str">
        <f>IFERROR(HLOOKUP(W70,'Référencement'!B7:AH39,5,FALSE),"")</f>
        <v/>
      </c>
      <c r="X72" s="132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</row>
    <row r="73" ht="14.25" customHeight="1">
      <c r="A73" s="75"/>
      <c r="B73" s="75"/>
      <c r="C73" s="75"/>
      <c r="D73" s="75"/>
      <c r="E73" s="75"/>
      <c r="F73" s="147" t="s">
        <v>1901</v>
      </c>
      <c r="G73" s="152" t="str">
        <f>IFERROR(HYPERLINK(TRIM(HLOOKUP(G70,'Référencement'!B7:AH55,38,FALSE)), TRIM(HLOOKUP(G70,'Référencement'!B7:AH39,7,FALSE))),"")</f>
        <v/>
      </c>
      <c r="H73" s="132"/>
      <c r="I73" s="75"/>
      <c r="J73" s="75"/>
      <c r="K73" s="75"/>
      <c r="L73" s="75"/>
      <c r="M73" s="75"/>
      <c r="N73" s="147" t="s">
        <v>1901</v>
      </c>
      <c r="O73" s="152" t="str">
        <f>IFERROR(HYPERLINK(TRIM(HLOOKUP(O70,'Référencement'!B7:AH55,38,FALSE)), TRIM(HLOOKUP(O70,'Référencement'!B7:AH39,7,FALSE))),"")</f>
        <v/>
      </c>
      <c r="P73" s="132"/>
      <c r="Q73" s="75"/>
      <c r="R73" s="75"/>
      <c r="S73" s="75"/>
      <c r="T73" s="75"/>
      <c r="U73" s="75"/>
      <c r="V73" s="147" t="s">
        <v>1901</v>
      </c>
      <c r="W73" s="152" t="str">
        <f>IFERROR(HYPERLINK(TRIM(HLOOKUP(W70,'Référencement'!B7:AH55,38,FALSE)), TRIM(HLOOKUP(W70,'Référencement'!B7:AH39,7,FALSE))),"")</f>
        <v/>
      </c>
      <c r="X73" s="132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</row>
    <row r="74" ht="14.25" hidden="1" customHeight="1">
      <c r="A74" s="75"/>
      <c r="B74" s="75"/>
      <c r="C74" s="75"/>
      <c r="D74" s="75"/>
      <c r="E74" s="75"/>
      <c r="F74" s="148" t="s">
        <v>1902</v>
      </c>
      <c r="G74" s="147" t="str">
        <f>IFERROR(HLOOKUP(G70,'Référencement'!B7:AH39,8,FALSE),"")</f>
        <v/>
      </c>
      <c r="H74" s="132"/>
      <c r="I74" s="75"/>
      <c r="J74" s="75"/>
      <c r="K74" s="75"/>
      <c r="L74" s="75"/>
      <c r="M74" s="75"/>
      <c r="N74" s="148" t="s">
        <v>1902</v>
      </c>
      <c r="O74" s="147" t="str">
        <f>IFERROR(HLOOKUP(O70,'Référencement'!B7:AH39,8,FALSE),"")</f>
        <v/>
      </c>
      <c r="P74" s="132"/>
      <c r="Q74" s="75"/>
      <c r="R74" s="75"/>
      <c r="S74" s="75"/>
      <c r="T74" s="75"/>
      <c r="U74" s="75"/>
      <c r="V74" s="148" t="s">
        <v>1902</v>
      </c>
      <c r="W74" s="147" t="str">
        <f>IFERROR(HLOOKUP(W70,'Référencement'!B7:AH39,8,FALSE),"")</f>
        <v/>
      </c>
      <c r="X74" s="132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</row>
    <row r="75" ht="14.25" customHeight="1">
      <c r="A75" s="75"/>
      <c r="B75" s="75"/>
      <c r="C75" s="75"/>
      <c r="D75" s="75"/>
      <c r="E75" s="75"/>
      <c r="F75" s="147" t="s">
        <v>1927</v>
      </c>
      <c r="G75" s="147" t="str">
        <f>IFERROR(HLOOKUP(G70,'Référencement'!B7:AH39,9,FALSE),"")</f>
        <v/>
      </c>
      <c r="H75" s="132"/>
      <c r="I75" s="75"/>
      <c r="J75" s="75"/>
      <c r="K75" s="75"/>
      <c r="L75" s="75"/>
      <c r="M75" s="75"/>
      <c r="N75" s="147" t="s">
        <v>1927</v>
      </c>
      <c r="O75" s="147" t="str">
        <f>IFERROR(HLOOKUP(O70,'Référencement'!B7:AH39,9,FALSE),"")</f>
        <v/>
      </c>
      <c r="P75" s="132"/>
      <c r="Q75" s="75"/>
      <c r="R75" s="75"/>
      <c r="S75" s="75"/>
      <c r="T75" s="75"/>
      <c r="U75" s="75"/>
      <c r="V75" s="147" t="s">
        <v>1927</v>
      </c>
      <c r="W75" s="147" t="str">
        <f>IFERROR(HLOOKUP(W70,'Référencement'!B7:AH39,9,FALSE),"")</f>
        <v/>
      </c>
      <c r="X75" s="132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</row>
    <row r="76" ht="171.0" customHeight="1">
      <c r="A76" s="75"/>
      <c r="B76" s="75"/>
      <c r="C76" s="75"/>
      <c r="D76" s="75"/>
      <c r="E76" s="75"/>
      <c r="F76" s="147" t="s">
        <v>1904</v>
      </c>
      <c r="G76" s="148" t="str">
        <f>IFERROR(HLOOKUP(G70,'Référencement'!B7:AH39,10,FALSE),"")</f>
        <v/>
      </c>
      <c r="H76" s="132"/>
      <c r="I76" s="75"/>
      <c r="J76" s="75"/>
      <c r="K76" s="75"/>
      <c r="L76" s="75"/>
      <c r="M76" s="75"/>
      <c r="N76" s="147" t="s">
        <v>1904</v>
      </c>
      <c r="O76" s="148" t="str">
        <f>IFERROR(HLOOKUP(O70,'Référencement'!B7:AH39,10,FALSE),"")</f>
        <v/>
      </c>
      <c r="P76" s="132"/>
      <c r="Q76" s="75"/>
      <c r="R76" s="75"/>
      <c r="S76" s="75"/>
      <c r="T76" s="75"/>
      <c r="U76" s="75"/>
      <c r="V76" s="147" t="s">
        <v>1904</v>
      </c>
      <c r="W76" s="148" t="str">
        <f>IFERROR(HLOOKUP(W70,'Référencement'!B7:AH39,10,FALSE),"")</f>
        <v/>
      </c>
      <c r="X76" s="132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</row>
    <row r="77" ht="14.25" hidden="1" customHeight="1">
      <c r="A77" s="75"/>
      <c r="B77" s="75"/>
      <c r="C77" s="75"/>
      <c r="D77" s="75"/>
      <c r="E77" s="75"/>
      <c r="F77" s="147" t="s">
        <v>1905</v>
      </c>
      <c r="G77" s="148" t="str">
        <f>IFERROR(HLOOKUP(G70,'Référencement'!B7:AH39,11,FALSE),"")</f>
        <v/>
      </c>
      <c r="H77" s="132"/>
      <c r="I77" s="75"/>
      <c r="J77" s="75"/>
      <c r="K77" s="75"/>
      <c r="L77" s="75"/>
      <c r="M77" s="75"/>
      <c r="N77" s="147" t="s">
        <v>1905</v>
      </c>
      <c r="O77" s="148" t="str">
        <f>IFERROR(HLOOKUP(O70,'Référencement'!B7:AH39,11,FALSE),"")</f>
        <v/>
      </c>
      <c r="P77" s="132"/>
      <c r="Q77" s="75"/>
      <c r="R77" s="75"/>
      <c r="S77" s="75"/>
      <c r="T77" s="75"/>
      <c r="U77" s="75"/>
      <c r="V77" s="147" t="s">
        <v>1905</v>
      </c>
      <c r="W77" s="148" t="str">
        <f>IFERROR(HLOOKUP(W70,'Référencement'!B7:AH39,11,FALSE),"")</f>
        <v/>
      </c>
      <c r="X77" s="132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</row>
    <row r="78" ht="14.25" customHeight="1">
      <c r="A78" s="75"/>
      <c r="B78" s="155"/>
      <c r="C78" s="5"/>
      <c r="D78" s="75"/>
      <c r="E78" s="75"/>
      <c r="F78" s="156" t="s">
        <v>1906</v>
      </c>
      <c r="G78" s="150" t="str">
        <f>IFERROR(HLOOKUP(G70,'Référencement'!B7:AH39,12,FALSE),"")</f>
        <v/>
      </c>
      <c r="H78" s="132"/>
      <c r="I78" s="75"/>
      <c r="J78" s="155"/>
      <c r="K78" s="5"/>
      <c r="L78" s="75"/>
      <c r="M78" s="75"/>
      <c r="N78" s="156" t="s">
        <v>1906</v>
      </c>
      <c r="O78" s="150" t="str">
        <f>IFERROR(HLOOKUP(O70,'Référencement'!B7:AH39,12,FALSE),"")</f>
        <v/>
      </c>
      <c r="P78" s="132"/>
      <c r="Q78" s="75"/>
      <c r="R78" s="155"/>
      <c r="S78" s="5"/>
      <c r="T78" s="75"/>
      <c r="U78" s="75"/>
      <c r="V78" s="156" t="s">
        <v>1906</v>
      </c>
      <c r="W78" s="150" t="str">
        <f>IFERROR(HLOOKUP(W70,'Référencement'!B7:AH39,12,FALSE),"")</f>
        <v/>
      </c>
      <c r="X78" s="132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</row>
    <row r="79" ht="14.25" customHeight="1">
      <c r="A79" s="75"/>
      <c r="B79" s="157"/>
      <c r="C79" s="158" t="s">
        <v>1907</v>
      </c>
      <c r="D79" s="159" t="str">
        <f>IFERROR(TDB!N32/HLOOKUP(FC!G70,'Référencement'!B7:AH43,36,FALSE),"")</f>
        <v/>
      </c>
      <c r="E79" s="75"/>
      <c r="F79" s="143"/>
      <c r="G79" s="75"/>
      <c r="H79" s="132"/>
      <c r="I79" s="75"/>
      <c r="J79" s="157"/>
      <c r="K79" s="158" t="s">
        <v>1907</v>
      </c>
      <c r="L79" s="159" t="str">
        <f>IFERROR(TDB!N32/HLOOKUP(FC!O70,'Référencement'!B7:AH43,36,FALSE),"")</f>
        <v/>
      </c>
      <c r="M79" s="75"/>
      <c r="N79" s="143"/>
      <c r="O79" s="75"/>
      <c r="P79" s="132"/>
      <c r="Q79" s="75"/>
      <c r="R79" s="157"/>
      <c r="S79" s="158" t="s">
        <v>1907</v>
      </c>
      <c r="T79" s="159" t="str">
        <f>IFERROR(TDB!N32/HLOOKUP(FC!W70,'Référencement'!B7:AH43,36,FALSE),"")</f>
        <v/>
      </c>
      <c r="U79" s="75"/>
      <c r="V79" s="143"/>
      <c r="W79" s="75"/>
      <c r="X79" s="132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</row>
    <row r="80" ht="14.25" customHeight="1">
      <c r="A80" s="75"/>
      <c r="B80" s="75"/>
      <c r="C80" s="160"/>
      <c r="D80" s="75"/>
      <c r="E80" s="75"/>
      <c r="F80" s="144" t="s">
        <v>1908</v>
      </c>
      <c r="G80" s="145"/>
      <c r="H80" s="132"/>
      <c r="I80" s="75"/>
      <c r="J80" s="75"/>
      <c r="K80" s="160"/>
      <c r="L80" s="75"/>
      <c r="M80" s="75"/>
      <c r="N80" s="144" t="s">
        <v>1908</v>
      </c>
      <c r="O80" s="145"/>
      <c r="P80" s="132"/>
      <c r="Q80" s="75"/>
      <c r="R80" s="75"/>
      <c r="S80" s="160"/>
      <c r="T80" s="75"/>
      <c r="U80" s="75"/>
      <c r="V80" s="144" t="s">
        <v>1908</v>
      </c>
      <c r="W80" s="145"/>
      <c r="X80" s="132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</row>
    <row r="81" ht="15.75" customHeight="1">
      <c r="A81" s="178" t="str">
        <f>IF(D79="","",IF(D79&gt;1,"Attention capacité d'emballage dépassée",""))</f>
        <v/>
      </c>
      <c r="B81" s="7"/>
      <c r="C81" s="7"/>
      <c r="D81" s="8"/>
      <c r="E81" s="75"/>
      <c r="F81" s="143"/>
      <c r="G81" s="75"/>
      <c r="H81" s="132"/>
      <c r="I81" s="178" t="str">
        <f>IF(L79="","",IF(L79&gt;1,"Attention capacité d'emballage dépassée",""))</f>
        <v/>
      </c>
      <c r="J81" s="7"/>
      <c r="K81" s="7"/>
      <c r="L81" s="8"/>
      <c r="M81" s="75"/>
      <c r="N81" s="143"/>
      <c r="O81" s="75"/>
      <c r="P81" s="132"/>
      <c r="Q81" s="178" t="str">
        <f>IF(T79="","",IF(T79&gt;1,"Attention capacité d'emballage dépassée",""))</f>
        <v/>
      </c>
      <c r="R81" s="7"/>
      <c r="S81" s="7"/>
      <c r="T81" s="8"/>
      <c r="U81" s="75"/>
      <c r="V81" s="143"/>
      <c r="W81" s="75"/>
      <c r="X81" s="132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</row>
    <row r="82" ht="39.0" customHeight="1">
      <c r="A82" s="9"/>
      <c r="D82" s="10"/>
      <c r="E82" s="75"/>
      <c r="F82" s="162" t="s">
        <v>1909</v>
      </c>
      <c r="G82" s="175" t="str">
        <f>IFERROR(HLOOKUP(G70,'Référencement'!B7:AH39,13,FALSE),"")</f>
        <v/>
      </c>
      <c r="H82" s="132"/>
      <c r="I82" s="9"/>
      <c r="L82" s="10"/>
      <c r="M82" s="75"/>
      <c r="N82" s="162" t="s">
        <v>1909</v>
      </c>
      <c r="O82" s="175" t="str">
        <f>IFERROR(HLOOKUP(O70,'Référencement'!B7:AH39,13,FALSE),"")</f>
        <v/>
      </c>
      <c r="P82" s="132"/>
      <c r="Q82" s="9"/>
      <c r="T82" s="10"/>
      <c r="U82" s="75"/>
      <c r="V82" s="162" t="s">
        <v>1909</v>
      </c>
      <c r="W82" s="175" t="str">
        <f>IFERROR(HLOOKUP(W70,'Référencement'!B7:AH39,13,FALSE),"")</f>
        <v/>
      </c>
      <c r="X82" s="132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</row>
    <row r="83" ht="39.0" customHeight="1">
      <c r="A83" s="9"/>
      <c r="D83" s="10"/>
      <c r="E83" s="75"/>
      <c r="F83" s="143"/>
      <c r="G83" s="75"/>
      <c r="H83" s="132"/>
      <c r="I83" s="9"/>
      <c r="L83" s="10"/>
      <c r="M83" s="75"/>
      <c r="N83" s="143"/>
      <c r="O83" s="75"/>
      <c r="P83" s="132"/>
      <c r="Q83" s="9"/>
      <c r="T83" s="10"/>
      <c r="U83" s="75"/>
      <c r="V83" s="143"/>
      <c r="W83" s="75"/>
      <c r="X83" s="132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</row>
    <row r="84" ht="63.0" customHeight="1">
      <c r="A84" s="11"/>
      <c r="B84" s="12"/>
      <c r="C84" s="12"/>
      <c r="D84" s="13"/>
      <c r="E84" s="75"/>
      <c r="F84" s="148" t="s">
        <v>1919</v>
      </c>
      <c r="G84" s="165" t="str">
        <f>IFERROR(HLOOKUP(G70,'Référencement'!B7:AH39,17,FALSE),"")</f>
        <v/>
      </c>
      <c r="H84" s="132"/>
      <c r="I84" s="11"/>
      <c r="J84" s="12"/>
      <c r="K84" s="12"/>
      <c r="L84" s="13"/>
      <c r="M84" s="75"/>
      <c r="N84" s="148" t="s">
        <v>1919</v>
      </c>
      <c r="O84" s="165" t="str">
        <f>IFERROR(HLOOKUP(O70,'Référencement'!B7:AH39,17,FALSE),"")</f>
        <v/>
      </c>
      <c r="P84" s="132"/>
      <c r="Q84" s="11"/>
      <c r="R84" s="12"/>
      <c r="S84" s="12"/>
      <c r="T84" s="13"/>
      <c r="U84" s="75"/>
      <c r="V84" s="148" t="s">
        <v>1919</v>
      </c>
      <c r="W84" s="165" t="str">
        <f>IFERROR(HLOOKUP(W70,'Référencement'!B7:AH39,17,FALSE),"")</f>
        <v/>
      </c>
      <c r="X84" s="132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</row>
    <row r="85" ht="39.0" hidden="1" customHeight="1">
      <c r="A85" s="75"/>
      <c r="B85" s="75"/>
      <c r="C85" s="75"/>
      <c r="D85" s="75"/>
      <c r="E85" s="75"/>
      <c r="F85" s="147" t="s">
        <v>1911</v>
      </c>
      <c r="G85" s="165" t="str">
        <f>IFERROR(HLOOKUP(G70,'Référencement'!B7:AH39,19,FALSE),"")</f>
        <v/>
      </c>
      <c r="H85" s="132"/>
      <c r="I85" s="75"/>
      <c r="J85" s="75"/>
      <c r="K85" s="75"/>
      <c r="L85" s="75"/>
      <c r="M85" s="75"/>
      <c r="N85" s="147" t="s">
        <v>1911</v>
      </c>
      <c r="O85" s="165" t="str">
        <f>IFERROR(HLOOKUP(O70,'Référencement'!B7:AH39,19,FALSE),"")</f>
        <v/>
      </c>
      <c r="P85" s="132"/>
      <c r="Q85" s="75"/>
      <c r="R85" s="75"/>
      <c r="S85" s="75"/>
      <c r="T85" s="75"/>
      <c r="U85" s="75"/>
      <c r="V85" s="147" t="s">
        <v>1911</v>
      </c>
      <c r="W85" s="165" t="str">
        <f>IFERROR(HLOOKUP(W70,'Référencement'!B7:AH39,19,FALSE),"")</f>
        <v/>
      </c>
      <c r="X85" s="132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</row>
    <row r="86" ht="39.0" customHeight="1">
      <c r="A86" s="75"/>
      <c r="B86" s="75"/>
      <c r="C86" s="75"/>
      <c r="D86" s="75"/>
      <c r="E86" s="75"/>
      <c r="F86" s="147" t="s">
        <v>1912</v>
      </c>
      <c r="G86" s="165" t="str">
        <f>IFERROR(HLOOKUP(G70,'Référencement'!B7:AH39,19,FALSE),"")</f>
        <v/>
      </c>
      <c r="H86" s="132"/>
      <c r="I86" s="75"/>
      <c r="J86" s="75"/>
      <c r="K86" s="75"/>
      <c r="L86" s="75"/>
      <c r="M86" s="75"/>
      <c r="N86" s="147" t="s">
        <v>1912</v>
      </c>
      <c r="O86" s="165" t="str">
        <f>IFERROR(HLOOKUP(O70,'Référencement'!B7:AH39,19,FALSE),"")</f>
        <v/>
      </c>
      <c r="P86" s="132"/>
      <c r="Q86" s="75"/>
      <c r="R86" s="75"/>
      <c r="S86" s="75"/>
      <c r="T86" s="75"/>
      <c r="U86" s="75"/>
      <c r="V86" s="147" t="s">
        <v>1912</v>
      </c>
      <c r="W86" s="165" t="str">
        <f>IFERROR(HLOOKUP(W70,'Référencement'!B7:AH39,19,FALSE),"")</f>
        <v/>
      </c>
      <c r="X86" s="132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</row>
    <row r="87" ht="39.0" customHeight="1">
      <c r="A87" s="75"/>
      <c r="B87" s="75"/>
      <c r="C87" s="75"/>
      <c r="D87" s="75"/>
      <c r="E87" s="75"/>
      <c r="F87" s="166" t="s">
        <v>1913</v>
      </c>
      <c r="G87" s="167" t="str">
        <f>IFERROR(HLOOKUP(G70,'Référencement'!B7:AH39,25,FALSE),"")</f>
        <v/>
      </c>
      <c r="H87" s="132"/>
      <c r="I87" s="75"/>
      <c r="J87" s="75"/>
      <c r="K87" s="75"/>
      <c r="L87" s="75"/>
      <c r="M87" s="75"/>
      <c r="N87" s="166" t="s">
        <v>1913</v>
      </c>
      <c r="O87" s="167" t="str">
        <f>IFERROR(HLOOKUP(O70,'Référencement'!B7:AH39,25,FALSE),"")</f>
        <v/>
      </c>
      <c r="P87" s="132"/>
      <c r="Q87" s="75"/>
      <c r="R87" s="75"/>
      <c r="S87" s="75"/>
      <c r="T87" s="75"/>
      <c r="U87" s="75"/>
      <c r="V87" s="166" t="s">
        <v>1913</v>
      </c>
      <c r="W87" s="167" t="str">
        <f>IFERROR(HLOOKUP(W70,'Référencement'!B7:AH39,25,FALSE),"")</f>
        <v/>
      </c>
      <c r="X87" s="132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</row>
    <row r="88" ht="39.0" customHeight="1">
      <c r="A88" s="75"/>
      <c r="B88" s="75"/>
      <c r="C88" s="75"/>
      <c r="D88" s="75"/>
      <c r="E88" s="75"/>
      <c r="F88" s="148" t="s">
        <v>1914</v>
      </c>
      <c r="G88" s="165">
        <f>IFERROR(G87/5,"")</f>
        <v>0</v>
      </c>
      <c r="H88" s="132"/>
      <c r="I88" s="75"/>
      <c r="J88" s="75"/>
      <c r="K88" s="75"/>
      <c r="L88" s="75"/>
      <c r="M88" s="75"/>
      <c r="N88" s="148" t="s">
        <v>1914</v>
      </c>
      <c r="O88" s="165">
        <f>IFERROR(O87/5,"")</f>
        <v>0</v>
      </c>
      <c r="P88" s="132"/>
      <c r="Q88" s="75"/>
      <c r="R88" s="75"/>
      <c r="S88" s="75"/>
      <c r="T88" s="75"/>
      <c r="U88" s="75"/>
      <c r="V88" s="148" t="s">
        <v>1914</v>
      </c>
      <c r="W88" s="165">
        <f>IFERROR(W87/5,"")</f>
        <v>0</v>
      </c>
      <c r="X88" s="132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</row>
    <row r="89" ht="39.0" customHeight="1">
      <c r="A89" s="75"/>
      <c r="B89" s="75"/>
      <c r="C89" s="75"/>
      <c r="D89" s="75"/>
      <c r="E89" s="75"/>
      <c r="F89" s="143"/>
      <c r="G89" s="75"/>
      <c r="H89" s="132"/>
      <c r="I89" s="75"/>
      <c r="J89" s="75"/>
      <c r="K89" s="75"/>
      <c r="L89" s="75"/>
      <c r="M89" s="75"/>
      <c r="N89" s="143"/>
      <c r="O89" s="75"/>
      <c r="P89" s="132"/>
      <c r="Q89" s="75"/>
      <c r="R89" s="75"/>
      <c r="S89" s="75"/>
      <c r="T89" s="75"/>
      <c r="U89" s="75"/>
      <c r="V89" s="143"/>
      <c r="W89" s="75"/>
      <c r="X89" s="132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</row>
    <row r="90" ht="39.0" customHeight="1">
      <c r="A90" s="75"/>
      <c r="B90" s="75"/>
      <c r="C90" s="75"/>
      <c r="D90" s="75"/>
      <c r="E90" s="75"/>
      <c r="F90" s="147" t="s">
        <v>1915</v>
      </c>
      <c r="G90" s="169" t="str">
        <f>IFERROR(HLOOKUP(G70,'Référencement'!B7:AH50,31,FALSE),"")</f>
        <v/>
      </c>
      <c r="H90" s="132"/>
      <c r="I90" s="75"/>
      <c r="J90" s="75"/>
      <c r="K90" s="75"/>
      <c r="L90" s="75"/>
      <c r="M90" s="75"/>
      <c r="N90" s="147" t="s">
        <v>1915</v>
      </c>
      <c r="O90" s="169" t="str">
        <f>IFERROR(HLOOKUP(O70,'Référencement'!B7:AH50,31,FALSE),"")</f>
        <v/>
      </c>
      <c r="P90" s="132"/>
      <c r="Q90" s="75"/>
      <c r="R90" s="75"/>
      <c r="S90" s="75"/>
      <c r="T90" s="75"/>
      <c r="U90" s="75"/>
      <c r="V90" s="147" t="s">
        <v>1915</v>
      </c>
      <c r="W90" s="169" t="str">
        <f>IFERROR(HLOOKUP(W70,'Référencement'!B7:AH50,31,FALSE),"")</f>
        <v/>
      </c>
      <c r="X90" s="132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</row>
    <row r="91" ht="39.0" hidden="1" customHeight="1">
      <c r="A91" s="75"/>
      <c r="B91" s="75"/>
      <c r="C91" s="75"/>
      <c r="D91" s="75"/>
      <c r="E91" s="75"/>
      <c r="F91" s="147" t="s">
        <v>1916</v>
      </c>
      <c r="G91" s="169" t="str">
        <f>IFERROR(HLOOKUP(G70,'Référencement'!B7:AH50,33,FALSE),"")</f>
        <v/>
      </c>
      <c r="H91" s="132"/>
      <c r="I91" s="75"/>
      <c r="J91" s="75"/>
      <c r="K91" s="75"/>
      <c r="L91" s="75"/>
      <c r="M91" s="75"/>
      <c r="N91" s="147" t="s">
        <v>1916</v>
      </c>
      <c r="O91" s="169" t="str">
        <f>IFERROR(HLOOKUP(O70,'Référencement'!B7:AH50,33,FALSE),"")</f>
        <v/>
      </c>
      <c r="P91" s="132"/>
      <c r="Q91" s="75"/>
      <c r="R91" s="75"/>
      <c r="S91" s="75"/>
      <c r="T91" s="75"/>
      <c r="U91" s="75"/>
      <c r="V91" s="147" t="s">
        <v>1916</v>
      </c>
      <c r="W91" s="169" t="str">
        <f>IFERROR(HLOOKUP(W70,'Référencement'!B7:AH50,33,FALSE),"")</f>
        <v/>
      </c>
      <c r="X91" s="132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</row>
    <row r="92" ht="39.0" customHeight="1">
      <c r="A92" s="75"/>
      <c r="B92" s="75"/>
      <c r="C92" s="75"/>
      <c r="D92" s="75"/>
      <c r="E92" s="75"/>
      <c r="F92" s="148" t="s">
        <v>1917</v>
      </c>
      <c r="G92" s="171" t="str">
        <f>IFERROR(HLOOKUP(G70,'Référencement'!B7:AH50,37,FALSE),"")</f>
        <v/>
      </c>
      <c r="H92" s="132"/>
      <c r="I92" s="75"/>
      <c r="J92" s="75"/>
      <c r="K92" s="75"/>
      <c r="L92" s="75"/>
      <c r="M92" s="75"/>
      <c r="N92" s="148" t="s">
        <v>1917</v>
      </c>
      <c r="O92" s="171" t="str">
        <f>IFERROR(HLOOKUP(O70,'Référencement'!B7:AH50,37,FALSE),"")</f>
        <v/>
      </c>
      <c r="P92" s="132"/>
      <c r="Q92" s="75"/>
      <c r="R92" s="75"/>
      <c r="S92" s="75"/>
      <c r="T92" s="75"/>
      <c r="U92" s="75"/>
      <c r="V92" s="148" t="s">
        <v>1917</v>
      </c>
      <c r="W92" s="171" t="str">
        <f>IFERROR(HLOOKUP(W70,'Référencement'!B7:AH50,37,FALSE),"")</f>
        <v/>
      </c>
      <c r="X92" s="132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</row>
    <row r="93" ht="14.25" customHeight="1">
      <c r="A93" s="75"/>
      <c r="B93" s="75"/>
      <c r="C93" s="75"/>
      <c r="D93" s="75"/>
      <c r="E93" s="75"/>
      <c r="F93" s="143"/>
      <c r="G93" s="75"/>
      <c r="H93" s="132"/>
      <c r="I93" s="75"/>
      <c r="J93" s="75"/>
      <c r="K93" s="75"/>
      <c r="L93" s="75"/>
      <c r="M93" s="75"/>
      <c r="N93" s="143"/>
      <c r="O93" s="75"/>
      <c r="P93" s="132"/>
      <c r="Q93" s="75"/>
      <c r="R93" s="75"/>
      <c r="S93" s="75"/>
      <c r="T93" s="75"/>
      <c r="U93" s="75"/>
      <c r="V93" s="143"/>
      <c r="W93" s="75"/>
      <c r="X93" s="132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</row>
    <row r="94" ht="14.25" customHeight="1">
      <c r="A94" s="132"/>
      <c r="B94" s="132"/>
      <c r="C94" s="132"/>
      <c r="D94" s="132"/>
      <c r="E94" s="132"/>
      <c r="F94" s="173"/>
      <c r="G94" s="132"/>
      <c r="H94" s="132"/>
      <c r="I94" s="132"/>
      <c r="J94" s="132"/>
      <c r="K94" s="132"/>
      <c r="L94" s="132"/>
      <c r="M94" s="132"/>
      <c r="N94" s="173"/>
      <c r="O94" s="132"/>
      <c r="P94" s="132"/>
      <c r="Q94" s="132"/>
      <c r="R94" s="132"/>
      <c r="S94" s="132"/>
      <c r="T94" s="132"/>
      <c r="U94" s="132"/>
      <c r="V94" s="173"/>
      <c r="W94" s="132"/>
      <c r="X94" s="132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</row>
    <row r="95" ht="14.25" customHeight="1">
      <c r="A95" s="75"/>
      <c r="B95" s="75"/>
      <c r="C95" s="75"/>
      <c r="D95" s="75"/>
      <c r="E95" s="75"/>
      <c r="F95" s="143"/>
      <c r="G95" s="75"/>
      <c r="H95" s="75"/>
      <c r="I95" s="75"/>
      <c r="J95" s="75"/>
      <c r="K95" s="75"/>
      <c r="L95" s="75"/>
      <c r="M95" s="75"/>
      <c r="N95" s="143"/>
      <c r="O95" s="75"/>
      <c r="P95" s="75"/>
      <c r="Q95" s="75"/>
      <c r="R95" s="75"/>
      <c r="S95" s="75"/>
      <c r="T95" s="75"/>
      <c r="U95" s="75"/>
      <c r="V95" s="143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</row>
    <row r="96" ht="14.25" customHeight="1">
      <c r="A96" s="75"/>
      <c r="B96" s="75"/>
      <c r="C96" s="75"/>
      <c r="D96" s="75"/>
      <c r="E96" s="75"/>
      <c r="F96" s="143"/>
      <c r="G96" s="75"/>
      <c r="H96" s="75"/>
      <c r="I96" s="75"/>
      <c r="J96" s="75"/>
      <c r="K96" s="75"/>
      <c r="L96" s="75"/>
      <c r="M96" s="75"/>
      <c r="N96" s="143"/>
      <c r="O96" s="75"/>
      <c r="P96" s="75"/>
      <c r="Q96" s="75"/>
      <c r="R96" s="75"/>
      <c r="S96" s="75"/>
      <c r="T96" s="75"/>
      <c r="U96" s="75"/>
      <c r="V96" s="143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</row>
    <row r="97" ht="14.25" customHeight="1">
      <c r="A97" s="75"/>
      <c r="B97" s="75"/>
      <c r="C97" s="75"/>
      <c r="D97" s="75"/>
      <c r="E97" s="75"/>
      <c r="F97" s="143"/>
      <c r="G97" s="75"/>
      <c r="H97" s="75"/>
      <c r="I97" s="75"/>
      <c r="J97" s="75"/>
      <c r="K97" s="75"/>
      <c r="L97" s="75"/>
      <c r="M97" s="75"/>
      <c r="N97" s="143"/>
      <c r="O97" s="75"/>
      <c r="P97" s="75"/>
      <c r="Q97" s="75"/>
      <c r="R97" s="75"/>
      <c r="S97" s="75"/>
      <c r="T97" s="75"/>
      <c r="U97" s="75"/>
      <c r="V97" s="143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</row>
    <row r="98" ht="14.25" customHeight="1">
      <c r="A98" s="75"/>
      <c r="B98" s="75"/>
      <c r="C98" s="75"/>
      <c r="D98" s="75"/>
      <c r="E98" s="75"/>
      <c r="F98" s="143"/>
      <c r="G98" s="75"/>
      <c r="H98" s="75"/>
      <c r="I98" s="75"/>
      <c r="J98" s="75"/>
      <c r="K98" s="75"/>
      <c r="L98" s="75"/>
      <c r="M98" s="75"/>
      <c r="N98" s="143"/>
      <c r="O98" s="75"/>
      <c r="P98" s="75"/>
      <c r="Q98" s="75"/>
      <c r="R98" s="75"/>
      <c r="S98" s="75"/>
      <c r="T98" s="75"/>
      <c r="U98" s="75"/>
      <c r="V98" s="143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</row>
    <row r="99" ht="14.25" customHeight="1">
      <c r="A99" s="75"/>
      <c r="B99" s="75"/>
      <c r="C99" s="75"/>
      <c r="D99" s="75"/>
      <c r="E99" s="75"/>
      <c r="F99" s="143"/>
      <c r="G99" s="75"/>
      <c r="H99" s="75"/>
      <c r="I99" s="75"/>
      <c r="J99" s="75"/>
      <c r="K99" s="75"/>
      <c r="L99" s="75"/>
      <c r="M99" s="75"/>
      <c r="N99" s="143"/>
      <c r="O99" s="75"/>
      <c r="P99" s="75"/>
      <c r="Q99" s="75"/>
      <c r="R99" s="75"/>
      <c r="S99" s="75"/>
      <c r="T99" s="75"/>
      <c r="U99" s="75"/>
      <c r="V99" s="143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</row>
    <row r="100" ht="14.25" customHeight="1">
      <c r="A100" s="75"/>
      <c r="B100" s="75"/>
      <c r="C100" s="75"/>
      <c r="D100" s="75"/>
      <c r="E100" s="75"/>
      <c r="F100" s="143"/>
      <c r="G100" s="75"/>
      <c r="H100" s="75"/>
      <c r="I100" s="75"/>
      <c r="J100" s="75"/>
      <c r="K100" s="75"/>
      <c r="L100" s="75"/>
      <c r="M100" s="75"/>
      <c r="N100" s="143"/>
      <c r="O100" s="75"/>
      <c r="P100" s="75"/>
      <c r="Q100" s="75"/>
      <c r="R100" s="75"/>
      <c r="S100" s="75"/>
      <c r="T100" s="75"/>
      <c r="U100" s="75"/>
      <c r="V100" s="143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</row>
    <row r="101" ht="14.25" customHeight="1">
      <c r="A101" s="75"/>
      <c r="B101" s="75"/>
      <c r="C101" s="75"/>
      <c r="D101" s="75"/>
      <c r="E101" s="75"/>
      <c r="F101" s="143"/>
      <c r="G101" s="75"/>
      <c r="H101" s="75"/>
      <c r="I101" s="75"/>
      <c r="J101" s="75"/>
      <c r="K101" s="75"/>
      <c r="L101" s="75"/>
      <c r="M101" s="75"/>
      <c r="N101" s="143"/>
      <c r="O101" s="75"/>
      <c r="P101" s="75"/>
      <c r="Q101" s="75"/>
      <c r="R101" s="75"/>
      <c r="S101" s="75"/>
      <c r="T101" s="75"/>
      <c r="U101" s="75"/>
      <c r="V101" s="143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</row>
    <row r="102" ht="14.25" customHeight="1">
      <c r="A102" s="75"/>
      <c r="B102" s="75"/>
      <c r="C102" s="75"/>
      <c r="D102" s="75"/>
      <c r="E102" s="75"/>
      <c r="F102" s="143"/>
      <c r="G102" s="75"/>
      <c r="H102" s="75"/>
      <c r="I102" s="75"/>
      <c r="J102" s="75"/>
      <c r="K102" s="75"/>
      <c r="L102" s="75"/>
      <c r="M102" s="75"/>
      <c r="N102" s="143"/>
      <c r="O102" s="75"/>
      <c r="P102" s="75"/>
      <c r="Q102" s="75"/>
      <c r="R102" s="75"/>
      <c r="S102" s="75"/>
      <c r="T102" s="75"/>
      <c r="U102" s="75"/>
      <c r="V102" s="143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</row>
    <row r="103" ht="14.25" customHeight="1">
      <c r="A103" s="75"/>
      <c r="B103" s="75"/>
      <c r="C103" s="75"/>
      <c r="D103" s="75"/>
      <c r="E103" s="75"/>
      <c r="F103" s="143"/>
      <c r="G103" s="75"/>
      <c r="H103" s="75"/>
      <c r="I103" s="75"/>
      <c r="J103" s="75"/>
      <c r="K103" s="75"/>
      <c r="L103" s="75"/>
      <c r="M103" s="75"/>
      <c r="N103" s="143"/>
      <c r="O103" s="75"/>
      <c r="P103" s="75"/>
      <c r="Q103" s="75"/>
      <c r="R103" s="75"/>
      <c r="S103" s="75"/>
      <c r="T103" s="75"/>
      <c r="U103" s="75"/>
      <c r="V103" s="143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</row>
    <row r="104" ht="14.25" customHeight="1">
      <c r="A104" s="75"/>
      <c r="B104" s="75"/>
      <c r="C104" s="75"/>
      <c r="D104" s="75"/>
      <c r="E104" s="75"/>
      <c r="F104" s="143"/>
      <c r="G104" s="75"/>
      <c r="H104" s="75"/>
      <c r="I104" s="75"/>
      <c r="J104" s="75"/>
      <c r="K104" s="75"/>
      <c r="L104" s="75"/>
      <c r="M104" s="75"/>
      <c r="N104" s="143"/>
      <c r="O104" s="75"/>
      <c r="P104" s="75"/>
      <c r="Q104" s="75"/>
      <c r="R104" s="75"/>
      <c r="S104" s="75"/>
      <c r="T104" s="75"/>
      <c r="U104" s="75"/>
      <c r="V104" s="143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</row>
    <row r="105" ht="14.25" customHeight="1">
      <c r="A105" s="75"/>
      <c r="B105" s="75"/>
      <c r="C105" s="75"/>
      <c r="D105" s="75"/>
      <c r="E105" s="75"/>
      <c r="F105" s="143"/>
      <c r="G105" s="75"/>
      <c r="H105" s="75"/>
      <c r="I105" s="75"/>
      <c r="J105" s="75"/>
      <c r="K105" s="75"/>
      <c r="L105" s="75"/>
      <c r="M105" s="75"/>
      <c r="N105" s="143"/>
      <c r="O105" s="75"/>
      <c r="P105" s="75"/>
      <c r="Q105" s="75"/>
      <c r="R105" s="75"/>
      <c r="S105" s="75"/>
      <c r="T105" s="75"/>
      <c r="U105" s="75"/>
      <c r="V105" s="143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</row>
    <row r="106" ht="14.25" customHeight="1">
      <c r="A106" s="75"/>
      <c r="B106" s="75"/>
      <c r="C106" s="75"/>
      <c r="D106" s="75"/>
      <c r="E106" s="75"/>
      <c r="F106" s="143"/>
      <c r="G106" s="75"/>
      <c r="H106" s="75"/>
      <c r="I106" s="75"/>
      <c r="J106" s="75"/>
      <c r="K106" s="75"/>
      <c r="L106" s="75"/>
      <c r="M106" s="75"/>
      <c r="N106" s="143"/>
      <c r="O106" s="75"/>
      <c r="P106" s="75"/>
      <c r="Q106" s="75"/>
      <c r="R106" s="75"/>
      <c r="S106" s="75"/>
      <c r="T106" s="75"/>
      <c r="U106" s="75"/>
      <c r="V106" s="143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</row>
    <row r="107" ht="14.25" customHeight="1">
      <c r="A107" s="75"/>
      <c r="B107" s="75"/>
      <c r="C107" s="75"/>
      <c r="D107" s="75"/>
      <c r="E107" s="75"/>
      <c r="F107" s="143"/>
      <c r="G107" s="75"/>
      <c r="H107" s="75"/>
      <c r="I107" s="75"/>
      <c r="J107" s="75"/>
      <c r="K107" s="75"/>
      <c r="L107" s="75"/>
      <c r="M107" s="75"/>
      <c r="N107" s="143"/>
      <c r="O107" s="75"/>
      <c r="P107" s="75"/>
      <c r="Q107" s="75"/>
      <c r="R107" s="75"/>
      <c r="S107" s="75"/>
      <c r="T107" s="75"/>
      <c r="U107" s="75"/>
      <c r="V107" s="143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</row>
    <row r="108" ht="14.25" customHeight="1">
      <c r="A108" s="75"/>
      <c r="B108" s="75"/>
      <c r="C108" s="75"/>
      <c r="D108" s="75"/>
      <c r="E108" s="75"/>
      <c r="F108" s="143"/>
      <c r="G108" s="75"/>
      <c r="H108" s="75"/>
      <c r="I108" s="75"/>
      <c r="J108" s="75"/>
      <c r="K108" s="75"/>
      <c r="L108" s="75"/>
      <c r="M108" s="75"/>
      <c r="N108" s="143"/>
      <c r="O108" s="75"/>
      <c r="P108" s="75"/>
      <c r="Q108" s="75"/>
      <c r="R108" s="75"/>
      <c r="S108" s="75"/>
      <c r="T108" s="75"/>
      <c r="U108" s="75"/>
      <c r="V108" s="143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</row>
    <row r="109" ht="14.25" customHeight="1">
      <c r="A109" s="75"/>
      <c r="B109" s="75"/>
      <c r="C109" s="75"/>
      <c r="D109" s="75"/>
      <c r="E109" s="75"/>
      <c r="F109" s="143"/>
      <c r="G109" s="75"/>
      <c r="H109" s="75"/>
      <c r="I109" s="75"/>
      <c r="J109" s="75"/>
      <c r="K109" s="75"/>
      <c r="L109" s="75"/>
      <c r="M109" s="75"/>
      <c r="N109" s="143"/>
      <c r="O109" s="75"/>
      <c r="P109" s="75"/>
      <c r="Q109" s="75"/>
      <c r="R109" s="75"/>
      <c r="S109" s="75"/>
      <c r="T109" s="75"/>
      <c r="U109" s="75"/>
      <c r="V109" s="143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</row>
    <row r="110" ht="14.25" customHeight="1">
      <c r="A110" s="75"/>
      <c r="B110" s="75"/>
      <c r="C110" s="75"/>
      <c r="D110" s="75"/>
      <c r="E110" s="75"/>
      <c r="F110" s="143"/>
      <c r="G110" s="75"/>
      <c r="H110" s="75"/>
      <c r="I110" s="75"/>
      <c r="J110" s="75"/>
      <c r="K110" s="75"/>
      <c r="L110" s="75"/>
      <c r="M110" s="75"/>
      <c r="N110" s="143"/>
      <c r="O110" s="75"/>
      <c r="P110" s="75"/>
      <c r="Q110" s="75"/>
      <c r="R110" s="75"/>
      <c r="S110" s="75"/>
      <c r="T110" s="75"/>
      <c r="U110" s="75"/>
      <c r="V110" s="143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</row>
    <row r="111" ht="14.25" customHeight="1">
      <c r="A111" s="75"/>
      <c r="B111" s="75"/>
      <c r="C111" s="75"/>
      <c r="D111" s="75"/>
      <c r="E111" s="75"/>
      <c r="F111" s="143"/>
      <c r="G111" s="75"/>
      <c r="H111" s="75"/>
      <c r="I111" s="75"/>
      <c r="J111" s="75"/>
      <c r="K111" s="75"/>
      <c r="L111" s="75"/>
      <c r="M111" s="75"/>
      <c r="N111" s="143"/>
      <c r="O111" s="75"/>
      <c r="P111" s="75"/>
      <c r="Q111" s="75"/>
      <c r="R111" s="75"/>
      <c r="S111" s="75"/>
      <c r="T111" s="75"/>
      <c r="U111" s="75"/>
      <c r="V111" s="143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</row>
    <row r="112" ht="14.25" customHeight="1">
      <c r="A112" s="75"/>
      <c r="B112" s="75"/>
      <c r="C112" s="75"/>
      <c r="D112" s="75"/>
      <c r="E112" s="75"/>
      <c r="F112" s="143"/>
      <c r="G112" s="75"/>
      <c r="H112" s="75"/>
      <c r="I112" s="75"/>
      <c r="J112" s="75"/>
      <c r="K112" s="75"/>
      <c r="L112" s="75"/>
      <c r="M112" s="75"/>
      <c r="N112" s="143"/>
      <c r="O112" s="75"/>
      <c r="P112" s="75"/>
      <c r="Q112" s="75"/>
      <c r="R112" s="75"/>
      <c r="S112" s="75"/>
      <c r="T112" s="75"/>
      <c r="U112" s="75"/>
      <c r="V112" s="143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</row>
    <row r="113" ht="14.25" customHeight="1">
      <c r="A113" s="75"/>
      <c r="B113" s="75"/>
      <c r="C113" s="75"/>
      <c r="D113" s="75"/>
      <c r="E113" s="75"/>
      <c r="F113" s="143"/>
      <c r="G113" s="75"/>
      <c r="H113" s="75"/>
      <c r="I113" s="75"/>
      <c r="J113" s="75"/>
      <c r="K113" s="75"/>
      <c r="L113" s="75"/>
      <c r="M113" s="75"/>
      <c r="N113" s="143"/>
      <c r="O113" s="75"/>
      <c r="P113" s="75"/>
      <c r="Q113" s="75"/>
      <c r="R113" s="75"/>
      <c r="S113" s="75"/>
      <c r="T113" s="75"/>
      <c r="U113" s="75"/>
      <c r="V113" s="143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</row>
    <row r="114" ht="14.25" customHeight="1">
      <c r="A114" s="75"/>
      <c r="B114" s="75"/>
      <c r="C114" s="75"/>
      <c r="D114" s="75"/>
      <c r="E114" s="75"/>
      <c r="F114" s="143"/>
      <c r="G114" s="75"/>
      <c r="H114" s="75"/>
      <c r="I114" s="75"/>
      <c r="J114" s="75"/>
      <c r="K114" s="75"/>
      <c r="L114" s="75"/>
      <c r="M114" s="75"/>
      <c r="N114" s="143"/>
      <c r="O114" s="75"/>
      <c r="P114" s="75"/>
      <c r="Q114" s="75"/>
      <c r="R114" s="75"/>
      <c r="S114" s="75"/>
      <c r="T114" s="75"/>
      <c r="U114" s="75"/>
      <c r="V114" s="143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</row>
    <row r="115" ht="14.25" customHeight="1">
      <c r="A115" s="75"/>
      <c r="B115" s="75"/>
      <c r="C115" s="75"/>
      <c r="D115" s="75"/>
      <c r="E115" s="75"/>
      <c r="F115" s="143"/>
      <c r="G115" s="75"/>
      <c r="H115" s="75"/>
      <c r="I115" s="75"/>
      <c r="J115" s="75"/>
      <c r="K115" s="75"/>
      <c r="L115" s="75"/>
      <c r="M115" s="75"/>
      <c r="N115" s="143"/>
      <c r="O115" s="75"/>
      <c r="P115" s="75"/>
      <c r="Q115" s="75"/>
      <c r="R115" s="75"/>
      <c r="S115" s="75"/>
      <c r="T115" s="75"/>
      <c r="U115" s="75"/>
      <c r="V115" s="143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</row>
    <row r="116" ht="14.25" customHeight="1">
      <c r="A116" s="75"/>
      <c r="B116" s="75"/>
      <c r="C116" s="75"/>
      <c r="D116" s="75"/>
      <c r="E116" s="75"/>
      <c r="F116" s="143"/>
      <c r="G116" s="75"/>
      <c r="H116" s="75"/>
      <c r="I116" s="75"/>
      <c r="J116" s="75"/>
      <c r="K116" s="75"/>
      <c r="L116" s="75"/>
      <c r="M116" s="75"/>
      <c r="N116" s="143"/>
      <c r="O116" s="75"/>
      <c r="P116" s="75"/>
      <c r="Q116" s="75"/>
      <c r="R116" s="75"/>
      <c r="S116" s="75"/>
      <c r="T116" s="75"/>
      <c r="U116" s="75"/>
      <c r="V116" s="143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</row>
    <row r="117" ht="14.25" customHeight="1">
      <c r="A117" s="75"/>
      <c r="B117" s="75"/>
      <c r="C117" s="75"/>
      <c r="D117" s="75"/>
      <c r="E117" s="75"/>
      <c r="F117" s="143"/>
      <c r="G117" s="75"/>
      <c r="H117" s="75"/>
      <c r="I117" s="75"/>
      <c r="J117" s="75"/>
      <c r="K117" s="75"/>
      <c r="L117" s="75"/>
      <c r="M117" s="75"/>
      <c r="N117" s="143"/>
      <c r="O117" s="75"/>
      <c r="P117" s="75"/>
      <c r="Q117" s="75"/>
      <c r="R117" s="75"/>
      <c r="S117" s="75"/>
      <c r="T117" s="75"/>
      <c r="U117" s="75"/>
      <c r="V117" s="143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</row>
    <row r="118" ht="14.25" customHeight="1">
      <c r="A118" s="75"/>
      <c r="B118" s="75"/>
      <c r="C118" s="75"/>
      <c r="D118" s="75"/>
      <c r="E118" s="75"/>
      <c r="F118" s="143"/>
      <c r="G118" s="75"/>
      <c r="H118" s="75"/>
      <c r="I118" s="75"/>
      <c r="J118" s="75"/>
      <c r="K118" s="75"/>
      <c r="L118" s="75"/>
      <c r="M118" s="75"/>
      <c r="N118" s="143"/>
      <c r="O118" s="75"/>
      <c r="P118" s="75"/>
      <c r="Q118" s="75"/>
      <c r="R118" s="75"/>
      <c r="S118" s="75"/>
      <c r="T118" s="75"/>
      <c r="U118" s="75"/>
      <c r="V118" s="143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</row>
    <row r="119" ht="14.25" customHeight="1">
      <c r="A119" s="75"/>
      <c r="B119" s="75"/>
      <c r="C119" s="75"/>
      <c r="D119" s="75"/>
      <c r="E119" s="75"/>
      <c r="F119" s="143"/>
      <c r="G119" s="75"/>
      <c r="H119" s="75"/>
      <c r="I119" s="75"/>
      <c r="J119" s="75"/>
      <c r="K119" s="75"/>
      <c r="L119" s="75"/>
      <c r="M119" s="75"/>
      <c r="N119" s="143"/>
      <c r="O119" s="75"/>
      <c r="P119" s="75"/>
      <c r="Q119" s="75"/>
      <c r="R119" s="75"/>
      <c r="S119" s="75"/>
      <c r="T119" s="75"/>
      <c r="U119" s="75"/>
      <c r="V119" s="143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</row>
    <row r="120" ht="14.25" customHeight="1">
      <c r="A120" s="75"/>
      <c r="B120" s="75"/>
      <c r="C120" s="75"/>
      <c r="D120" s="75"/>
      <c r="E120" s="75"/>
      <c r="F120" s="143"/>
      <c r="G120" s="75"/>
      <c r="H120" s="75"/>
      <c r="I120" s="75"/>
      <c r="J120" s="75"/>
      <c r="K120" s="75"/>
      <c r="L120" s="75"/>
      <c r="M120" s="75"/>
      <c r="N120" s="143"/>
      <c r="O120" s="75"/>
      <c r="P120" s="75"/>
      <c r="Q120" s="75"/>
      <c r="R120" s="75"/>
      <c r="S120" s="75"/>
      <c r="T120" s="75"/>
      <c r="U120" s="75"/>
      <c r="V120" s="143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</row>
    <row r="121" ht="14.25" customHeight="1">
      <c r="A121" s="75"/>
      <c r="B121" s="75"/>
      <c r="C121" s="75"/>
      <c r="D121" s="75"/>
      <c r="E121" s="75"/>
      <c r="F121" s="143"/>
      <c r="G121" s="75"/>
      <c r="H121" s="75"/>
      <c r="I121" s="75"/>
      <c r="J121" s="75"/>
      <c r="K121" s="75"/>
      <c r="L121" s="75"/>
      <c r="M121" s="75"/>
      <c r="N121" s="143"/>
      <c r="O121" s="75"/>
      <c r="P121" s="75"/>
      <c r="Q121" s="75"/>
      <c r="R121" s="75"/>
      <c r="S121" s="75"/>
      <c r="T121" s="75"/>
      <c r="U121" s="75"/>
      <c r="V121" s="143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</row>
    <row r="122" ht="14.25" customHeight="1">
      <c r="A122" s="75"/>
      <c r="B122" s="75"/>
      <c r="C122" s="75"/>
      <c r="D122" s="75"/>
      <c r="E122" s="75"/>
      <c r="F122" s="143"/>
      <c r="G122" s="75"/>
      <c r="H122" s="75"/>
      <c r="I122" s="75"/>
      <c r="J122" s="75"/>
      <c r="K122" s="75"/>
      <c r="L122" s="75"/>
      <c r="M122" s="75"/>
      <c r="N122" s="143"/>
      <c r="O122" s="75"/>
      <c r="P122" s="75"/>
      <c r="Q122" s="75"/>
      <c r="R122" s="75"/>
      <c r="S122" s="75"/>
      <c r="T122" s="75"/>
      <c r="U122" s="75"/>
      <c r="V122" s="143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</row>
    <row r="123" ht="14.25" customHeight="1">
      <c r="A123" s="75"/>
      <c r="B123" s="75"/>
      <c r="C123" s="75"/>
      <c r="D123" s="75"/>
      <c r="E123" s="75"/>
      <c r="F123" s="143"/>
      <c r="G123" s="75"/>
      <c r="H123" s="75"/>
      <c r="I123" s="75"/>
      <c r="J123" s="75"/>
      <c r="K123" s="75"/>
      <c r="L123" s="75"/>
      <c r="M123" s="75"/>
      <c r="N123" s="143"/>
      <c r="O123" s="75"/>
      <c r="P123" s="75"/>
      <c r="Q123" s="75"/>
      <c r="R123" s="75"/>
      <c r="S123" s="75"/>
      <c r="T123" s="75"/>
      <c r="U123" s="75"/>
      <c r="V123" s="143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</row>
    <row r="124" ht="14.25" customHeight="1">
      <c r="A124" s="75"/>
      <c r="B124" s="75"/>
      <c r="C124" s="75"/>
      <c r="D124" s="75"/>
      <c r="E124" s="75"/>
      <c r="F124" s="143"/>
      <c r="G124" s="75"/>
      <c r="H124" s="75"/>
      <c r="I124" s="75"/>
      <c r="J124" s="75"/>
      <c r="K124" s="75"/>
      <c r="L124" s="75"/>
      <c r="M124" s="75"/>
      <c r="N124" s="143"/>
      <c r="O124" s="75"/>
      <c r="P124" s="75"/>
      <c r="Q124" s="75"/>
      <c r="R124" s="75"/>
      <c r="S124" s="75"/>
      <c r="T124" s="75"/>
      <c r="U124" s="75"/>
      <c r="V124" s="143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</row>
    <row r="125" ht="14.25" customHeight="1">
      <c r="A125" s="75"/>
      <c r="B125" s="75"/>
      <c r="C125" s="75"/>
      <c r="D125" s="75"/>
      <c r="E125" s="75"/>
      <c r="F125" s="143"/>
      <c r="G125" s="75"/>
      <c r="H125" s="75"/>
      <c r="I125" s="75"/>
      <c r="J125" s="75"/>
      <c r="K125" s="75"/>
      <c r="L125" s="75"/>
      <c r="M125" s="75"/>
      <c r="N125" s="143"/>
      <c r="O125" s="75"/>
      <c r="P125" s="75"/>
      <c r="Q125" s="75"/>
      <c r="R125" s="75"/>
      <c r="S125" s="75"/>
      <c r="T125" s="75"/>
      <c r="U125" s="75"/>
      <c r="V125" s="143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</row>
    <row r="126" ht="14.25" customHeight="1">
      <c r="A126" s="75"/>
      <c r="B126" s="75"/>
      <c r="C126" s="75"/>
      <c r="D126" s="75"/>
      <c r="E126" s="75"/>
      <c r="F126" s="143"/>
      <c r="G126" s="75"/>
      <c r="H126" s="75"/>
      <c r="I126" s="75"/>
      <c r="J126" s="75"/>
      <c r="K126" s="75"/>
      <c r="L126" s="75"/>
      <c r="M126" s="75"/>
      <c r="N126" s="143"/>
      <c r="O126" s="75"/>
      <c r="P126" s="75"/>
      <c r="Q126" s="75"/>
      <c r="R126" s="75"/>
      <c r="S126" s="75"/>
      <c r="T126" s="75"/>
      <c r="U126" s="75"/>
      <c r="V126" s="143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</row>
    <row r="127" ht="14.25" customHeight="1">
      <c r="A127" s="75"/>
      <c r="B127" s="75"/>
      <c r="C127" s="75"/>
      <c r="D127" s="75"/>
      <c r="E127" s="75"/>
      <c r="F127" s="143"/>
      <c r="G127" s="75"/>
      <c r="H127" s="75"/>
      <c r="I127" s="75"/>
      <c r="J127" s="75"/>
      <c r="K127" s="75"/>
      <c r="L127" s="75"/>
      <c r="M127" s="75"/>
      <c r="N127" s="143"/>
      <c r="O127" s="75"/>
      <c r="P127" s="75"/>
      <c r="Q127" s="75"/>
      <c r="R127" s="75"/>
      <c r="S127" s="75"/>
      <c r="T127" s="75"/>
      <c r="U127" s="75"/>
      <c r="V127" s="143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</row>
    <row r="128" ht="14.25" customHeight="1">
      <c r="A128" s="75"/>
      <c r="B128" s="75"/>
      <c r="C128" s="75"/>
      <c r="D128" s="75"/>
      <c r="E128" s="75"/>
      <c r="F128" s="143"/>
      <c r="G128" s="75"/>
      <c r="H128" s="75"/>
      <c r="I128" s="75"/>
      <c r="J128" s="75"/>
      <c r="K128" s="75"/>
      <c r="L128" s="75"/>
      <c r="M128" s="75"/>
      <c r="N128" s="143"/>
      <c r="O128" s="75"/>
      <c r="P128" s="75"/>
      <c r="Q128" s="75"/>
      <c r="R128" s="75"/>
      <c r="S128" s="75"/>
      <c r="T128" s="75"/>
      <c r="U128" s="75"/>
      <c r="V128" s="143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</row>
    <row r="129" ht="14.25" customHeight="1">
      <c r="A129" s="75"/>
      <c r="B129" s="75"/>
      <c r="C129" s="75"/>
      <c r="D129" s="75"/>
      <c r="E129" s="75"/>
      <c r="F129" s="143"/>
      <c r="G129" s="75"/>
      <c r="H129" s="75"/>
      <c r="I129" s="75"/>
      <c r="J129" s="75"/>
      <c r="K129" s="75"/>
      <c r="L129" s="75"/>
      <c r="M129" s="75"/>
      <c r="N129" s="143"/>
      <c r="O129" s="75"/>
      <c r="P129" s="75"/>
      <c r="Q129" s="75"/>
      <c r="R129" s="75"/>
      <c r="S129" s="75"/>
      <c r="T129" s="75"/>
      <c r="U129" s="75"/>
      <c r="V129" s="143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</row>
    <row r="130" ht="14.25" customHeight="1">
      <c r="A130" s="75"/>
      <c r="B130" s="75"/>
      <c r="C130" s="75"/>
      <c r="D130" s="75"/>
      <c r="E130" s="75"/>
      <c r="F130" s="143"/>
      <c r="G130" s="75"/>
      <c r="H130" s="75"/>
      <c r="I130" s="75"/>
      <c r="J130" s="75"/>
      <c r="K130" s="75"/>
      <c r="L130" s="75"/>
      <c r="M130" s="75"/>
      <c r="N130" s="143"/>
      <c r="O130" s="75"/>
      <c r="P130" s="75"/>
      <c r="Q130" s="75"/>
      <c r="R130" s="75"/>
      <c r="S130" s="75"/>
      <c r="T130" s="75"/>
      <c r="U130" s="75"/>
      <c r="V130" s="143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</row>
    <row r="131" ht="14.25" customHeight="1">
      <c r="A131" s="75"/>
      <c r="B131" s="75"/>
      <c r="C131" s="75"/>
      <c r="D131" s="75"/>
      <c r="E131" s="75"/>
      <c r="F131" s="143"/>
      <c r="G131" s="75"/>
      <c r="H131" s="75"/>
      <c r="I131" s="75"/>
      <c r="J131" s="75"/>
      <c r="K131" s="75"/>
      <c r="L131" s="75"/>
      <c r="M131" s="75"/>
      <c r="N131" s="143"/>
      <c r="O131" s="75"/>
      <c r="P131" s="75"/>
      <c r="Q131" s="75"/>
      <c r="R131" s="75"/>
      <c r="S131" s="75"/>
      <c r="T131" s="75"/>
      <c r="U131" s="75"/>
      <c r="V131" s="143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</row>
    <row r="132" ht="14.25" customHeight="1">
      <c r="A132" s="75"/>
      <c r="B132" s="75"/>
      <c r="C132" s="75"/>
      <c r="D132" s="75"/>
      <c r="E132" s="75"/>
      <c r="F132" s="143"/>
      <c r="G132" s="75"/>
      <c r="H132" s="75"/>
      <c r="I132" s="75"/>
      <c r="J132" s="75"/>
      <c r="K132" s="75"/>
      <c r="L132" s="75"/>
      <c r="M132" s="75"/>
      <c r="N132" s="143"/>
      <c r="O132" s="75"/>
      <c r="P132" s="75"/>
      <c r="Q132" s="75"/>
      <c r="R132" s="75"/>
      <c r="S132" s="75"/>
      <c r="T132" s="75"/>
      <c r="U132" s="75"/>
      <c r="V132" s="143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</row>
    <row r="133" ht="14.25" customHeight="1">
      <c r="A133" s="75"/>
      <c r="B133" s="75"/>
      <c r="C133" s="75"/>
      <c r="D133" s="75"/>
      <c r="E133" s="75"/>
      <c r="F133" s="143"/>
      <c r="G133" s="75"/>
      <c r="H133" s="75"/>
      <c r="I133" s="75"/>
      <c r="J133" s="75"/>
      <c r="K133" s="75"/>
      <c r="L133" s="75"/>
      <c r="M133" s="75"/>
      <c r="N133" s="143"/>
      <c r="O133" s="75"/>
      <c r="P133" s="75"/>
      <c r="Q133" s="75"/>
      <c r="R133" s="75"/>
      <c r="S133" s="75"/>
      <c r="T133" s="75"/>
      <c r="U133" s="75"/>
      <c r="V133" s="143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</row>
    <row r="134" ht="14.25" customHeight="1">
      <c r="A134" s="75"/>
      <c r="B134" s="75"/>
      <c r="C134" s="75"/>
      <c r="D134" s="75"/>
      <c r="E134" s="75"/>
      <c r="F134" s="143"/>
      <c r="G134" s="75"/>
      <c r="H134" s="75"/>
      <c r="I134" s="75"/>
      <c r="J134" s="75"/>
      <c r="K134" s="75"/>
      <c r="L134" s="75"/>
      <c r="M134" s="75"/>
      <c r="N134" s="143"/>
      <c r="O134" s="75"/>
      <c r="P134" s="75"/>
      <c r="Q134" s="75"/>
      <c r="R134" s="75"/>
      <c r="S134" s="75"/>
      <c r="T134" s="75"/>
      <c r="U134" s="75"/>
      <c r="V134" s="143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</row>
    <row r="135" ht="14.25" customHeight="1">
      <c r="A135" s="75"/>
      <c r="B135" s="75"/>
      <c r="C135" s="75"/>
      <c r="D135" s="75"/>
      <c r="E135" s="75"/>
      <c r="F135" s="143"/>
      <c r="G135" s="75"/>
      <c r="H135" s="75"/>
      <c r="I135" s="75"/>
      <c r="J135" s="75"/>
      <c r="K135" s="75"/>
      <c r="L135" s="75"/>
      <c r="M135" s="75"/>
      <c r="N135" s="143"/>
      <c r="O135" s="75"/>
      <c r="P135" s="75"/>
      <c r="Q135" s="75"/>
      <c r="R135" s="75"/>
      <c r="S135" s="75"/>
      <c r="T135" s="75"/>
      <c r="U135" s="75"/>
      <c r="V135" s="143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</row>
    <row r="136" ht="14.25" customHeight="1">
      <c r="A136" s="75"/>
      <c r="B136" s="75"/>
      <c r="C136" s="75"/>
      <c r="D136" s="75"/>
      <c r="E136" s="75"/>
      <c r="F136" s="143"/>
      <c r="G136" s="75"/>
      <c r="H136" s="75"/>
      <c r="I136" s="75"/>
      <c r="J136" s="75"/>
      <c r="K136" s="75"/>
      <c r="L136" s="75"/>
      <c r="M136" s="75"/>
      <c r="N136" s="143"/>
      <c r="O136" s="75"/>
      <c r="P136" s="75"/>
      <c r="Q136" s="75"/>
      <c r="R136" s="75"/>
      <c r="S136" s="75"/>
      <c r="T136" s="75"/>
      <c r="U136" s="75"/>
      <c r="V136" s="143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</row>
    <row r="137" ht="14.25" customHeight="1">
      <c r="A137" s="75"/>
      <c r="B137" s="75"/>
      <c r="C137" s="75"/>
      <c r="D137" s="75"/>
      <c r="E137" s="75"/>
      <c r="F137" s="143"/>
      <c r="G137" s="75"/>
      <c r="H137" s="75"/>
      <c r="I137" s="75"/>
      <c r="J137" s="75"/>
      <c r="K137" s="75"/>
      <c r="L137" s="75"/>
      <c r="M137" s="75"/>
      <c r="N137" s="143"/>
      <c r="O137" s="75"/>
      <c r="P137" s="75"/>
      <c r="Q137" s="75"/>
      <c r="R137" s="75"/>
      <c r="S137" s="75"/>
      <c r="T137" s="75"/>
      <c r="U137" s="75"/>
      <c r="V137" s="143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</row>
    <row r="138" ht="14.25" customHeight="1">
      <c r="A138" s="75"/>
      <c r="B138" s="75"/>
      <c r="C138" s="75"/>
      <c r="D138" s="75"/>
      <c r="E138" s="75"/>
      <c r="F138" s="143"/>
      <c r="G138" s="75"/>
      <c r="H138" s="75"/>
      <c r="I138" s="75"/>
      <c r="J138" s="75"/>
      <c r="K138" s="75"/>
      <c r="L138" s="75"/>
      <c r="M138" s="75"/>
      <c r="N138" s="143"/>
      <c r="O138" s="75"/>
      <c r="P138" s="75"/>
      <c r="Q138" s="75"/>
      <c r="R138" s="75"/>
      <c r="S138" s="75"/>
      <c r="T138" s="75"/>
      <c r="U138" s="75"/>
      <c r="V138" s="143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</row>
    <row r="139" ht="14.25" customHeight="1">
      <c r="A139" s="75"/>
      <c r="B139" s="75"/>
      <c r="C139" s="75"/>
      <c r="D139" s="75"/>
      <c r="E139" s="75"/>
      <c r="F139" s="143"/>
      <c r="G139" s="75"/>
      <c r="H139" s="75"/>
      <c r="I139" s="75"/>
      <c r="J139" s="75"/>
      <c r="K139" s="75"/>
      <c r="L139" s="75"/>
      <c r="M139" s="75"/>
      <c r="N139" s="143"/>
      <c r="O139" s="75"/>
      <c r="P139" s="75"/>
      <c r="Q139" s="75"/>
      <c r="R139" s="75"/>
      <c r="S139" s="75"/>
      <c r="T139" s="75"/>
      <c r="U139" s="75"/>
      <c r="V139" s="143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</row>
    <row r="140" ht="14.25" customHeight="1">
      <c r="A140" s="75"/>
      <c r="B140" s="75"/>
      <c r="C140" s="75"/>
      <c r="D140" s="75"/>
      <c r="E140" s="75"/>
      <c r="F140" s="143"/>
      <c r="G140" s="75"/>
      <c r="H140" s="75"/>
      <c r="I140" s="75"/>
      <c r="J140" s="75"/>
      <c r="K140" s="75"/>
      <c r="L140" s="75"/>
      <c r="M140" s="75"/>
      <c r="N140" s="143"/>
      <c r="O140" s="75"/>
      <c r="P140" s="75"/>
      <c r="Q140" s="75"/>
      <c r="R140" s="75"/>
      <c r="S140" s="75"/>
      <c r="T140" s="75"/>
      <c r="U140" s="75"/>
      <c r="V140" s="143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</row>
    <row r="141" ht="14.25" customHeight="1">
      <c r="A141" s="75"/>
      <c r="B141" s="75"/>
      <c r="C141" s="75"/>
      <c r="D141" s="75"/>
      <c r="E141" s="75"/>
      <c r="F141" s="143"/>
      <c r="G141" s="75"/>
      <c r="H141" s="75"/>
      <c r="I141" s="75"/>
      <c r="J141" s="75"/>
      <c r="K141" s="75"/>
      <c r="L141" s="75"/>
      <c r="M141" s="75"/>
      <c r="N141" s="143"/>
      <c r="O141" s="75"/>
      <c r="P141" s="75"/>
      <c r="Q141" s="75"/>
      <c r="R141" s="75"/>
      <c r="S141" s="75"/>
      <c r="T141" s="75"/>
      <c r="U141" s="75"/>
      <c r="V141" s="143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</row>
    <row r="142" ht="14.25" customHeight="1">
      <c r="A142" s="75"/>
      <c r="B142" s="75"/>
      <c r="C142" s="75"/>
      <c r="D142" s="75"/>
      <c r="E142" s="75"/>
      <c r="F142" s="143"/>
      <c r="G142" s="75"/>
      <c r="H142" s="75"/>
      <c r="I142" s="75"/>
      <c r="J142" s="75"/>
      <c r="K142" s="75"/>
      <c r="L142" s="75"/>
      <c r="M142" s="75"/>
      <c r="N142" s="143"/>
      <c r="O142" s="75"/>
      <c r="P142" s="75"/>
      <c r="Q142" s="75"/>
      <c r="R142" s="75"/>
      <c r="S142" s="75"/>
      <c r="T142" s="75"/>
      <c r="U142" s="75"/>
      <c r="V142" s="143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</row>
    <row r="143" ht="14.25" customHeight="1">
      <c r="A143" s="75"/>
      <c r="B143" s="75"/>
      <c r="C143" s="75"/>
      <c r="D143" s="75"/>
      <c r="E143" s="75"/>
      <c r="F143" s="143"/>
      <c r="G143" s="75"/>
      <c r="H143" s="75"/>
      <c r="I143" s="75"/>
      <c r="J143" s="75"/>
      <c r="K143" s="75"/>
      <c r="L143" s="75"/>
      <c r="M143" s="75"/>
      <c r="N143" s="143"/>
      <c r="O143" s="75"/>
      <c r="P143" s="75"/>
      <c r="Q143" s="75"/>
      <c r="R143" s="75"/>
      <c r="S143" s="75"/>
      <c r="T143" s="75"/>
      <c r="U143" s="75"/>
      <c r="V143" s="143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</row>
    <row r="144" ht="14.25" customHeight="1">
      <c r="A144" s="75"/>
      <c r="B144" s="75"/>
      <c r="C144" s="75"/>
      <c r="D144" s="75"/>
      <c r="E144" s="75"/>
      <c r="F144" s="143"/>
      <c r="G144" s="75"/>
      <c r="H144" s="75"/>
      <c r="I144" s="75"/>
      <c r="J144" s="75"/>
      <c r="K144" s="75"/>
      <c r="L144" s="75"/>
      <c r="M144" s="75"/>
      <c r="N144" s="143"/>
      <c r="O144" s="75"/>
      <c r="P144" s="75"/>
      <c r="Q144" s="75"/>
      <c r="R144" s="75"/>
      <c r="S144" s="75"/>
      <c r="T144" s="75"/>
      <c r="U144" s="75"/>
      <c r="V144" s="143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</row>
    <row r="145" ht="14.25" customHeight="1">
      <c r="A145" s="75"/>
      <c r="B145" s="75"/>
      <c r="C145" s="75"/>
      <c r="D145" s="75"/>
      <c r="E145" s="75"/>
      <c r="F145" s="143"/>
      <c r="G145" s="75"/>
      <c r="H145" s="75"/>
      <c r="I145" s="75"/>
      <c r="J145" s="75"/>
      <c r="K145" s="75"/>
      <c r="L145" s="75"/>
      <c r="M145" s="75"/>
      <c r="N145" s="143"/>
      <c r="O145" s="75"/>
      <c r="P145" s="75"/>
      <c r="Q145" s="75"/>
      <c r="R145" s="75"/>
      <c r="S145" s="75"/>
      <c r="T145" s="75"/>
      <c r="U145" s="75"/>
      <c r="V145" s="143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</row>
    <row r="146" ht="14.25" customHeight="1">
      <c r="A146" s="75"/>
      <c r="B146" s="75"/>
      <c r="C146" s="75"/>
      <c r="D146" s="75"/>
      <c r="E146" s="75"/>
      <c r="F146" s="143"/>
      <c r="G146" s="75"/>
      <c r="H146" s="75"/>
      <c r="I146" s="75"/>
      <c r="J146" s="75"/>
      <c r="K146" s="75"/>
      <c r="L146" s="75"/>
      <c r="M146" s="75"/>
      <c r="N146" s="143"/>
      <c r="O146" s="75"/>
      <c r="P146" s="75"/>
      <c r="Q146" s="75"/>
      <c r="R146" s="75"/>
      <c r="S146" s="75"/>
      <c r="T146" s="75"/>
      <c r="U146" s="75"/>
      <c r="V146" s="143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</row>
    <row r="147" ht="14.25" customHeight="1">
      <c r="A147" s="75"/>
      <c r="B147" s="75"/>
      <c r="C147" s="75"/>
      <c r="D147" s="75"/>
      <c r="E147" s="75"/>
      <c r="F147" s="143"/>
      <c r="G147" s="75"/>
      <c r="H147" s="75"/>
      <c r="I147" s="75"/>
      <c r="J147" s="75"/>
      <c r="K147" s="75"/>
      <c r="L147" s="75"/>
      <c r="M147" s="75"/>
      <c r="N147" s="143"/>
      <c r="O147" s="75"/>
      <c r="P147" s="75"/>
      <c r="Q147" s="75"/>
      <c r="R147" s="75"/>
      <c r="S147" s="75"/>
      <c r="T147" s="75"/>
      <c r="U147" s="75"/>
      <c r="V147" s="143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</row>
    <row r="148" ht="14.25" customHeight="1">
      <c r="A148" s="75"/>
      <c r="B148" s="75"/>
      <c r="C148" s="75"/>
      <c r="D148" s="75"/>
      <c r="E148" s="75"/>
      <c r="F148" s="143"/>
      <c r="G148" s="75"/>
      <c r="H148" s="75"/>
      <c r="I148" s="75"/>
      <c r="J148" s="75"/>
      <c r="K148" s="75"/>
      <c r="L148" s="75"/>
      <c r="M148" s="75"/>
      <c r="N148" s="143"/>
      <c r="O148" s="75"/>
      <c r="P148" s="75"/>
      <c r="Q148" s="75"/>
      <c r="R148" s="75"/>
      <c r="S148" s="75"/>
      <c r="T148" s="75"/>
      <c r="U148" s="75"/>
      <c r="V148" s="143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</row>
    <row r="149" ht="14.25" customHeight="1">
      <c r="A149" s="75"/>
      <c r="B149" s="75"/>
      <c r="C149" s="75"/>
      <c r="D149" s="75"/>
      <c r="E149" s="75"/>
      <c r="F149" s="143"/>
      <c r="G149" s="75"/>
      <c r="H149" s="75"/>
      <c r="I149" s="75"/>
      <c r="J149" s="75"/>
      <c r="K149" s="75"/>
      <c r="L149" s="75"/>
      <c r="M149" s="75"/>
      <c r="N149" s="143"/>
      <c r="O149" s="75"/>
      <c r="P149" s="75"/>
      <c r="Q149" s="75"/>
      <c r="R149" s="75"/>
      <c r="S149" s="75"/>
      <c r="T149" s="75"/>
      <c r="U149" s="75"/>
      <c r="V149" s="143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</row>
    <row r="150" ht="14.25" customHeight="1">
      <c r="A150" s="75"/>
      <c r="B150" s="75"/>
      <c r="C150" s="75"/>
      <c r="D150" s="75"/>
      <c r="E150" s="75"/>
      <c r="F150" s="143"/>
      <c r="G150" s="75"/>
      <c r="H150" s="75"/>
      <c r="I150" s="75"/>
      <c r="J150" s="75"/>
      <c r="K150" s="75"/>
      <c r="L150" s="75"/>
      <c r="M150" s="75"/>
      <c r="N150" s="143"/>
      <c r="O150" s="75"/>
      <c r="P150" s="75"/>
      <c r="Q150" s="75"/>
      <c r="R150" s="75"/>
      <c r="S150" s="75"/>
      <c r="T150" s="75"/>
      <c r="U150" s="75"/>
      <c r="V150" s="143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</row>
    <row r="151" ht="14.25" customHeight="1">
      <c r="A151" s="75"/>
      <c r="B151" s="75"/>
      <c r="C151" s="75"/>
      <c r="D151" s="75"/>
      <c r="E151" s="75"/>
      <c r="F151" s="143"/>
      <c r="G151" s="75"/>
      <c r="H151" s="75"/>
      <c r="I151" s="75"/>
      <c r="J151" s="75"/>
      <c r="K151" s="75"/>
      <c r="L151" s="75"/>
      <c r="M151" s="75"/>
      <c r="N151" s="143"/>
      <c r="O151" s="75"/>
      <c r="P151" s="75"/>
      <c r="Q151" s="75"/>
      <c r="R151" s="75"/>
      <c r="S151" s="75"/>
      <c r="T151" s="75"/>
      <c r="U151" s="75"/>
      <c r="V151" s="143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</row>
    <row r="152" ht="14.25" customHeight="1">
      <c r="A152" s="75"/>
      <c r="B152" s="75"/>
      <c r="C152" s="75"/>
      <c r="D152" s="75"/>
      <c r="E152" s="75"/>
      <c r="F152" s="143"/>
      <c r="G152" s="75"/>
      <c r="H152" s="75"/>
      <c r="I152" s="75"/>
      <c r="J152" s="75"/>
      <c r="K152" s="75"/>
      <c r="L152" s="75"/>
      <c r="M152" s="75"/>
      <c r="N152" s="143"/>
      <c r="O152" s="75"/>
      <c r="P152" s="75"/>
      <c r="Q152" s="75"/>
      <c r="R152" s="75"/>
      <c r="S152" s="75"/>
      <c r="T152" s="75"/>
      <c r="U152" s="75"/>
      <c r="V152" s="143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</row>
    <row r="153" ht="14.25" customHeight="1">
      <c r="A153" s="75"/>
      <c r="B153" s="75"/>
      <c r="C153" s="75"/>
      <c r="D153" s="75"/>
      <c r="E153" s="75"/>
      <c r="F153" s="143"/>
      <c r="G153" s="75"/>
      <c r="H153" s="75"/>
      <c r="I153" s="75"/>
      <c r="J153" s="75"/>
      <c r="K153" s="75"/>
      <c r="L153" s="75"/>
      <c r="M153" s="75"/>
      <c r="N153" s="143"/>
      <c r="O153" s="75"/>
      <c r="P153" s="75"/>
      <c r="Q153" s="75"/>
      <c r="R153" s="75"/>
      <c r="S153" s="75"/>
      <c r="T153" s="75"/>
      <c r="U153" s="75"/>
      <c r="V153" s="143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</row>
    <row r="154" ht="14.25" customHeight="1">
      <c r="A154" s="75"/>
      <c r="B154" s="75"/>
      <c r="C154" s="75"/>
      <c r="D154" s="75"/>
      <c r="E154" s="75"/>
      <c r="F154" s="143"/>
      <c r="G154" s="75"/>
      <c r="H154" s="75"/>
      <c r="I154" s="75"/>
      <c r="J154" s="75"/>
      <c r="K154" s="75"/>
      <c r="L154" s="75"/>
      <c r="M154" s="75"/>
      <c r="N154" s="143"/>
      <c r="O154" s="75"/>
      <c r="P154" s="75"/>
      <c r="Q154" s="75"/>
      <c r="R154" s="75"/>
      <c r="S154" s="75"/>
      <c r="T154" s="75"/>
      <c r="U154" s="75"/>
      <c r="V154" s="143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</row>
    <row r="155" ht="14.25" customHeight="1">
      <c r="A155" s="75"/>
      <c r="B155" s="75"/>
      <c r="C155" s="75"/>
      <c r="D155" s="75"/>
      <c r="E155" s="75"/>
      <c r="F155" s="143"/>
      <c r="G155" s="75"/>
      <c r="H155" s="75"/>
      <c r="I155" s="75"/>
      <c r="J155" s="75"/>
      <c r="K155" s="75"/>
      <c r="L155" s="75"/>
      <c r="M155" s="75"/>
      <c r="N155" s="143"/>
      <c r="O155" s="75"/>
      <c r="P155" s="75"/>
      <c r="Q155" s="75"/>
      <c r="R155" s="75"/>
      <c r="S155" s="75"/>
      <c r="T155" s="75"/>
      <c r="U155" s="75"/>
      <c r="V155" s="143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</row>
    <row r="156" ht="14.25" customHeight="1">
      <c r="A156" s="75"/>
      <c r="B156" s="75"/>
      <c r="C156" s="75"/>
      <c r="D156" s="75"/>
      <c r="E156" s="75"/>
      <c r="F156" s="143"/>
      <c r="G156" s="75"/>
      <c r="H156" s="75"/>
      <c r="I156" s="75"/>
      <c r="J156" s="75"/>
      <c r="K156" s="75"/>
      <c r="L156" s="75"/>
      <c r="M156" s="75"/>
      <c r="N156" s="143"/>
      <c r="O156" s="75"/>
      <c r="P156" s="75"/>
      <c r="Q156" s="75"/>
      <c r="R156" s="75"/>
      <c r="S156" s="75"/>
      <c r="T156" s="75"/>
      <c r="U156" s="75"/>
      <c r="V156" s="143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</row>
    <row r="157" ht="14.25" customHeight="1">
      <c r="A157" s="75"/>
      <c r="B157" s="75"/>
      <c r="C157" s="75"/>
      <c r="D157" s="75"/>
      <c r="E157" s="75"/>
      <c r="F157" s="143"/>
      <c r="G157" s="75"/>
      <c r="H157" s="75"/>
      <c r="I157" s="75"/>
      <c r="J157" s="75"/>
      <c r="K157" s="75"/>
      <c r="L157" s="75"/>
      <c r="M157" s="75"/>
      <c r="N157" s="143"/>
      <c r="O157" s="75"/>
      <c r="P157" s="75"/>
      <c r="Q157" s="75"/>
      <c r="R157" s="75"/>
      <c r="S157" s="75"/>
      <c r="T157" s="75"/>
      <c r="U157" s="75"/>
      <c r="V157" s="143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</row>
    <row r="158" ht="14.25" customHeight="1">
      <c r="A158" s="75"/>
      <c r="B158" s="75"/>
      <c r="C158" s="75"/>
      <c r="D158" s="75"/>
      <c r="E158" s="75"/>
      <c r="F158" s="143"/>
      <c r="G158" s="75"/>
      <c r="H158" s="75"/>
      <c r="I158" s="75"/>
      <c r="J158" s="75"/>
      <c r="K158" s="75"/>
      <c r="L158" s="75"/>
      <c r="M158" s="75"/>
      <c r="N158" s="143"/>
      <c r="O158" s="75"/>
      <c r="P158" s="75"/>
      <c r="Q158" s="75"/>
      <c r="R158" s="75"/>
      <c r="S158" s="75"/>
      <c r="T158" s="75"/>
      <c r="U158" s="75"/>
      <c r="V158" s="143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</row>
    <row r="159" ht="14.25" customHeight="1">
      <c r="A159" s="75"/>
      <c r="B159" s="75"/>
      <c r="C159" s="75"/>
      <c r="D159" s="75"/>
      <c r="E159" s="75"/>
      <c r="F159" s="143"/>
      <c r="G159" s="75"/>
      <c r="H159" s="75"/>
      <c r="I159" s="75"/>
      <c r="J159" s="75"/>
      <c r="K159" s="75"/>
      <c r="L159" s="75"/>
      <c r="M159" s="75"/>
      <c r="N159" s="143"/>
      <c r="O159" s="75"/>
      <c r="P159" s="75"/>
      <c r="Q159" s="75"/>
      <c r="R159" s="75"/>
      <c r="S159" s="75"/>
      <c r="T159" s="75"/>
      <c r="U159" s="75"/>
      <c r="V159" s="143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</row>
    <row r="160" ht="14.25" customHeight="1">
      <c r="A160" s="75"/>
      <c r="B160" s="75"/>
      <c r="C160" s="75"/>
      <c r="D160" s="75"/>
      <c r="E160" s="75"/>
      <c r="F160" s="143"/>
      <c r="G160" s="75"/>
      <c r="H160" s="75"/>
      <c r="I160" s="75"/>
      <c r="J160" s="75"/>
      <c r="K160" s="75"/>
      <c r="L160" s="75"/>
      <c r="M160" s="75"/>
      <c r="N160" s="143"/>
      <c r="O160" s="75"/>
      <c r="P160" s="75"/>
      <c r="Q160" s="75"/>
      <c r="R160" s="75"/>
      <c r="S160" s="75"/>
      <c r="T160" s="75"/>
      <c r="U160" s="75"/>
      <c r="V160" s="143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</row>
    <row r="161" ht="14.25" customHeight="1">
      <c r="A161" s="75"/>
      <c r="B161" s="75"/>
      <c r="C161" s="75"/>
      <c r="D161" s="75"/>
      <c r="E161" s="75"/>
      <c r="F161" s="143"/>
      <c r="G161" s="75"/>
      <c r="H161" s="75"/>
      <c r="I161" s="75"/>
      <c r="J161" s="75"/>
      <c r="K161" s="75"/>
      <c r="L161" s="75"/>
      <c r="M161" s="75"/>
      <c r="N161" s="143"/>
      <c r="O161" s="75"/>
      <c r="P161" s="75"/>
      <c r="Q161" s="75"/>
      <c r="R161" s="75"/>
      <c r="S161" s="75"/>
      <c r="T161" s="75"/>
      <c r="U161" s="75"/>
      <c r="V161" s="143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</row>
    <row r="162" ht="14.25" customHeight="1">
      <c r="A162" s="75"/>
      <c r="B162" s="75"/>
      <c r="C162" s="75"/>
      <c r="D162" s="75"/>
      <c r="E162" s="75"/>
      <c r="F162" s="143"/>
      <c r="G162" s="75"/>
      <c r="H162" s="75"/>
      <c r="I162" s="75"/>
      <c r="J162" s="75"/>
      <c r="K162" s="75"/>
      <c r="L162" s="75"/>
      <c r="M162" s="75"/>
      <c r="N162" s="143"/>
      <c r="O162" s="75"/>
      <c r="P162" s="75"/>
      <c r="Q162" s="75"/>
      <c r="R162" s="75"/>
      <c r="S162" s="75"/>
      <c r="T162" s="75"/>
      <c r="U162" s="75"/>
      <c r="V162" s="143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</row>
    <row r="163" ht="14.25" customHeight="1">
      <c r="A163" s="75"/>
      <c r="B163" s="75"/>
      <c r="C163" s="75"/>
      <c r="D163" s="75"/>
      <c r="E163" s="75"/>
      <c r="F163" s="143"/>
      <c r="G163" s="75"/>
      <c r="H163" s="75"/>
      <c r="I163" s="75"/>
      <c r="J163" s="75"/>
      <c r="K163" s="75"/>
      <c r="L163" s="75"/>
      <c r="M163" s="75"/>
      <c r="N163" s="143"/>
      <c r="O163" s="75"/>
      <c r="P163" s="75"/>
      <c r="Q163" s="75"/>
      <c r="R163" s="75"/>
      <c r="S163" s="75"/>
      <c r="T163" s="75"/>
      <c r="U163" s="75"/>
      <c r="V163" s="143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</row>
    <row r="164" ht="14.25" customHeight="1">
      <c r="A164" s="75"/>
      <c r="B164" s="75"/>
      <c r="C164" s="75"/>
      <c r="D164" s="75"/>
      <c r="E164" s="75"/>
      <c r="F164" s="143"/>
      <c r="G164" s="75"/>
      <c r="H164" s="75"/>
      <c r="I164" s="75"/>
      <c r="J164" s="75"/>
      <c r="K164" s="75"/>
      <c r="L164" s="75"/>
      <c r="M164" s="75"/>
      <c r="N164" s="143"/>
      <c r="O164" s="75"/>
      <c r="P164" s="75"/>
      <c r="Q164" s="75"/>
      <c r="R164" s="75"/>
      <c r="S164" s="75"/>
      <c r="T164" s="75"/>
      <c r="U164" s="75"/>
      <c r="V164" s="143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</row>
    <row r="165" ht="14.25" customHeight="1">
      <c r="A165" s="75"/>
      <c r="B165" s="75"/>
      <c r="C165" s="75"/>
      <c r="D165" s="75"/>
      <c r="E165" s="75"/>
      <c r="F165" s="143"/>
      <c r="G165" s="75"/>
      <c r="H165" s="75"/>
      <c r="I165" s="75"/>
      <c r="J165" s="75"/>
      <c r="K165" s="75"/>
      <c r="L165" s="75"/>
      <c r="M165" s="75"/>
      <c r="N165" s="143"/>
      <c r="O165" s="75"/>
      <c r="P165" s="75"/>
      <c r="Q165" s="75"/>
      <c r="R165" s="75"/>
      <c r="S165" s="75"/>
      <c r="T165" s="75"/>
      <c r="U165" s="75"/>
      <c r="V165" s="143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</row>
    <row r="166" ht="14.25" customHeight="1">
      <c r="A166" s="75"/>
      <c r="B166" s="75"/>
      <c r="C166" s="75"/>
      <c r="D166" s="75"/>
      <c r="E166" s="75"/>
      <c r="F166" s="143"/>
      <c r="G166" s="75"/>
      <c r="H166" s="75"/>
      <c r="I166" s="75"/>
      <c r="J166" s="75"/>
      <c r="K166" s="75"/>
      <c r="L166" s="75"/>
      <c r="M166" s="75"/>
      <c r="N166" s="143"/>
      <c r="O166" s="75"/>
      <c r="P166" s="75"/>
      <c r="Q166" s="75"/>
      <c r="R166" s="75"/>
      <c r="S166" s="75"/>
      <c r="T166" s="75"/>
      <c r="U166" s="75"/>
      <c r="V166" s="143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</row>
    <row r="167" ht="14.25" customHeight="1">
      <c r="A167" s="75"/>
      <c r="B167" s="75"/>
      <c r="C167" s="75"/>
      <c r="D167" s="75"/>
      <c r="E167" s="75"/>
      <c r="F167" s="143"/>
      <c r="G167" s="75"/>
      <c r="H167" s="75"/>
      <c r="I167" s="75"/>
      <c r="J167" s="75"/>
      <c r="K167" s="75"/>
      <c r="L167" s="75"/>
      <c r="M167" s="75"/>
      <c r="N167" s="143"/>
      <c r="O167" s="75"/>
      <c r="P167" s="75"/>
      <c r="Q167" s="75"/>
      <c r="R167" s="75"/>
      <c r="S167" s="75"/>
      <c r="T167" s="75"/>
      <c r="U167" s="75"/>
      <c r="V167" s="143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</row>
    <row r="168" ht="14.25" customHeight="1">
      <c r="A168" s="75"/>
      <c r="B168" s="75"/>
      <c r="C168" s="75"/>
      <c r="D168" s="75"/>
      <c r="E168" s="75"/>
      <c r="F168" s="143"/>
      <c r="G168" s="75"/>
      <c r="H168" s="75"/>
      <c r="I168" s="75"/>
      <c r="J168" s="75"/>
      <c r="K168" s="75"/>
      <c r="L168" s="75"/>
      <c r="M168" s="75"/>
      <c r="N168" s="143"/>
      <c r="O168" s="75"/>
      <c r="P168" s="75"/>
      <c r="Q168" s="75"/>
      <c r="R168" s="75"/>
      <c r="S168" s="75"/>
      <c r="T168" s="75"/>
      <c r="U168" s="75"/>
      <c r="V168" s="143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</row>
    <row r="169" ht="14.25" customHeight="1">
      <c r="A169" s="75"/>
      <c r="B169" s="75"/>
      <c r="C169" s="75"/>
      <c r="D169" s="75"/>
      <c r="E169" s="75"/>
      <c r="F169" s="143"/>
      <c r="G169" s="75"/>
      <c r="H169" s="75"/>
      <c r="I169" s="75"/>
      <c r="J169" s="75"/>
      <c r="K169" s="75"/>
      <c r="L169" s="75"/>
      <c r="M169" s="75"/>
      <c r="N169" s="143"/>
      <c r="O169" s="75"/>
      <c r="P169" s="75"/>
      <c r="Q169" s="75"/>
      <c r="R169" s="75"/>
      <c r="S169" s="75"/>
      <c r="T169" s="75"/>
      <c r="U169" s="75"/>
      <c r="V169" s="143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</row>
    <row r="170" ht="14.25" customHeight="1">
      <c r="A170" s="75"/>
      <c r="B170" s="75"/>
      <c r="C170" s="75"/>
      <c r="D170" s="75"/>
      <c r="E170" s="75"/>
      <c r="F170" s="143"/>
      <c r="G170" s="75"/>
      <c r="H170" s="75"/>
      <c r="I170" s="75"/>
      <c r="J170" s="75"/>
      <c r="K170" s="75"/>
      <c r="L170" s="75"/>
      <c r="M170" s="75"/>
      <c r="N170" s="143"/>
      <c r="O170" s="75"/>
      <c r="P170" s="75"/>
      <c r="Q170" s="75"/>
      <c r="R170" s="75"/>
      <c r="S170" s="75"/>
      <c r="T170" s="75"/>
      <c r="U170" s="75"/>
      <c r="V170" s="143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</row>
    <row r="171" ht="14.25" customHeight="1">
      <c r="A171" s="75"/>
      <c r="B171" s="75"/>
      <c r="C171" s="75"/>
      <c r="D171" s="75"/>
      <c r="E171" s="75"/>
      <c r="F171" s="143"/>
      <c r="G171" s="75"/>
      <c r="H171" s="75"/>
      <c r="I171" s="75"/>
      <c r="J171" s="75"/>
      <c r="K171" s="75"/>
      <c r="L171" s="75"/>
      <c r="M171" s="75"/>
      <c r="N171" s="143"/>
      <c r="O171" s="75"/>
      <c r="P171" s="75"/>
      <c r="Q171" s="75"/>
      <c r="R171" s="75"/>
      <c r="S171" s="75"/>
      <c r="T171" s="75"/>
      <c r="U171" s="75"/>
      <c r="V171" s="143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</row>
    <row r="172" ht="14.25" customHeight="1">
      <c r="A172" s="75"/>
      <c r="B172" s="75"/>
      <c r="C172" s="75"/>
      <c r="D172" s="75"/>
      <c r="E172" s="75"/>
      <c r="F172" s="143"/>
      <c r="G172" s="75"/>
      <c r="H172" s="75"/>
      <c r="I172" s="75"/>
      <c r="J172" s="75"/>
      <c r="K172" s="75"/>
      <c r="L172" s="75"/>
      <c r="M172" s="75"/>
      <c r="N172" s="143"/>
      <c r="O172" s="75"/>
      <c r="P172" s="75"/>
      <c r="Q172" s="75"/>
      <c r="R172" s="75"/>
      <c r="S172" s="75"/>
      <c r="T172" s="75"/>
      <c r="U172" s="75"/>
      <c r="V172" s="143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</row>
    <row r="173" ht="14.25" customHeight="1">
      <c r="A173" s="75"/>
      <c r="B173" s="75"/>
      <c r="C173" s="75"/>
      <c r="D173" s="75"/>
      <c r="E173" s="75"/>
      <c r="F173" s="143"/>
      <c r="G173" s="75"/>
      <c r="H173" s="75"/>
      <c r="I173" s="75"/>
      <c r="J173" s="75"/>
      <c r="K173" s="75"/>
      <c r="L173" s="75"/>
      <c r="M173" s="75"/>
      <c r="N173" s="143"/>
      <c r="O173" s="75"/>
      <c r="P173" s="75"/>
      <c r="Q173" s="75"/>
      <c r="R173" s="75"/>
      <c r="S173" s="75"/>
      <c r="T173" s="75"/>
      <c r="U173" s="75"/>
      <c r="V173" s="143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</row>
    <row r="174" ht="14.25" customHeight="1">
      <c r="A174" s="75"/>
      <c r="B174" s="75"/>
      <c r="C174" s="75"/>
      <c r="D174" s="75"/>
      <c r="E174" s="75"/>
      <c r="F174" s="143"/>
      <c r="G174" s="75"/>
      <c r="H174" s="75"/>
      <c r="I174" s="75"/>
      <c r="J174" s="75"/>
      <c r="K174" s="75"/>
      <c r="L174" s="75"/>
      <c r="M174" s="75"/>
      <c r="N174" s="143"/>
      <c r="O174" s="75"/>
      <c r="P174" s="75"/>
      <c r="Q174" s="75"/>
      <c r="R174" s="75"/>
      <c r="S174" s="75"/>
      <c r="T174" s="75"/>
      <c r="U174" s="75"/>
      <c r="V174" s="143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</row>
    <row r="175" ht="14.25" customHeight="1">
      <c r="A175" s="75"/>
      <c r="B175" s="75"/>
      <c r="C175" s="75"/>
      <c r="D175" s="75"/>
      <c r="E175" s="75"/>
      <c r="F175" s="143"/>
      <c r="G175" s="75"/>
      <c r="H175" s="75"/>
      <c r="I175" s="75"/>
      <c r="J175" s="75"/>
      <c r="K175" s="75"/>
      <c r="L175" s="75"/>
      <c r="M175" s="75"/>
      <c r="N175" s="143"/>
      <c r="O175" s="75"/>
      <c r="P175" s="75"/>
      <c r="Q175" s="75"/>
      <c r="R175" s="75"/>
      <c r="S175" s="75"/>
      <c r="T175" s="75"/>
      <c r="U175" s="75"/>
      <c r="V175" s="143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</row>
    <row r="176" ht="14.25" customHeight="1">
      <c r="A176" s="75"/>
      <c r="B176" s="75"/>
      <c r="C176" s="75"/>
      <c r="D176" s="75"/>
      <c r="E176" s="75"/>
      <c r="F176" s="143"/>
      <c r="G176" s="75"/>
      <c r="H176" s="75"/>
      <c r="I176" s="75"/>
      <c r="J176" s="75"/>
      <c r="K176" s="75"/>
      <c r="L176" s="75"/>
      <c r="M176" s="75"/>
      <c r="N176" s="143"/>
      <c r="O176" s="75"/>
      <c r="P176" s="75"/>
      <c r="Q176" s="75"/>
      <c r="R176" s="75"/>
      <c r="S176" s="75"/>
      <c r="T176" s="75"/>
      <c r="U176" s="75"/>
      <c r="V176" s="143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</row>
    <row r="177" ht="14.25" customHeight="1">
      <c r="A177" s="75"/>
      <c r="B177" s="75"/>
      <c r="C177" s="75"/>
      <c r="D177" s="75"/>
      <c r="E177" s="75"/>
      <c r="F177" s="143"/>
      <c r="G177" s="75"/>
      <c r="H177" s="75"/>
      <c r="I177" s="75"/>
      <c r="J177" s="75"/>
      <c r="K177" s="75"/>
      <c r="L177" s="75"/>
      <c r="M177" s="75"/>
      <c r="N177" s="143"/>
      <c r="O177" s="75"/>
      <c r="P177" s="75"/>
      <c r="Q177" s="75"/>
      <c r="R177" s="75"/>
      <c r="S177" s="75"/>
      <c r="T177" s="75"/>
      <c r="U177" s="75"/>
      <c r="V177" s="143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</row>
    <row r="178" ht="14.25" customHeight="1">
      <c r="A178" s="75"/>
      <c r="B178" s="75"/>
      <c r="C178" s="75"/>
      <c r="D178" s="75"/>
      <c r="E178" s="75"/>
      <c r="F178" s="143"/>
      <c r="G178" s="75"/>
      <c r="H178" s="75"/>
      <c r="I178" s="75"/>
      <c r="J178" s="75"/>
      <c r="K178" s="75"/>
      <c r="L178" s="75"/>
      <c r="M178" s="75"/>
      <c r="N178" s="143"/>
      <c r="O178" s="75"/>
      <c r="P178" s="75"/>
      <c r="Q178" s="75"/>
      <c r="R178" s="75"/>
      <c r="S178" s="75"/>
      <c r="T178" s="75"/>
      <c r="U178" s="75"/>
      <c r="V178" s="143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</row>
    <row r="179" ht="14.25" customHeight="1">
      <c r="A179" s="75"/>
      <c r="B179" s="75"/>
      <c r="C179" s="75"/>
      <c r="D179" s="75"/>
      <c r="E179" s="75"/>
      <c r="F179" s="143"/>
      <c r="G179" s="75"/>
      <c r="H179" s="75"/>
      <c r="I179" s="75"/>
      <c r="J179" s="75"/>
      <c r="K179" s="75"/>
      <c r="L179" s="75"/>
      <c r="M179" s="75"/>
      <c r="N179" s="143"/>
      <c r="O179" s="75"/>
      <c r="P179" s="75"/>
      <c r="Q179" s="75"/>
      <c r="R179" s="75"/>
      <c r="S179" s="75"/>
      <c r="T179" s="75"/>
      <c r="U179" s="75"/>
      <c r="V179" s="143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</row>
    <row r="180" ht="14.25" customHeight="1">
      <c r="A180" s="75"/>
      <c r="B180" s="75"/>
      <c r="C180" s="75"/>
      <c r="D180" s="75"/>
      <c r="E180" s="75"/>
      <c r="F180" s="143"/>
      <c r="G180" s="75"/>
      <c r="H180" s="75"/>
      <c r="I180" s="75"/>
      <c r="J180" s="75"/>
      <c r="K180" s="75"/>
      <c r="L180" s="75"/>
      <c r="M180" s="75"/>
      <c r="N180" s="143"/>
      <c r="O180" s="75"/>
      <c r="P180" s="75"/>
      <c r="Q180" s="75"/>
      <c r="R180" s="75"/>
      <c r="S180" s="75"/>
      <c r="T180" s="75"/>
      <c r="U180" s="75"/>
      <c r="V180" s="143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</row>
    <row r="181" ht="14.25" customHeight="1">
      <c r="A181" s="75"/>
      <c r="B181" s="75"/>
      <c r="C181" s="75"/>
      <c r="D181" s="75"/>
      <c r="E181" s="75"/>
      <c r="F181" s="143"/>
      <c r="G181" s="75"/>
      <c r="H181" s="75"/>
      <c r="I181" s="75"/>
      <c r="J181" s="75"/>
      <c r="K181" s="75"/>
      <c r="L181" s="75"/>
      <c r="M181" s="75"/>
      <c r="N181" s="143"/>
      <c r="O181" s="75"/>
      <c r="P181" s="75"/>
      <c r="Q181" s="75"/>
      <c r="R181" s="75"/>
      <c r="S181" s="75"/>
      <c r="T181" s="75"/>
      <c r="U181" s="75"/>
      <c r="V181" s="143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</row>
    <row r="182" ht="14.25" customHeight="1">
      <c r="A182" s="75"/>
      <c r="B182" s="75"/>
      <c r="C182" s="75"/>
      <c r="D182" s="75"/>
      <c r="E182" s="75"/>
      <c r="F182" s="143"/>
      <c r="G182" s="75"/>
      <c r="H182" s="75"/>
      <c r="I182" s="75"/>
      <c r="J182" s="75"/>
      <c r="K182" s="75"/>
      <c r="L182" s="75"/>
      <c r="M182" s="75"/>
      <c r="N182" s="143"/>
      <c r="O182" s="75"/>
      <c r="P182" s="75"/>
      <c r="Q182" s="75"/>
      <c r="R182" s="75"/>
      <c r="S182" s="75"/>
      <c r="T182" s="75"/>
      <c r="U182" s="75"/>
      <c r="V182" s="143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ht="14.25" customHeight="1">
      <c r="A183" s="75"/>
      <c r="B183" s="75"/>
      <c r="C183" s="75"/>
      <c r="D183" s="75"/>
      <c r="E183" s="75"/>
      <c r="F183" s="143"/>
      <c r="G183" s="75"/>
      <c r="H183" s="75"/>
      <c r="I183" s="75"/>
      <c r="J183" s="75"/>
      <c r="K183" s="75"/>
      <c r="L183" s="75"/>
      <c r="M183" s="75"/>
      <c r="N183" s="143"/>
      <c r="O183" s="75"/>
      <c r="P183" s="75"/>
      <c r="Q183" s="75"/>
      <c r="R183" s="75"/>
      <c r="S183" s="75"/>
      <c r="T183" s="75"/>
      <c r="U183" s="75"/>
      <c r="V183" s="143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ht="14.25" customHeight="1">
      <c r="A184" s="75"/>
      <c r="B184" s="75"/>
      <c r="C184" s="75"/>
      <c r="D184" s="75"/>
      <c r="E184" s="75"/>
      <c r="F184" s="143"/>
      <c r="G184" s="75"/>
      <c r="H184" s="75"/>
      <c r="I184" s="75"/>
      <c r="J184" s="75"/>
      <c r="K184" s="75"/>
      <c r="L184" s="75"/>
      <c r="M184" s="75"/>
      <c r="N184" s="143"/>
      <c r="O184" s="75"/>
      <c r="P184" s="75"/>
      <c r="Q184" s="75"/>
      <c r="R184" s="75"/>
      <c r="S184" s="75"/>
      <c r="T184" s="75"/>
      <c r="U184" s="75"/>
      <c r="V184" s="143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ht="14.25" customHeight="1">
      <c r="A185" s="75"/>
      <c r="B185" s="75"/>
      <c r="C185" s="75"/>
      <c r="D185" s="75"/>
      <c r="E185" s="75"/>
      <c r="F185" s="143"/>
      <c r="G185" s="75"/>
      <c r="H185" s="75"/>
      <c r="I185" s="75"/>
      <c r="J185" s="75"/>
      <c r="K185" s="75"/>
      <c r="L185" s="75"/>
      <c r="M185" s="75"/>
      <c r="N185" s="143"/>
      <c r="O185" s="75"/>
      <c r="P185" s="75"/>
      <c r="Q185" s="75"/>
      <c r="R185" s="75"/>
      <c r="S185" s="75"/>
      <c r="T185" s="75"/>
      <c r="U185" s="75"/>
      <c r="V185" s="143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ht="14.25" customHeight="1">
      <c r="A186" s="75"/>
      <c r="B186" s="75"/>
      <c r="C186" s="75"/>
      <c r="D186" s="75"/>
      <c r="E186" s="75"/>
      <c r="F186" s="143"/>
      <c r="G186" s="75"/>
      <c r="H186" s="75"/>
      <c r="I186" s="75"/>
      <c r="J186" s="75"/>
      <c r="K186" s="75"/>
      <c r="L186" s="75"/>
      <c r="M186" s="75"/>
      <c r="N186" s="143"/>
      <c r="O186" s="75"/>
      <c r="P186" s="75"/>
      <c r="Q186" s="75"/>
      <c r="R186" s="75"/>
      <c r="S186" s="75"/>
      <c r="T186" s="75"/>
      <c r="U186" s="75"/>
      <c r="V186" s="143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ht="14.25" customHeight="1">
      <c r="A187" s="75"/>
      <c r="B187" s="75"/>
      <c r="C187" s="75"/>
      <c r="D187" s="75"/>
      <c r="E187" s="75"/>
      <c r="F187" s="143"/>
      <c r="G187" s="75"/>
      <c r="H187" s="75"/>
      <c r="I187" s="75"/>
      <c r="J187" s="75"/>
      <c r="K187" s="75"/>
      <c r="L187" s="75"/>
      <c r="M187" s="75"/>
      <c r="N187" s="143"/>
      <c r="O187" s="75"/>
      <c r="P187" s="75"/>
      <c r="Q187" s="75"/>
      <c r="R187" s="75"/>
      <c r="S187" s="75"/>
      <c r="T187" s="75"/>
      <c r="U187" s="75"/>
      <c r="V187" s="143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ht="14.25" customHeight="1">
      <c r="A188" s="75"/>
      <c r="B188" s="75"/>
      <c r="C188" s="75"/>
      <c r="D188" s="75"/>
      <c r="E188" s="75"/>
      <c r="F188" s="143"/>
      <c r="G188" s="75"/>
      <c r="H188" s="75"/>
      <c r="I188" s="75"/>
      <c r="J188" s="75"/>
      <c r="K188" s="75"/>
      <c r="L188" s="75"/>
      <c r="M188" s="75"/>
      <c r="N188" s="143"/>
      <c r="O188" s="75"/>
      <c r="P188" s="75"/>
      <c r="Q188" s="75"/>
      <c r="R188" s="75"/>
      <c r="S188" s="75"/>
      <c r="T188" s="75"/>
      <c r="U188" s="75"/>
      <c r="V188" s="143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ht="14.25" customHeight="1">
      <c r="A189" s="75"/>
      <c r="B189" s="75"/>
      <c r="C189" s="75"/>
      <c r="D189" s="75"/>
      <c r="E189" s="75"/>
      <c r="F189" s="143"/>
      <c r="G189" s="75"/>
      <c r="H189" s="75"/>
      <c r="I189" s="75"/>
      <c r="J189" s="75"/>
      <c r="K189" s="75"/>
      <c r="L189" s="75"/>
      <c r="M189" s="75"/>
      <c r="N189" s="143"/>
      <c r="O189" s="75"/>
      <c r="P189" s="75"/>
      <c r="Q189" s="75"/>
      <c r="R189" s="75"/>
      <c r="S189" s="75"/>
      <c r="T189" s="75"/>
      <c r="U189" s="75"/>
      <c r="V189" s="143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ht="14.25" customHeight="1">
      <c r="A190" s="75"/>
      <c r="B190" s="75"/>
      <c r="C190" s="75"/>
      <c r="D190" s="75"/>
      <c r="E190" s="75"/>
      <c r="F190" s="143"/>
      <c r="G190" s="75"/>
      <c r="H190" s="75"/>
      <c r="I190" s="75"/>
      <c r="J190" s="75"/>
      <c r="K190" s="75"/>
      <c r="L190" s="75"/>
      <c r="M190" s="75"/>
      <c r="N190" s="143"/>
      <c r="O190" s="75"/>
      <c r="P190" s="75"/>
      <c r="Q190" s="75"/>
      <c r="R190" s="75"/>
      <c r="S190" s="75"/>
      <c r="T190" s="75"/>
      <c r="U190" s="75"/>
      <c r="V190" s="143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ht="14.25" customHeight="1">
      <c r="A191" s="75"/>
      <c r="B191" s="75"/>
      <c r="C191" s="75"/>
      <c r="D191" s="75"/>
      <c r="E191" s="75"/>
      <c r="F191" s="143"/>
      <c r="G191" s="75"/>
      <c r="H191" s="75"/>
      <c r="I191" s="75"/>
      <c r="J191" s="75"/>
      <c r="K191" s="75"/>
      <c r="L191" s="75"/>
      <c r="M191" s="75"/>
      <c r="N191" s="143"/>
      <c r="O191" s="75"/>
      <c r="P191" s="75"/>
      <c r="Q191" s="75"/>
      <c r="R191" s="75"/>
      <c r="S191" s="75"/>
      <c r="T191" s="75"/>
      <c r="U191" s="75"/>
      <c r="V191" s="143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ht="14.25" customHeight="1">
      <c r="A192" s="75"/>
      <c r="B192" s="75"/>
      <c r="C192" s="75"/>
      <c r="D192" s="75"/>
      <c r="E192" s="75"/>
      <c r="F192" s="143"/>
      <c r="G192" s="75"/>
      <c r="H192" s="75"/>
      <c r="I192" s="75"/>
      <c r="J192" s="75"/>
      <c r="K192" s="75"/>
      <c r="L192" s="75"/>
      <c r="M192" s="75"/>
      <c r="N192" s="143"/>
      <c r="O192" s="75"/>
      <c r="P192" s="75"/>
      <c r="Q192" s="75"/>
      <c r="R192" s="75"/>
      <c r="S192" s="75"/>
      <c r="T192" s="75"/>
      <c r="U192" s="75"/>
      <c r="V192" s="143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ht="14.25" customHeight="1">
      <c r="A193" s="75"/>
      <c r="B193" s="75"/>
      <c r="C193" s="75"/>
      <c r="D193" s="75"/>
      <c r="E193" s="75"/>
      <c r="F193" s="143"/>
      <c r="G193" s="75"/>
      <c r="H193" s="75"/>
      <c r="I193" s="75"/>
      <c r="J193" s="75"/>
      <c r="K193" s="75"/>
      <c r="L193" s="75"/>
      <c r="M193" s="75"/>
      <c r="N193" s="143"/>
      <c r="O193" s="75"/>
      <c r="P193" s="75"/>
      <c r="Q193" s="75"/>
      <c r="R193" s="75"/>
      <c r="S193" s="75"/>
      <c r="T193" s="75"/>
      <c r="U193" s="75"/>
      <c r="V193" s="143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ht="14.25" customHeight="1">
      <c r="A194" s="75"/>
      <c r="B194" s="75"/>
      <c r="C194" s="75"/>
      <c r="D194" s="75"/>
      <c r="E194" s="75"/>
      <c r="F194" s="143"/>
      <c r="G194" s="75"/>
      <c r="H194" s="75"/>
      <c r="I194" s="75"/>
      <c r="J194" s="75"/>
      <c r="K194" s="75"/>
      <c r="L194" s="75"/>
      <c r="M194" s="75"/>
      <c r="N194" s="143"/>
      <c r="O194" s="75"/>
      <c r="P194" s="75"/>
      <c r="Q194" s="75"/>
      <c r="R194" s="75"/>
      <c r="S194" s="75"/>
      <c r="T194" s="75"/>
      <c r="U194" s="75"/>
      <c r="V194" s="143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ht="14.25" customHeight="1">
      <c r="A195" s="75"/>
      <c r="B195" s="75"/>
      <c r="C195" s="75"/>
      <c r="D195" s="75"/>
      <c r="E195" s="75"/>
      <c r="F195" s="143"/>
      <c r="G195" s="75"/>
      <c r="H195" s="75"/>
      <c r="I195" s="75"/>
      <c r="J195" s="75"/>
      <c r="K195" s="75"/>
      <c r="L195" s="75"/>
      <c r="M195" s="75"/>
      <c r="N195" s="143"/>
      <c r="O195" s="75"/>
      <c r="P195" s="75"/>
      <c r="Q195" s="75"/>
      <c r="R195" s="75"/>
      <c r="S195" s="75"/>
      <c r="T195" s="75"/>
      <c r="U195" s="75"/>
      <c r="V195" s="143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ht="14.25" customHeight="1">
      <c r="A196" s="75"/>
      <c r="B196" s="75"/>
      <c r="C196" s="75"/>
      <c r="D196" s="75"/>
      <c r="E196" s="75"/>
      <c r="F196" s="143"/>
      <c r="G196" s="75"/>
      <c r="H196" s="75"/>
      <c r="I196" s="75"/>
      <c r="J196" s="75"/>
      <c r="K196" s="75"/>
      <c r="L196" s="75"/>
      <c r="M196" s="75"/>
      <c r="N196" s="143"/>
      <c r="O196" s="75"/>
      <c r="P196" s="75"/>
      <c r="Q196" s="75"/>
      <c r="R196" s="75"/>
      <c r="S196" s="75"/>
      <c r="T196" s="75"/>
      <c r="U196" s="75"/>
      <c r="V196" s="143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ht="14.25" customHeight="1">
      <c r="A197" s="75"/>
      <c r="B197" s="75"/>
      <c r="C197" s="75"/>
      <c r="D197" s="75"/>
      <c r="E197" s="75"/>
      <c r="F197" s="143"/>
      <c r="G197" s="75"/>
      <c r="H197" s="75"/>
      <c r="I197" s="75"/>
      <c r="J197" s="75"/>
      <c r="K197" s="75"/>
      <c r="L197" s="75"/>
      <c r="M197" s="75"/>
      <c r="N197" s="143"/>
      <c r="O197" s="75"/>
      <c r="P197" s="75"/>
      <c r="Q197" s="75"/>
      <c r="R197" s="75"/>
      <c r="S197" s="75"/>
      <c r="T197" s="75"/>
      <c r="U197" s="75"/>
      <c r="V197" s="143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ht="14.25" customHeight="1">
      <c r="A198" s="75"/>
      <c r="B198" s="75"/>
      <c r="C198" s="75"/>
      <c r="D198" s="75"/>
      <c r="E198" s="75"/>
      <c r="F198" s="143"/>
      <c r="G198" s="75"/>
      <c r="H198" s="75"/>
      <c r="I198" s="75"/>
      <c r="J198" s="75"/>
      <c r="K198" s="75"/>
      <c r="L198" s="75"/>
      <c r="M198" s="75"/>
      <c r="N198" s="143"/>
      <c r="O198" s="75"/>
      <c r="P198" s="75"/>
      <c r="Q198" s="75"/>
      <c r="R198" s="75"/>
      <c r="S198" s="75"/>
      <c r="T198" s="75"/>
      <c r="U198" s="75"/>
      <c r="V198" s="143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ht="14.25" customHeight="1">
      <c r="A199" s="75"/>
      <c r="B199" s="75"/>
      <c r="C199" s="75"/>
      <c r="D199" s="75"/>
      <c r="E199" s="75"/>
      <c r="F199" s="143"/>
      <c r="G199" s="75"/>
      <c r="H199" s="75"/>
      <c r="I199" s="75"/>
      <c r="J199" s="75"/>
      <c r="K199" s="75"/>
      <c r="L199" s="75"/>
      <c r="M199" s="75"/>
      <c r="N199" s="143"/>
      <c r="O199" s="75"/>
      <c r="P199" s="75"/>
      <c r="Q199" s="75"/>
      <c r="R199" s="75"/>
      <c r="S199" s="75"/>
      <c r="T199" s="75"/>
      <c r="U199" s="75"/>
      <c r="V199" s="143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ht="14.25" customHeight="1">
      <c r="A200" s="75"/>
      <c r="B200" s="75"/>
      <c r="C200" s="75"/>
      <c r="D200" s="75"/>
      <c r="E200" s="75"/>
      <c r="F200" s="143"/>
      <c r="G200" s="75"/>
      <c r="H200" s="75"/>
      <c r="I200" s="75"/>
      <c r="J200" s="75"/>
      <c r="K200" s="75"/>
      <c r="L200" s="75"/>
      <c r="M200" s="75"/>
      <c r="N200" s="143"/>
      <c r="O200" s="75"/>
      <c r="P200" s="75"/>
      <c r="Q200" s="75"/>
      <c r="R200" s="75"/>
      <c r="S200" s="75"/>
      <c r="T200" s="75"/>
      <c r="U200" s="75"/>
      <c r="V200" s="143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ht="14.25" customHeight="1">
      <c r="A201" s="75"/>
      <c r="B201" s="75"/>
      <c r="C201" s="75"/>
      <c r="D201" s="75"/>
      <c r="E201" s="75"/>
      <c r="F201" s="143"/>
      <c r="G201" s="75"/>
      <c r="H201" s="75"/>
      <c r="I201" s="75"/>
      <c r="J201" s="75"/>
      <c r="K201" s="75"/>
      <c r="L201" s="75"/>
      <c r="M201" s="75"/>
      <c r="N201" s="143"/>
      <c r="O201" s="75"/>
      <c r="P201" s="75"/>
      <c r="Q201" s="75"/>
      <c r="R201" s="75"/>
      <c r="S201" s="75"/>
      <c r="T201" s="75"/>
      <c r="U201" s="75"/>
      <c r="V201" s="143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ht="14.25" customHeight="1">
      <c r="A202" s="75"/>
      <c r="B202" s="75"/>
      <c r="C202" s="75"/>
      <c r="D202" s="75"/>
      <c r="E202" s="75"/>
      <c r="F202" s="143"/>
      <c r="G202" s="75"/>
      <c r="H202" s="75"/>
      <c r="I202" s="75"/>
      <c r="J202" s="75"/>
      <c r="K202" s="75"/>
      <c r="L202" s="75"/>
      <c r="M202" s="75"/>
      <c r="N202" s="143"/>
      <c r="O202" s="75"/>
      <c r="P202" s="75"/>
      <c r="Q202" s="75"/>
      <c r="R202" s="75"/>
      <c r="S202" s="75"/>
      <c r="T202" s="75"/>
      <c r="U202" s="75"/>
      <c r="V202" s="143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ht="14.25" customHeight="1">
      <c r="A203" s="75"/>
      <c r="B203" s="75"/>
      <c r="C203" s="75"/>
      <c r="D203" s="75"/>
      <c r="E203" s="75"/>
      <c r="F203" s="143"/>
      <c r="G203" s="75"/>
      <c r="H203" s="75"/>
      <c r="I203" s="75"/>
      <c r="J203" s="75"/>
      <c r="K203" s="75"/>
      <c r="L203" s="75"/>
      <c r="M203" s="75"/>
      <c r="N203" s="143"/>
      <c r="O203" s="75"/>
      <c r="P203" s="75"/>
      <c r="Q203" s="75"/>
      <c r="R203" s="75"/>
      <c r="S203" s="75"/>
      <c r="T203" s="75"/>
      <c r="U203" s="75"/>
      <c r="V203" s="143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ht="14.25" customHeight="1">
      <c r="A204" s="75"/>
      <c r="B204" s="75"/>
      <c r="C204" s="75"/>
      <c r="D204" s="75"/>
      <c r="E204" s="75"/>
      <c r="F204" s="143"/>
      <c r="G204" s="75"/>
      <c r="H204" s="75"/>
      <c r="I204" s="75"/>
      <c r="J204" s="75"/>
      <c r="K204" s="75"/>
      <c r="L204" s="75"/>
      <c r="M204" s="75"/>
      <c r="N204" s="143"/>
      <c r="O204" s="75"/>
      <c r="P204" s="75"/>
      <c r="Q204" s="75"/>
      <c r="R204" s="75"/>
      <c r="S204" s="75"/>
      <c r="T204" s="75"/>
      <c r="U204" s="75"/>
      <c r="V204" s="143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ht="14.25" customHeight="1">
      <c r="A205" s="75"/>
      <c r="B205" s="75"/>
      <c r="C205" s="75"/>
      <c r="D205" s="75"/>
      <c r="E205" s="75"/>
      <c r="F205" s="143"/>
      <c r="G205" s="75"/>
      <c r="H205" s="75"/>
      <c r="I205" s="75"/>
      <c r="J205" s="75"/>
      <c r="K205" s="75"/>
      <c r="L205" s="75"/>
      <c r="M205" s="75"/>
      <c r="N205" s="143"/>
      <c r="O205" s="75"/>
      <c r="P205" s="75"/>
      <c r="Q205" s="75"/>
      <c r="R205" s="75"/>
      <c r="S205" s="75"/>
      <c r="T205" s="75"/>
      <c r="U205" s="75"/>
      <c r="V205" s="143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ht="14.25" customHeight="1">
      <c r="A206" s="75"/>
      <c r="B206" s="75"/>
      <c r="C206" s="75"/>
      <c r="D206" s="75"/>
      <c r="E206" s="75"/>
      <c r="F206" s="143"/>
      <c r="G206" s="75"/>
      <c r="H206" s="75"/>
      <c r="I206" s="75"/>
      <c r="J206" s="75"/>
      <c r="K206" s="75"/>
      <c r="L206" s="75"/>
      <c r="M206" s="75"/>
      <c r="N206" s="143"/>
      <c r="O206" s="75"/>
      <c r="P206" s="75"/>
      <c r="Q206" s="75"/>
      <c r="R206" s="75"/>
      <c r="S206" s="75"/>
      <c r="T206" s="75"/>
      <c r="U206" s="75"/>
      <c r="V206" s="143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ht="14.25" customHeight="1">
      <c r="A207" s="75"/>
      <c r="B207" s="75"/>
      <c r="C207" s="75"/>
      <c r="D207" s="75"/>
      <c r="E207" s="75"/>
      <c r="F207" s="143"/>
      <c r="G207" s="75"/>
      <c r="H207" s="75"/>
      <c r="I207" s="75"/>
      <c r="J207" s="75"/>
      <c r="K207" s="75"/>
      <c r="L207" s="75"/>
      <c r="M207" s="75"/>
      <c r="N207" s="143"/>
      <c r="O207" s="75"/>
      <c r="P207" s="75"/>
      <c r="Q207" s="75"/>
      <c r="R207" s="75"/>
      <c r="S207" s="75"/>
      <c r="T207" s="75"/>
      <c r="U207" s="75"/>
      <c r="V207" s="143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ht="14.25" customHeight="1">
      <c r="A208" s="75"/>
      <c r="B208" s="75"/>
      <c r="C208" s="75"/>
      <c r="D208" s="75"/>
      <c r="E208" s="75"/>
      <c r="F208" s="143"/>
      <c r="G208" s="75"/>
      <c r="H208" s="75"/>
      <c r="I208" s="75"/>
      <c r="J208" s="75"/>
      <c r="K208" s="75"/>
      <c r="L208" s="75"/>
      <c r="M208" s="75"/>
      <c r="N208" s="143"/>
      <c r="O208" s="75"/>
      <c r="P208" s="75"/>
      <c r="Q208" s="75"/>
      <c r="R208" s="75"/>
      <c r="S208" s="75"/>
      <c r="T208" s="75"/>
      <c r="U208" s="75"/>
      <c r="V208" s="143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ht="14.25" customHeight="1">
      <c r="A209" s="75"/>
      <c r="B209" s="75"/>
      <c r="C209" s="75"/>
      <c r="D209" s="75"/>
      <c r="E209" s="75"/>
      <c r="F209" s="143"/>
      <c r="G209" s="75"/>
      <c r="H209" s="75"/>
      <c r="I209" s="75"/>
      <c r="J209" s="75"/>
      <c r="K209" s="75"/>
      <c r="L209" s="75"/>
      <c r="M209" s="75"/>
      <c r="N209" s="143"/>
      <c r="O209" s="75"/>
      <c r="P209" s="75"/>
      <c r="Q209" s="75"/>
      <c r="R209" s="75"/>
      <c r="S209" s="75"/>
      <c r="T209" s="75"/>
      <c r="U209" s="75"/>
      <c r="V209" s="143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ht="14.25" customHeight="1">
      <c r="A210" s="75"/>
      <c r="B210" s="75"/>
      <c r="C210" s="75"/>
      <c r="D210" s="75"/>
      <c r="E210" s="75"/>
      <c r="F210" s="143"/>
      <c r="G210" s="75"/>
      <c r="H210" s="75"/>
      <c r="I210" s="75"/>
      <c r="J210" s="75"/>
      <c r="K210" s="75"/>
      <c r="L210" s="75"/>
      <c r="M210" s="75"/>
      <c r="N210" s="143"/>
      <c r="O210" s="75"/>
      <c r="P210" s="75"/>
      <c r="Q210" s="75"/>
      <c r="R210" s="75"/>
      <c r="S210" s="75"/>
      <c r="T210" s="75"/>
      <c r="U210" s="75"/>
      <c r="V210" s="143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ht="14.25" customHeight="1">
      <c r="A211" s="75"/>
      <c r="B211" s="75"/>
      <c r="C211" s="75"/>
      <c r="D211" s="75"/>
      <c r="E211" s="75"/>
      <c r="F211" s="143"/>
      <c r="G211" s="75"/>
      <c r="H211" s="75"/>
      <c r="I211" s="75"/>
      <c r="J211" s="75"/>
      <c r="K211" s="75"/>
      <c r="L211" s="75"/>
      <c r="M211" s="75"/>
      <c r="N211" s="143"/>
      <c r="O211" s="75"/>
      <c r="P211" s="75"/>
      <c r="Q211" s="75"/>
      <c r="R211" s="75"/>
      <c r="S211" s="75"/>
      <c r="T211" s="75"/>
      <c r="U211" s="75"/>
      <c r="V211" s="143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</row>
    <row r="212" ht="14.25" customHeight="1">
      <c r="A212" s="75"/>
      <c r="B212" s="75"/>
      <c r="C212" s="75"/>
      <c r="D212" s="75"/>
      <c r="E212" s="75"/>
      <c r="F212" s="143"/>
      <c r="G212" s="75"/>
      <c r="H212" s="75"/>
      <c r="I212" s="75"/>
      <c r="J212" s="75"/>
      <c r="K212" s="75"/>
      <c r="L212" s="75"/>
      <c r="M212" s="75"/>
      <c r="N212" s="143"/>
      <c r="O212" s="75"/>
      <c r="P212" s="75"/>
      <c r="Q212" s="75"/>
      <c r="R212" s="75"/>
      <c r="S212" s="75"/>
      <c r="T212" s="75"/>
      <c r="U212" s="75"/>
      <c r="V212" s="143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</row>
    <row r="213" ht="14.25" customHeight="1">
      <c r="A213" s="75"/>
      <c r="B213" s="75"/>
      <c r="C213" s="75"/>
      <c r="D213" s="75"/>
      <c r="E213" s="75"/>
      <c r="F213" s="143"/>
      <c r="G213" s="75"/>
      <c r="H213" s="75"/>
      <c r="I213" s="75"/>
      <c r="J213" s="75"/>
      <c r="K213" s="75"/>
      <c r="L213" s="75"/>
      <c r="M213" s="75"/>
      <c r="N213" s="143"/>
      <c r="O213" s="75"/>
      <c r="P213" s="75"/>
      <c r="Q213" s="75"/>
      <c r="R213" s="75"/>
      <c r="S213" s="75"/>
      <c r="T213" s="75"/>
      <c r="U213" s="75"/>
      <c r="V213" s="143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</row>
    <row r="214" ht="14.25" customHeight="1">
      <c r="A214" s="75"/>
      <c r="B214" s="75"/>
      <c r="C214" s="75"/>
      <c r="D214" s="75"/>
      <c r="E214" s="75"/>
      <c r="F214" s="143"/>
      <c r="G214" s="75"/>
      <c r="H214" s="75"/>
      <c r="I214" s="75"/>
      <c r="J214" s="75"/>
      <c r="K214" s="75"/>
      <c r="L214" s="75"/>
      <c r="M214" s="75"/>
      <c r="N214" s="143"/>
      <c r="O214" s="75"/>
      <c r="P214" s="75"/>
      <c r="Q214" s="75"/>
      <c r="R214" s="75"/>
      <c r="S214" s="75"/>
      <c r="T214" s="75"/>
      <c r="U214" s="75"/>
      <c r="V214" s="143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</row>
    <row r="215" ht="14.25" customHeight="1">
      <c r="A215" s="75"/>
      <c r="B215" s="75"/>
      <c r="C215" s="75"/>
      <c r="D215" s="75"/>
      <c r="E215" s="75"/>
      <c r="F215" s="143"/>
      <c r="G215" s="75"/>
      <c r="H215" s="75"/>
      <c r="I215" s="75"/>
      <c r="J215" s="75"/>
      <c r="K215" s="75"/>
      <c r="L215" s="75"/>
      <c r="M215" s="75"/>
      <c r="N215" s="143"/>
      <c r="O215" s="75"/>
      <c r="P215" s="75"/>
      <c r="Q215" s="75"/>
      <c r="R215" s="75"/>
      <c r="S215" s="75"/>
      <c r="T215" s="75"/>
      <c r="U215" s="75"/>
      <c r="V215" s="143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</row>
    <row r="216" ht="14.25" customHeight="1">
      <c r="A216" s="75"/>
      <c r="B216" s="75"/>
      <c r="C216" s="75"/>
      <c r="D216" s="75"/>
      <c r="E216" s="75"/>
      <c r="F216" s="143"/>
      <c r="G216" s="75"/>
      <c r="H216" s="75"/>
      <c r="I216" s="75"/>
      <c r="J216" s="75"/>
      <c r="K216" s="75"/>
      <c r="L216" s="75"/>
      <c r="M216" s="75"/>
      <c r="N216" s="143"/>
      <c r="O216" s="75"/>
      <c r="P216" s="75"/>
      <c r="Q216" s="75"/>
      <c r="R216" s="75"/>
      <c r="S216" s="75"/>
      <c r="T216" s="75"/>
      <c r="U216" s="75"/>
      <c r="V216" s="143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</row>
    <row r="217" ht="14.25" customHeight="1">
      <c r="A217" s="75"/>
      <c r="B217" s="75"/>
      <c r="C217" s="75"/>
      <c r="D217" s="75"/>
      <c r="E217" s="75"/>
      <c r="F217" s="143"/>
      <c r="G217" s="75"/>
      <c r="H217" s="75"/>
      <c r="I217" s="75"/>
      <c r="J217" s="75"/>
      <c r="K217" s="75"/>
      <c r="L217" s="75"/>
      <c r="M217" s="75"/>
      <c r="N217" s="143"/>
      <c r="O217" s="75"/>
      <c r="P217" s="75"/>
      <c r="Q217" s="75"/>
      <c r="R217" s="75"/>
      <c r="S217" s="75"/>
      <c r="T217" s="75"/>
      <c r="U217" s="75"/>
      <c r="V217" s="143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</row>
    <row r="218" ht="14.25" customHeight="1">
      <c r="A218" s="75"/>
      <c r="B218" s="75"/>
      <c r="C218" s="75"/>
      <c r="D218" s="75"/>
      <c r="E218" s="75"/>
      <c r="F218" s="143"/>
      <c r="G218" s="75"/>
      <c r="H218" s="75"/>
      <c r="I218" s="75"/>
      <c r="J218" s="75"/>
      <c r="K218" s="75"/>
      <c r="L218" s="75"/>
      <c r="M218" s="75"/>
      <c r="N218" s="143"/>
      <c r="O218" s="75"/>
      <c r="P218" s="75"/>
      <c r="Q218" s="75"/>
      <c r="R218" s="75"/>
      <c r="S218" s="75"/>
      <c r="T218" s="75"/>
      <c r="U218" s="75"/>
      <c r="V218" s="143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</row>
    <row r="219" ht="14.25" customHeight="1">
      <c r="A219" s="75"/>
      <c r="B219" s="75"/>
      <c r="C219" s="75"/>
      <c r="D219" s="75"/>
      <c r="E219" s="75"/>
      <c r="F219" s="143"/>
      <c r="G219" s="75"/>
      <c r="H219" s="75"/>
      <c r="I219" s="75"/>
      <c r="J219" s="75"/>
      <c r="K219" s="75"/>
      <c r="L219" s="75"/>
      <c r="M219" s="75"/>
      <c r="N219" s="143"/>
      <c r="O219" s="75"/>
      <c r="P219" s="75"/>
      <c r="Q219" s="75"/>
      <c r="R219" s="75"/>
      <c r="S219" s="75"/>
      <c r="T219" s="75"/>
      <c r="U219" s="75"/>
      <c r="V219" s="143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</row>
    <row r="220" ht="14.25" customHeight="1">
      <c r="A220" s="75"/>
      <c r="B220" s="75"/>
      <c r="C220" s="75"/>
      <c r="D220" s="75"/>
      <c r="E220" s="75"/>
      <c r="F220" s="143"/>
      <c r="G220" s="75"/>
      <c r="H220" s="75"/>
      <c r="I220" s="75"/>
      <c r="J220" s="75"/>
      <c r="K220" s="75"/>
      <c r="L220" s="75"/>
      <c r="M220" s="75"/>
      <c r="N220" s="143"/>
      <c r="O220" s="75"/>
      <c r="P220" s="75"/>
      <c r="Q220" s="75"/>
      <c r="R220" s="75"/>
      <c r="S220" s="75"/>
      <c r="T220" s="75"/>
      <c r="U220" s="75"/>
      <c r="V220" s="143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</row>
    <row r="221" ht="14.25" customHeight="1">
      <c r="A221" s="75"/>
      <c r="B221" s="75"/>
      <c r="C221" s="75"/>
      <c r="D221" s="75"/>
      <c r="E221" s="75"/>
      <c r="F221" s="143"/>
      <c r="G221" s="75"/>
      <c r="H221" s="75"/>
      <c r="I221" s="75"/>
      <c r="J221" s="75"/>
      <c r="K221" s="75"/>
      <c r="L221" s="75"/>
      <c r="M221" s="75"/>
      <c r="N221" s="143"/>
      <c r="O221" s="75"/>
      <c r="P221" s="75"/>
      <c r="Q221" s="75"/>
      <c r="R221" s="75"/>
      <c r="S221" s="75"/>
      <c r="T221" s="75"/>
      <c r="U221" s="75"/>
      <c r="V221" s="143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</row>
    <row r="222" ht="14.25" customHeight="1">
      <c r="A222" s="75"/>
      <c r="B222" s="75"/>
      <c r="C222" s="75"/>
      <c r="D222" s="75"/>
      <c r="E222" s="75"/>
      <c r="F222" s="143"/>
      <c r="G222" s="75"/>
      <c r="H222" s="75"/>
      <c r="I222" s="75"/>
      <c r="J222" s="75"/>
      <c r="K222" s="75"/>
      <c r="L222" s="75"/>
      <c r="M222" s="75"/>
      <c r="N222" s="143"/>
      <c r="O222" s="75"/>
      <c r="P222" s="75"/>
      <c r="Q222" s="75"/>
      <c r="R222" s="75"/>
      <c r="S222" s="75"/>
      <c r="T222" s="75"/>
      <c r="U222" s="75"/>
      <c r="V222" s="143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</row>
    <row r="223" ht="14.25" customHeight="1">
      <c r="A223" s="75"/>
      <c r="B223" s="75"/>
      <c r="C223" s="75"/>
      <c r="D223" s="75"/>
      <c r="E223" s="75"/>
      <c r="F223" s="143"/>
      <c r="G223" s="75"/>
      <c r="H223" s="75"/>
      <c r="I223" s="75"/>
      <c r="J223" s="75"/>
      <c r="K223" s="75"/>
      <c r="L223" s="75"/>
      <c r="M223" s="75"/>
      <c r="N223" s="143"/>
      <c r="O223" s="75"/>
      <c r="P223" s="75"/>
      <c r="Q223" s="75"/>
      <c r="R223" s="75"/>
      <c r="S223" s="75"/>
      <c r="T223" s="75"/>
      <c r="U223" s="75"/>
      <c r="V223" s="143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</row>
    <row r="224" ht="14.25" customHeight="1">
      <c r="A224" s="75"/>
      <c r="B224" s="75"/>
      <c r="C224" s="75"/>
      <c r="D224" s="75"/>
      <c r="E224" s="75"/>
      <c r="F224" s="143"/>
      <c r="G224" s="75"/>
      <c r="H224" s="75"/>
      <c r="I224" s="75"/>
      <c r="J224" s="75"/>
      <c r="K224" s="75"/>
      <c r="L224" s="75"/>
      <c r="M224" s="75"/>
      <c r="N224" s="143"/>
      <c r="O224" s="75"/>
      <c r="P224" s="75"/>
      <c r="Q224" s="75"/>
      <c r="R224" s="75"/>
      <c r="S224" s="75"/>
      <c r="T224" s="75"/>
      <c r="U224" s="75"/>
      <c r="V224" s="143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</row>
    <row r="225" ht="14.25" customHeight="1">
      <c r="A225" s="75"/>
      <c r="B225" s="75"/>
      <c r="C225" s="75"/>
      <c r="D225" s="75"/>
      <c r="E225" s="75"/>
      <c r="F225" s="143"/>
      <c r="G225" s="75"/>
      <c r="H225" s="75"/>
      <c r="I225" s="75"/>
      <c r="J225" s="75"/>
      <c r="K225" s="75"/>
      <c r="L225" s="75"/>
      <c r="M225" s="75"/>
      <c r="N225" s="143"/>
      <c r="O225" s="75"/>
      <c r="P225" s="75"/>
      <c r="Q225" s="75"/>
      <c r="R225" s="75"/>
      <c r="S225" s="75"/>
      <c r="T225" s="75"/>
      <c r="U225" s="75"/>
      <c r="V225" s="143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</row>
    <row r="226" ht="14.25" customHeight="1">
      <c r="A226" s="75"/>
      <c r="B226" s="75"/>
      <c r="C226" s="75"/>
      <c r="D226" s="75"/>
      <c r="E226" s="75"/>
      <c r="F226" s="143"/>
      <c r="G226" s="75"/>
      <c r="H226" s="75"/>
      <c r="I226" s="75"/>
      <c r="J226" s="75"/>
      <c r="K226" s="75"/>
      <c r="L226" s="75"/>
      <c r="M226" s="75"/>
      <c r="N226" s="143"/>
      <c r="O226" s="75"/>
      <c r="P226" s="75"/>
      <c r="Q226" s="75"/>
      <c r="R226" s="75"/>
      <c r="S226" s="75"/>
      <c r="T226" s="75"/>
      <c r="U226" s="75"/>
      <c r="V226" s="143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</row>
    <row r="227" ht="14.25" customHeight="1">
      <c r="A227" s="75"/>
      <c r="B227" s="75"/>
      <c r="C227" s="75"/>
      <c r="D227" s="75"/>
      <c r="E227" s="75"/>
      <c r="F227" s="143"/>
      <c r="G227" s="75"/>
      <c r="H227" s="75"/>
      <c r="I227" s="75"/>
      <c r="J227" s="75"/>
      <c r="K227" s="75"/>
      <c r="L227" s="75"/>
      <c r="M227" s="75"/>
      <c r="N227" s="143"/>
      <c r="O227" s="75"/>
      <c r="P227" s="75"/>
      <c r="Q227" s="75"/>
      <c r="R227" s="75"/>
      <c r="S227" s="75"/>
      <c r="T227" s="75"/>
      <c r="U227" s="75"/>
      <c r="V227" s="143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</row>
    <row r="228" ht="14.25" customHeight="1">
      <c r="A228" s="75"/>
      <c r="B228" s="75"/>
      <c r="C228" s="75"/>
      <c r="D228" s="75"/>
      <c r="E228" s="75"/>
      <c r="F228" s="143"/>
      <c r="G228" s="75"/>
      <c r="H228" s="75"/>
      <c r="I228" s="75"/>
      <c r="J228" s="75"/>
      <c r="K228" s="75"/>
      <c r="L228" s="75"/>
      <c r="M228" s="75"/>
      <c r="N228" s="143"/>
      <c r="O228" s="75"/>
      <c r="P228" s="75"/>
      <c r="Q228" s="75"/>
      <c r="R228" s="75"/>
      <c r="S228" s="75"/>
      <c r="T228" s="75"/>
      <c r="U228" s="75"/>
      <c r="V228" s="143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</row>
    <row r="229" ht="14.25" customHeight="1">
      <c r="A229" s="75"/>
      <c r="B229" s="75"/>
      <c r="C229" s="75"/>
      <c r="D229" s="75"/>
      <c r="E229" s="75"/>
      <c r="F229" s="143"/>
      <c r="G229" s="75"/>
      <c r="H229" s="75"/>
      <c r="I229" s="75"/>
      <c r="J229" s="75"/>
      <c r="K229" s="75"/>
      <c r="L229" s="75"/>
      <c r="M229" s="75"/>
      <c r="N229" s="143"/>
      <c r="O229" s="75"/>
      <c r="P229" s="75"/>
      <c r="Q229" s="75"/>
      <c r="R229" s="75"/>
      <c r="S229" s="75"/>
      <c r="T229" s="75"/>
      <c r="U229" s="75"/>
      <c r="V229" s="143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</row>
    <row r="230" ht="14.25" customHeight="1">
      <c r="A230" s="75"/>
      <c r="B230" s="75"/>
      <c r="C230" s="75"/>
      <c r="D230" s="75"/>
      <c r="E230" s="75"/>
      <c r="F230" s="143"/>
      <c r="G230" s="75"/>
      <c r="H230" s="75"/>
      <c r="I230" s="75"/>
      <c r="J230" s="75"/>
      <c r="K230" s="75"/>
      <c r="L230" s="75"/>
      <c r="M230" s="75"/>
      <c r="N230" s="143"/>
      <c r="O230" s="75"/>
      <c r="P230" s="75"/>
      <c r="Q230" s="75"/>
      <c r="R230" s="75"/>
      <c r="S230" s="75"/>
      <c r="T230" s="75"/>
      <c r="U230" s="75"/>
      <c r="V230" s="143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</row>
    <row r="231" ht="14.25" customHeight="1">
      <c r="A231" s="75"/>
      <c r="B231" s="75"/>
      <c r="C231" s="75"/>
      <c r="D231" s="75"/>
      <c r="E231" s="75"/>
      <c r="F231" s="143"/>
      <c r="G231" s="75"/>
      <c r="H231" s="75"/>
      <c r="I231" s="75"/>
      <c r="J231" s="75"/>
      <c r="K231" s="75"/>
      <c r="L231" s="75"/>
      <c r="M231" s="75"/>
      <c r="N231" s="143"/>
      <c r="O231" s="75"/>
      <c r="P231" s="75"/>
      <c r="Q231" s="75"/>
      <c r="R231" s="75"/>
      <c r="S231" s="75"/>
      <c r="T231" s="75"/>
      <c r="U231" s="75"/>
      <c r="V231" s="143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</row>
    <row r="232" ht="14.25" customHeight="1">
      <c r="A232" s="75"/>
      <c r="B232" s="75"/>
      <c r="C232" s="75"/>
      <c r="D232" s="75"/>
      <c r="E232" s="75"/>
      <c r="F232" s="143"/>
      <c r="G232" s="75"/>
      <c r="H232" s="75"/>
      <c r="I232" s="75"/>
      <c r="J232" s="75"/>
      <c r="K232" s="75"/>
      <c r="L232" s="75"/>
      <c r="M232" s="75"/>
      <c r="N232" s="143"/>
      <c r="O232" s="75"/>
      <c r="P232" s="75"/>
      <c r="Q232" s="75"/>
      <c r="R232" s="75"/>
      <c r="S232" s="75"/>
      <c r="T232" s="75"/>
      <c r="U232" s="75"/>
      <c r="V232" s="143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</row>
    <row r="233" ht="14.25" customHeight="1">
      <c r="A233" s="75"/>
      <c r="B233" s="75"/>
      <c r="C233" s="75"/>
      <c r="D233" s="75"/>
      <c r="E233" s="75"/>
      <c r="F233" s="143"/>
      <c r="G233" s="75"/>
      <c r="H233" s="75"/>
      <c r="I233" s="75"/>
      <c r="J233" s="75"/>
      <c r="K233" s="75"/>
      <c r="L233" s="75"/>
      <c r="M233" s="75"/>
      <c r="N233" s="143"/>
      <c r="O233" s="75"/>
      <c r="P233" s="75"/>
      <c r="Q233" s="75"/>
      <c r="R233" s="75"/>
      <c r="S233" s="75"/>
      <c r="T233" s="75"/>
      <c r="U233" s="75"/>
      <c r="V233" s="143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</row>
    <row r="234" ht="14.25" customHeight="1">
      <c r="A234" s="75"/>
      <c r="B234" s="75"/>
      <c r="C234" s="75"/>
      <c r="D234" s="75"/>
      <c r="E234" s="75"/>
      <c r="F234" s="143"/>
      <c r="G234" s="75"/>
      <c r="H234" s="75"/>
      <c r="I234" s="75"/>
      <c r="J234" s="75"/>
      <c r="K234" s="75"/>
      <c r="L234" s="75"/>
      <c r="M234" s="75"/>
      <c r="N234" s="143"/>
      <c r="O234" s="75"/>
      <c r="P234" s="75"/>
      <c r="Q234" s="75"/>
      <c r="R234" s="75"/>
      <c r="S234" s="75"/>
      <c r="T234" s="75"/>
      <c r="U234" s="75"/>
      <c r="V234" s="143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</row>
    <row r="235" ht="14.25" customHeight="1">
      <c r="A235" s="75"/>
      <c r="B235" s="75"/>
      <c r="C235" s="75"/>
      <c r="D235" s="75"/>
      <c r="E235" s="75"/>
      <c r="F235" s="143"/>
      <c r="G235" s="75"/>
      <c r="H235" s="75"/>
      <c r="I235" s="75"/>
      <c r="J235" s="75"/>
      <c r="K235" s="75"/>
      <c r="L235" s="75"/>
      <c r="M235" s="75"/>
      <c r="N235" s="143"/>
      <c r="O235" s="75"/>
      <c r="P235" s="75"/>
      <c r="Q235" s="75"/>
      <c r="R235" s="75"/>
      <c r="S235" s="75"/>
      <c r="T235" s="75"/>
      <c r="U235" s="75"/>
      <c r="V235" s="143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</row>
    <row r="236" ht="14.25" customHeight="1">
      <c r="A236" s="75"/>
      <c r="B236" s="75"/>
      <c r="C236" s="75"/>
      <c r="D236" s="75"/>
      <c r="E236" s="75"/>
      <c r="F236" s="143"/>
      <c r="G236" s="75"/>
      <c r="H236" s="75"/>
      <c r="I236" s="75"/>
      <c r="J236" s="75"/>
      <c r="K236" s="75"/>
      <c r="L236" s="75"/>
      <c r="M236" s="75"/>
      <c r="N236" s="143"/>
      <c r="O236" s="75"/>
      <c r="P236" s="75"/>
      <c r="Q236" s="75"/>
      <c r="R236" s="75"/>
      <c r="S236" s="75"/>
      <c r="T236" s="75"/>
      <c r="U236" s="75"/>
      <c r="V236" s="143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</row>
    <row r="237" ht="14.25" customHeight="1">
      <c r="A237" s="75"/>
      <c r="B237" s="75"/>
      <c r="C237" s="75"/>
      <c r="D237" s="75"/>
      <c r="E237" s="75"/>
      <c r="F237" s="143"/>
      <c r="G237" s="75"/>
      <c r="H237" s="75"/>
      <c r="I237" s="75"/>
      <c r="J237" s="75"/>
      <c r="K237" s="75"/>
      <c r="L237" s="75"/>
      <c r="M237" s="75"/>
      <c r="N237" s="143"/>
      <c r="O237" s="75"/>
      <c r="P237" s="75"/>
      <c r="Q237" s="75"/>
      <c r="R237" s="75"/>
      <c r="S237" s="75"/>
      <c r="T237" s="75"/>
      <c r="U237" s="75"/>
      <c r="V237" s="143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</row>
    <row r="238" ht="14.25" customHeight="1">
      <c r="A238" s="75"/>
      <c r="B238" s="75"/>
      <c r="C238" s="75"/>
      <c r="D238" s="75"/>
      <c r="E238" s="75"/>
      <c r="F238" s="143"/>
      <c r="G238" s="75"/>
      <c r="H238" s="75"/>
      <c r="I238" s="75"/>
      <c r="J238" s="75"/>
      <c r="K238" s="75"/>
      <c r="L238" s="75"/>
      <c r="M238" s="75"/>
      <c r="N238" s="143"/>
      <c r="O238" s="75"/>
      <c r="P238" s="75"/>
      <c r="Q238" s="75"/>
      <c r="R238" s="75"/>
      <c r="S238" s="75"/>
      <c r="T238" s="75"/>
      <c r="U238" s="75"/>
      <c r="V238" s="143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</row>
    <row r="239" ht="14.25" customHeight="1">
      <c r="A239" s="75"/>
      <c r="B239" s="75"/>
      <c r="C239" s="75"/>
      <c r="D239" s="75"/>
      <c r="E239" s="75"/>
      <c r="F239" s="143"/>
      <c r="G239" s="75"/>
      <c r="H239" s="75"/>
      <c r="I239" s="75"/>
      <c r="J239" s="75"/>
      <c r="K239" s="75"/>
      <c r="L239" s="75"/>
      <c r="M239" s="75"/>
      <c r="N239" s="143"/>
      <c r="O239" s="75"/>
      <c r="P239" s="75"/>
      <c r="Q239" s="75"/>
      <c r="R239" s="75"/>
      <c r="S239" s="75"/>
      <c r="T239" s="75"/>
      <c r="U239" s="75"/>
      <c r="V239" s="143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</row>
    <row r="240" ht="14.25" customHeight="1">
      <c r="A240" s="75"/>
      <c r="B240" s="75"/>
      <c r="C240" s="75"/>
      <c r="D240" s="75"/>
      <c r="E240" s="75"/>
      <c r="F240" s="143"/>
      <c r="G240" s="75"/>
      <c r="H240" s="75"/>
      <c r="I240" s="75"/>
      <c r="J240" s="75"/>
      <c r="K240" s="75"/>
      <c r="L240" s="75"/>
      <c r="M240" s="75"/>
      <c r="N240" s="143"/>
      <c r="O240" s="75"/>
      <c r="P240" s="75"/>
      <c r="Q240" s="75"/>
      <c r="R240" s="75"/>
      <c r="S240" s="75"/>
      <c r="T240" s="75"/>
      <c r="U240" s="75"/>
      <c r="V240" s="143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</row>
    <row r="241" ht="14.25" customHeight="1">
      <c r="A241" s="75"/>
      <c r="B241" s="75"/>
      <c r="C241" s="75"/>
      <c r="D241" s="75"/>
      <c r="E241" s="75"/>
      <c r="F241" s="143"/>
      <c r="G241" s="75"/>
      <c r="H241" s="75"/>
      <c r="I241" s="75"/>
      <c r="J241" s="75"/>
      <c r="K241" s="75"/>
      <c r="L241" s="75"/>
      <c r="M241" s="75"/>
      <c r="N241" s="143"/>
      <c r="O241" s="75"/>
      <c r="P241" s="75"/>
      <c r="Q241" s="75"/>
      <c r="R241" s="75"/>
      <c r="S241" s="75"/>
      <c r="T241" s="75"/>
      <c r="U241" s="75"/>
      <c r="V241" s="143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</row>
    <row r="242" ht="14.25" customHeight="1">
      <c r="A242" s="75"/>
      <c r="B242" s="75"/>
      <c r="C242" s="75"/>
      <c r="D242" s="75"/>
      <c r="E242" s="75"/>
      <c r="F242" s="143"/>
      <c r="G242" s="75"/>
      <c r="H242" s="75"/>
      <c r="I242" s="75"/>
      <c r="J242" s="75"/>
      <c r="K242" s="75"/>
      <c r="L242" s="75"/>
      <c r="M242" s="75"/>
      <c r="N242" s="143"/>
      <c r="O242" s="75"/>
      <c r="P242" s="75"/>
      <c r="Q242" s="75"/>
      <c r="R242" s="75"/>
      <c r="S242" s="75"/>
      <c r="T242" s="75"/>
      <c r="U242" s="75"/>
      <c r="V242" s="143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</row>
    <row r="243" ht="14.25" customHeight="1">
      <c r="A243" s="75"/>
      <c r="B243" s="75"/>
      <c r="C243" s="75"/>
      <c r="D243" s="75"/>
      <c r="E243" s="75"/>
      <c r="F243" s="143"/>
      <c r="G243" s="75"/>
      <c r="H243" s="75"/>
      <c r="I243" s="75"/>
      <c r="J243" s="75"/>
      <c r="K243" s="75"/>
      <c r="L243" s="75"/>
      <c r="M243" s="75"/>
      <c r="N243" s="143"/>
      <c r="O243" s="75"/>
      <c r="P243" s="75"/>
      <c r="Q243" s="75"/>
      <c r="R243" s="75"/>
      <c r="S243" s="75"/>
      <c r="T243" s="75"/>
      <c r="U243" s="75"/>
      <c r="V243" s="143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</row>
    <row r="244" ht="14.25" customHeight="1">
      <c r="A244" s="75"/>
      <c r="B244" s="75"/>
      <c r="C244" s="75"/>
      <c r="D244" s="75"/>
      <c r="E244" s="75"/>
      <c r="F244" s="143"/>
      <c r="G244" s="75"/>
      <c r="H244" s="75"/>
      <c r="I244" s="75"/>
      <c r="J244" s="75"/>
      <c r="K244" s="75"/>
      <c r="L244" s="75"/>
      <c r="M244" s="75"/>
      <c r="N244" s="143"/>
      <c r="O244" s="75"/>
      <c r="P244" s="75"/>
      <c r="Q244" s="75"/>
      <c r="R244" s="75"/>
      <c r="S244" s="75"/>
      <c r="T244" s="75"/>
      <c r="U244" s="75"/>
      <c r="V244" s="143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</row>
    <row r="245" ht="14.25" customHeight="1">
      <c r="A245" s="75"/>
      <c r="B245" s="75"/>
      <c r="C245" s="75"/>
      <c r="D245" s="75"/>
      <c r="E245" s="75"/>
      <c r="F245" s="143"/>
      <c r="G245" s="75"/>
      <c r="H245" s="75"/>
      <c r="I245" s="75"/>
      <c r="J245" s="75"/>
      <c r="K245" s="75"/>
      <c r="L245" s="75"/>
      <c r="M245" s="75"/>
      <c r="N245" s="143"/>
      <c r="O245" s="75"/>
      <c r="P245" s="75"/>
      <c r="Q245" s="75"/>
      <c r="R245" s="75"/>
      <c r="S245" s="75"/>
      <c r="T245" s="75"/>
      <c r="U245" s="75"/>
      <c r="V245" s="143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</row>
    <row r="246" ht="14.25" customHeight="1">
      <c r="A246" s="75"/>
      <c r="B246" s="75"/>
      <c r="C246" s="75"/>
      <c r="D246" s="75"/>
      <c r="E246" s="75"/>
      <c r="F246" s="143"/>
      <c r="G246" s="75"/>
      <c r="H246" s="75"/>
      <c r="I246" s="75"/>
      <c r="J246" s="75"/>
      <c r="K246" s="75"/>
      <c r="L246" s="75"/>
      <c r="M246" s="75"/>
      <c r="N246" s="143"/>
      <c r="O246" s="75"/>
      <c r="P246" s="75"/>
      <c r="Q246" s="75"/>
      <c r="R246" s="75"/>
      <c r="S246" s="75"/>
      <c r="T246" s="75"/>
      <c r="U246" s="75"/>
      <c r="V246" s="143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</row>
    <row r="247" ht="14.25" customHeight="1">
      <c r="A247" s="75"/>
      <c r="B247" s="75"/>
      <c r="C247" s="75"/>
      <c r="D247" s="75"/>
      <c r="E247" s="75"/>
      <c r="F247" s="143"/>
      <c r="G247" s="75"/>
      <c r="H247" s="75"/>
      <c r="I247" s="75"/>
      <c r="J247" s="75"/>
      <c r="K247" s="75"/>
      <c r="L247" s="75"/>
      <c r="M247" s="75"/>
      <c r="N247" s="143"/>
      <c r="O247" s="75"/>
      <c r="P247" s="75"/>
      <c r="Q247" s="75"/>
      <c r="R247" s="75"/>
      <c r="S247" s="75"/>
      <c r="T247" s="75"/>
      <c r="U247" s="75"/>
      <c r="V247" s="143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</row>
    <row r="248" ht="14.25" customHeight="1">
      <c r="A248" s="75"/>
      <c r="B248" s="75"/>
      <c r="C248" s="75"/>
      <c r="D248" s="75"/>
      <c r="E248" s="75"/>
      <c r="F248" s="143"/>
      <c r="G248" s="75"/>
      <c r="H248" s="75"/>
      <c r="I248" s="75"/>
      <c r="J248" s="75"/>
      <c r="K248" s="75"/>
      <c r="L248" s="75"/>
      <c r="M248" s="75"/>
      <c r="N248" s="143"/>
      <c r="O248" s="75"/>
      <c r="P248" s="75"/>
      <c r="Q248" s="75"/>
      <c r="R248" s="75"/>
      <c r="S248" s="75"/>
      <c r="T248" s="75"/>
      <c r="U248" s="75"/>
      <c r="V248" s="143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</row>
    <row r="249" ht="14.25" customHeight="1">
      <c r="A249" s="75"/>
      <c r="B249" s="75"/>
      <c r="C249" s="75"/>
      <c r="D249" s="75"/>
      <c r="E249" s="75"/>
      <c r="F249" s="143"/>
      <c r="G249" s="75"/>
      <c r="H249" s="75"/>
      <c r="I249" s="75"/>
      <c r="J249" s="75"/>
      <c r="K249" s="75"/>
      <c r="L249" s="75"/>
      <c r="M249" s="75"/>
      <c r="N249" s="143"/>
      <c r="O249" s="75"/>
      <c r="P249" s="75"/>
      <c r="Q249" s="75"/>
      <c r="R249" s="75"/>
      <c r="S249" s="75"/>
      <c r="T249" s="75"/>
      <c r="U249" s="75"/>
      <c r="V249" s="143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</row>
    <row r="250" ht="14.25" customHeight="1">
      <c r="A250" s="75"/>
      <c r="B250" s="75"/>
      <c r="C250" s="75"/>
      <c r="D250" s="75"/>
      <c r="E250" s="75"/>
      <c r="F250" s="143"/>
      <c r="G250" s="75"/>
      <c r="H250" s="75"/>
      <c r="I250" s="75"/>
      <c r="J250" s="75"/>
      <c r="K250" s="75"/>
      <c r="L250" s="75"/>
      <c r="M250" s="75"/>
      <c r="N250" s="143"/>
      <c r="O250" s="75"/>
      <c r="P250" s="75"/>
      <c r="Q250" s="75"/>
      <c r="R250" s="75"/>
      <c r="S250" s="75"/>
      <c r="T250" s="75"/>
      <c r="U250" s="75"/>
      <c r="V250" s="143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</row>
    <row r="251" ht="14.25" customHeight="1">
      <c r="A251" s="75"/>
      <c r="B251" s="75"/>
      <c r="C251" s="75"/>
      <c r="D251" s="75"/>
      <c r="E251" s="75"/>
      <c r="F251" s="143"/>
      <c r="G251" s="75"/>
      <c r="H251" s="75"/>
      <c r="I251" s="75"/>
      <c r="J251" s="75"/>
      <c r="K251" s="75"/>
      <c r="L251" s="75"/>
      <c r="M251" s="75"/>
      <c r="N251" s="143"/>
      <c r="O251" s="75"/>
      <c r="P251" s="75"/>
      <c r="Q251" s="75"/>
      <c r="R251" s="75"/>
      <c r="S251" s="75"/>
      <c r="T251" s="75"/>
      <c r="U251" s="75"/>
      <c r="V251" s="143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</row>
    <row r="252" ht="14.25" customHeight="1">
      <c r="A252" s="75"/>
      <c r="B252" s="75"/>
      <c r="C252" s="75"/>
      <c r="D252" s="75"/>
      <c r="E252" s="75"/>
      <c r="F252" s="143"/>
      <c r="G252" s="75"/>
      <c r="H252" s="75"/>
      <c r="I252" s="75"/>
      <c r="J252" s="75"/>
      <c r="K252" s="75"/>
      <c r="L252" s="75"/>
      <c r="M252" s="75"/>
      <c r="N252" s="143"/>
      <c r="O252" s="75"/>
      <c r="P252" s="75"/>
      <c r="Q252" s="75"/>
      <c r="R252" s="75"/>
      <c r="S252" s="75"/>
      <c r="T252" s="75"/>
      <c r="U252" s="75"/>
      <c r="V252" s="143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</row>
    <row r="253" ht="14.25" customHeight="1">
      <c r="A253" s="75"/>
      <c r="B253" s="75"/>
      <c r="C253" s="75"/>
      <c r="D253" s="75"/>
      <c r="E253" s="75"/>
      <c r="F253" s="143"/>
      <c r="G253" s="75"/>
      <c r="H253" s="75"/>
      <c r="I253" s="75"/>
      <c r="J253" s="75"/>
      <c r="K253" s="75"/>
      <c r="L253" s="75"/>
      <c r="M253" s="75"/>
      <c r="N253" s="143"/>
      <c r="O253" s="75"/>
      <c r="P253" s="75"/>
      <c r="Q253" s="75"/>
      <c r="R253" s="75"/>
      <c r="S253" s="75"/>
      <c r="T253" s="75"/>
      <c r="U253" s="75"/>
      <c r="V253" s="143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</row>
    <row r="254" ht="14.25" customHeight="1">
      <c r="A254" s="75"/>
      <c r="B254" s="75"/>
      <c r="C254" s="75"/>
      <c r="D254" s="75"/>
      <c r="E254" s="75"/>
      <c r="F254" s="143"/>
      <c r="G254" s="75"/>
      <c r="H254" s="75"/>
      <c r="I254" s="75"/>
      <c r="J254" s="75"/>
      <c r="K254" s="75"/>
      <c r="L254" s="75"/>
      <c r="M254" s="75"/>
      <c r="N254" s="143"/>
      <c r="O254" s="75"/>
      <c r="P254" s="75"/>
      <c r="Q254" s="75"/>
      <c r="R254" s="75"/>
      <c r="S254" s="75"/>
      <c r="T254" s="75"/>
      <c r="U254" s="75"/>
      <c r="V254" s="143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</row>
    <row r="255" ht="14.25" customHeight="1">
      <c r="A255" s="75"/>
      <c r="B255" s="75"/>
      <c r="C255" s="75"/>
      <c r="D255" s="75"/>
      <c r="E255" s="75"/>
      <c r="F255" s="143"/>
      <c r="G255" s="75"/>
      <c r="H255" s="75"/>
      <c r="I255" s="75"/>
      <c r="J255" s="75"/>
      <c r="K255" s="75"/>
      <c r="L255" s="75"/>
      <c r="M255" s="75"/>
      <c r="N255" s="143"/>
      <c r="O255" s="75"/>
      <c r="P255" s="75"/>
      <c r="Q255" s="75"/>
      <c r="R255" s="75"/>
      <c r="S255" s="75"/>
      <c r="T255" s="75"/>
      <c r="U255" s="75"/>
      <c r="V255" s="143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</row>
    <row r="256" ht="14.25" customHeight="1">
      <c r="A256" s="75"/>
      <c r="B256" s="75"/>
      <c r="C256" s="75"/>
      <c r="D256" s="75"/>
      <c r="E256" s="75"/>
      <c r="F256" s="143"/>
      <c r="G256" s="75"/>
      <c r="H256" s="75"/>
      <c r="I256" s="75"/>
      <c r="J256" s="75"/>
      <c r="K256" s="75"/>
      <c r="L256" s="75"/>
      <c r="M256" s="75"/>
      <c r="N256" s="143"/>
      <c r="O256" s="75"/>
      <c r="P256" s="75"/>
      <c r="Q256" s="75"/>
      <c r="R256" s="75"/>
      <c r="S256" s="75"/>
      <c r="T256" s="75"/>
      <c r="U256" s="75"/>
      <c r="V256" s="143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</row>
    <row r="257" ht="14.25" customHeight="1">
      <c r="A257" s="75"/>
      <c r="B257" s="75"/>
      <c r="C257" s="75"/>
      <c r="D257" s="75"/>
      <c r="E257" s="75"/>
      <c r="F257" s="143"/>
      <c r="G257" s="75"/>
      <c r="H257" s="75"/>
      <c r="I257" s="75"/>
      <c r="J257" s="75"/>
      <c r="K257" s="75"/>
      <c r="L257" s="75"/>
      <c r="M257" s="75"/>
      <c r="N257" s="143"/>
      <c r="O257" s="75"/>
      <c r="P257" s="75"/>
      <c r="Q257" s="75"/>
      <c r="R257" s="75"/>
      <c r="S257" s="75"/>
      <c r="T257" s="75"/>
      <c r="U257" s="75"/>
      <c r="V257" s="143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</row>
    <row r="258" ht="14.25" customHeight="1">
      <c r="A258" s="75"/>
      <c r="B258" s="75"/>
      <c r="C258" s="75"/>
      <c r="D258" s="75"/>
      <c r="E258" s="75"/>
      <c r="F258" s="143"/>
      <c r="G258" s="75"/>
      <c r="H258" s="75"/>
      <c r="I258" s="75"/>
      <c r="J258" s="75"/>
      <c r="K258" s="75"/>
      <c r="L258" s="75"/>
      <c r="M258" s="75"/>
      <c r="N258" s="143"/>
      <c r="O258" s="75"/>
      <c r="P258" s="75"/>
      <c r="Q258" s="75"/>
      <c r="R258" s="75"/>
      <c r="S258" s="75"/>
      <c r="T258" s="75"/>
      <c r="U258" s="75"/>
      <c r="V258" s="143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</row>
    <row r="259" ht="14.25" customHeight="1">
      <c r="A259" s="75"/>
      <c r="B259" s="75"/>
      <c r="C259" s="75"/>
      <c r="D259" s="75"/>
      <c r="E259" s="75"/>
      <c r="F259" s="143"/>
      <c r="G259" s="75"/>
      <c r="H259" s="75"/>
      <c r="I259" s="75"/>
      <c r="J259" s="75"/>
      <c r="K259" s="75"/>
      <c r="L259" s="75"/>
      <c r="M259" s="75"/>
      <c r="N259" s="143"/>
      <c r="O259" s="75"/>
      <c r="P259" s="75"/>
      <c r="Q259" s="75"/>
      <c r="R259" s="75"/>
      <c r="S259" s="75"/>
      <c r="T259" s="75"/>
      <c r="U259" s="75"/>
      <c r="V259" s="143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</row>
    <row r="260" ht="14.25" customHeight="1">
      <c r="A260" s="75"/>
      <c r="B260" s="75"/>
      <c r="C260" s="75"/>
      <c r="D260" s="75"/>
      <c r="E260" s="75"/>
      <c r="F260" s="143"/>
      <c r="G260" s="75"/>
      <c r="H260" s="75"/>
      <c r="I260" s="75"/>
      <c r="J260" s="75"/>
      <c r="K260" s="75"/>
      <c r="L260" s="75"/>
      <c r="M260" s="75"/>
      <c r="N260" s="143"/>
      <c r="O260" s="75"/>
      <c r="P260" s="75"/>
      <c r="Q260" s="75"/>
      <c r="R260" s="75"/>
      <c r="S260" s="75"/>
      <c r="T260" s="75"/>
      <c r="U260" s="75"/>
      <c r="V260" s="143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</row>
    <row r="261" ht="14.25" customHeight="1">
      <c r="A261" s="75"/>
      <c r="B261" s="75"/>
      <c r="C261" s="75"/>
      <c r="D261" s="75"/>
      <c r="E261" s="75"/>
      <c r="F261" s="143"/>
      <c r="G261" s="75"/>
      <c r="H261" s="75"/>
      <c r="I261" s="75"/>
      <c r="J261" s="75"/>
      <c r="K261" s="75"/>
      <c r="L261" s="75"/>
      <c r="M261" s="75"/>
      <c r="N261" s="143"/>
      <c r="O261" s="75"/>
      <c r="P261" s="75"/>
      <c r="Q261" s="75"/>
      <c r="R261" s="75"/>
      <c r="S261" s="75"/>
      <c r="T261" s="75"/>
      <c r="U261" s="75"/>
      <c r="V261" s="143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</row>
    <row r="262" ht="14.25" customHeight="1">
      <c r="A262" s="75"/>
      <c r="B262" s="75"/>
      <c r="C262" s="75"/>
      <c r="D262" s="75"/>
      <c r="E262" s="75"/>
      <c r="F262" s="143"/>
      <c r="G262" s="75"/>
      <c r="H262" s="75"/>
      <c r="I262" s="75"/>
      <c r="J262" s="75"/>
      <c r="K262" s="75"/>
      <c r="L262" s="75"/>
      <c r="M262" s="75"/>
      <c r="N262" s="143"/>
      <c r="O262" s="75"/>
      <c r="P262" s="75"/>
      <c r="Q262" s="75"/>
      <c r="R262" s="75"/>
      <c r="S262" s="75"/>
      <c r="T262" s="75"/>
      <c r="U262" s="75"/>
      <c r="V262" s="143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</row>
    <row r="263" ht="14.25" customHeight="1">
      <c r="A263" s="75"/>
      <c r="B263" s="75"/>
      <c r="C263" s="75"/>
      <c r="D263" s="75"/>
      <c r="E263" s="75"/>
      <c r="F263" s="143"/>
      <c r="G263" s="75"/>
      <c r="H263" s="75"/>
      <c r="I263" s="75"/>
      <c r="J263" s="75"/>
      <c r="K263" s="75"/>
      <c r="L263" s="75"/>
      <c r="M263" s="75"/>
      <c r="N263" s="143"/>
      <c r="O263" s="75"/>
      <c r="P263" s="75"/>
      <c r="Q263" s="75"/>
      <c r="R263" s="75"/>
      <c r="S263" s="75"/>
      <c r="T263" s="75"/>
      <c r="U263" s="75"/>
      <c r="V263" s="143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</row>
    <row r="264" ht="14.25" customHeight="1">
      <c r="A264" s="75"/>
      <c r="B264" s="75"/>
      <c r="C264" s="75"/>
      <c r="D264" s="75"/>
      <c r="E264" s="75"/>
      <c r="F264" s="143"/>
      <c r="G264" s="75"/>
      <c r="H264" s="75"/>
      <c r="I264" s="75"/>
      <c r="J264" s="75"/>
      <c r="K264" s="75"/>
      <c r="L264" s="75"/>
      <c r="M264" s="75"/>
      <c r="N264" s="143"/>
      <c r="O264" s="75"/>
      <c r="P264" s="75"/>
      <c r="Q264" s="75"/>
      <c r="R264" s="75"/>
      <c r="S264" s="75"/>
      <c r="T264" s="75"/>
      <c r="U264" s="75"/>
      <c r="V264" s="143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</row>
    <row r="265" ht="14.25" customHeight="1">
      <c r="A265" s="75"/>
      <c r="B265" s="75"/>
      <c r="C265" s="75"/>
      <c r="D265" s="75"/>
      <c r="E265" s="75"/>
      <c r="F265" s="143"/>
      <c r="G265" s="75"/>
      <c r="H265" s="75"/>
      <c r="I265" s="75"/>
      <c r="J265" s="75"/>
      <c r="K265" s="75"/>
      <c r="L265" s="75"/>
      <c r="M265" s="75"/>
      <c r="N265" s="143"/>
      <c r="O265" s="75"/>
      <c r="P265" s="75"/>
      <c r="Q265" s="75"/>
      <c r="R265" s="75"/>
      <c r="S265" s="75"/>
      <c r="T265" s="75"/>
      <c r="U265" s="75"/>
      <c r="V265" s="143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</row>
    <row r="266" ht="14.25" customHeight="1">
      <c r="A266" s="75"/>
      <c r="B266" s="75"/>
      <c r="C266" s="75"/>
      <c r="D266" s="75"/>
      <c r="E266" s="75"/>
      <c r="F266" s="143"/>
      <c r="G266" s="75"/>
      <c r="H266" s="75"/>
      <c r="I266" s="75"/>
      <c r="J266" s="75"/>
      <c r="K266" s="75"/>
      <c r="L266" s="75"/>
      <c r="M266" s="75"/>
      <c r="N266" s="143"/>
      <c r="O266" s="75"/>
      <c r="P266" s="75"/>
      <c r="Q266" s="75"/>
      <c r="R266" s="75"/>
      <c r="S266" s="75"/>
      <c r="T266" s="75"/>
      <c r="U266" s="75"/>
      <c r="V266" s="143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</row>
    <row r="267" ht="14.25" customHeight="1">
      <c r="A267" s="75"/>
      <c r="B267" s="75"/>
      <c r="C267" s="75"/>
      <c r="D267" s="75"/>
      <c r="E267" s="75"/>
      <c r="F267" s="143"/>
      <c r="G267" s="75"/>
      <c r="H267" s="75"/>
      <c r="I267" s="75"/>
      <c r="J267" s="75"/>
      <c r="K267" s="75"/>
      <c r="L267" s="75"/>
      <c r="M267" s="75"/>
      <c r="N267" s="143"/>
      <c r="O267" s="75"/>
      <c r="P267" s="75"/>
      <c r="Q267" s="75"/>
      <c r="R267" s="75"/>
      <c r="S267" s="75"/>
      <c r="T267" s="75"/>
      <c r="U267" s="75"/>
      <c r="V267" s="143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</row>
    <row r="268" ht="14.25" customHeight="1">
      <c r="A268" s="75"/>
      <c r="B268" s="75"/>
      <c r="C268" s="75"/>
      <c r="D268" s="75"/>
      <c r="E268" s="75"/>
      <c r="F268" s="143"/>
      <c r="G268" s="75"/>
      <c r="H268" s="75"/>
      <c r="I268" s="75"/>
      <c r="J268" s="75"/>
      <c r="K268" s="75"/>
      <c r="L268" s="75"/>
      <c r="M268" s="75"/>
      <c r="N268" s="143"/>
      <c r="O268" s="75"/>
      <c r="P268" s="75"/>
      <c r="Q268" s="75"/>
      <c r="R268" s="75"/>
      <c r="S268" s="75"/>
      <c r="T268" s="75"/>
      <c r="U268" s="75"/>
      <c r="V268" s="143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</row>
    <row r="269" ht="14.25" customHeight="1">
      <c r="A269" s="75"/>
      <c r="B269" s="75"/>
      <c r="C269" s="75"/>
      <c r="D269" s="75"/>
      <c r="E269" s="75"/>
      <c r="F269" s="143"/>
      <c r="G269" s="75"/>
      <c r="H269" s="75"/>
      <c r="I269" s="75"/>
      <c r="J269" s="75"/>
      <c r="K269" s="75"/>
      <c r="L269" s="75"/>
      <c r="M269" s="75"/>
      <c r="N269" s="143"/>
      <c r="O269" s="75"/>
      <c r="P269" s="75"/>
      <c r="Q269" s="75"/>
      <c r="R269" s="75"/>
      <c r="S269" s="75"/>
      <c r="T269" s="75"/>
      <c r="U269" s="75"/>
      <c r="V269" s="143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</row>
    <row r="270" ht="14.25" customHeight="1">
      <c r="A270" s="75"/>
      <c r="B270" s="75"/>
      <c r="C270" s="75"/>
      <c r="D270" s="75"/>
      <c r="E270" s="75"/>
      <c r="F270" s="143"/>
      <c r="G270" s="75"/>
      <c r="H270" s="75"/>
      <c r="I270" s="75"/>
      <c r="J270" s="75"/>
      <c r="K270" s="75"/>
      <c r="L270" s="75"/>
      <c r="M270" s="75"/>
      <c r="N270" s="143"/>
      <c r="O270" s="75"/>
      <c r="P270" s="75"/>
      <c r="Q270" s="75"/>
      <c r="R270" s="75"/>
      <c r="S270" s="75"/>
      <c r="T270" s="75"/>
      <c r="U270" s="75"/>
      <c r="V270" s="143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</row>
    <row r="271" ht="14.25" customHeight="1">
      <c r="A271" s="75"/>
      <c r="B271" s="75"/>
      <c r="C271" s="75"/>
      <c r="D271" s="75"/>
      <c r="E271" s="75"/>
      <c r="F271" s="143"/>
      <c r="G271" s="75"/>
      <c r="H271" s="75"/>
      <c r="I271" s="75"/>
      <c r="J271" s="75"/>
      <c r="K271" s="75"/>
      <c r="L271" s="75"/>
      <c r="M271" s="75"/>
      <c r="N271" s="143"/>
      <c r="O271" s="75"/>
      <c r="P271" s="75"/>
      <c r="Q271" s="75"/>
      <c r="R271" s="75"/>
      <c r="S271" s="75"/>
      <c r="T271" s="75"/>
      <c r="U271" s="75"/>
      <c r="V271" s="143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</row>
    <row r="272" ht="14.25" customHeight="1">
      <c r="A272" s="75"/>
      <c r="B272" s="75"/>
      <c r="C272" s="75"/>
      <c r="D272" s="75"/>
      <c r="E272" s="75"/>
      <c r="F272" s="143"/>
      <c r="G272" s="75"/>
      <c r="H272" s="75"/>
      <c r="I272" s="75"/>
      <c r="J272" s="75"/>
      <c r="K272" s="75"/>
      <c r="L272" s="75"/>
      <c r="M272" s="75"/>
      <c r="N272" s="143"/>
      <c r="O272" s="75"/>
      <c r="P272" s="75"/>
      <c r="Q272" s="75"/>
      <c r="R272" s="75"/>
      <c r="S272" s="75"/>
      <c r="T272" s="75"/>
      <c r="U272" s="75"/>
      <c r="V272" s="143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</row>
    <row r="273" ht="14.25" customHeight="1">
      <c r="A273" s="75"/>
      <c r="B273" s="75"/>
      <c r="C273" s="75"/>
      <c r="D273" s="75"/>
      <c r="E273" s="75"/>
      <c r="F273" s="143"/>
      <c r="G273" s="75"/>
      <c r="H273" s="75"/>
      <c r="I273" s="75"/>
      <c r="J273" s="75"/>
      <c r="K273" s="75"/>
      <c r="L273" s="75"/>
      <c r="M273" s="75"/>
      <c r="N273" s="143"/>
      <c r="O273" s="75"/>
      <c r="P273" s="75"/>
      <c r="Q273" s="75"/>
      <c r="R273" s="75"/>
      <c r="S273" s="75"/>
      <c r="T273" s="75"/>
      <c r="U273" s="75"/>
      <c r="V273" s="143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</row>
    <row r="274" ht="14.25" customHeight="1">
      <c r="A274" s="75"/>
      <c r="B274" s="75"/>
      <c r="C274" s="75"/>
      <c r="D274" s="75"/>
      <c r="E274" s="75"/>
      <c r="F274" s="143"/>
      <c r="G274" s="75"/>
      <c r="H274" s="75"/>
      <c r="I274" s="75"/>
      <c r="J274" s="75"/>
      <c r="K274" s="75"/>
      <c r="L274" s="75"/>
      <c r="M274" s="75"/>
      <c r="N274" s="143"/>
      <c r="O274" s="75"/>
      <c r="P274" s="75"/>
      <c r="Q274" s="75"/>
      <c r="R274" s="75"/>
      <c r="S274" s="75"/>
      <c r="T274" s="75"/>
      <c r="U274" s="75"/>
      <c r="V274" s="143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</row>
    <row r="275" ht="14.25" customHeight="1">
      <c r="A275" s="75"/>
      <c r="B275" s="75"/>
      <c r="C275" s="75"/>
      <c r="D275" s="75"/>
      <c r="E275" s="75"/>
      <c r="F275" s="143"/>
      <c r="G275" s="75"/>
      <c r="H275" s="75"/>
      <c r="I275" s="75"/>
      <c r="J275" s="75"/>
      <c r="K275" s="75"/>
      <c r="L275" s="75"/>
      <c r="M275" s="75"/>
      <c r="N275" s="143"/>
      <c r="O275" s="75"/>
      <c r="P275" s="75"/>
      <c r="Q275" s="75"/>
      <c r="R275" s="75"/>
      <c r="S275" s="75"/>
      <c r="T275" s="75"/>
      <c r="U275" s="75"/>
      <c r="V275" s="143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</row>
    <row r="276" ht="14.25" customHeight="1">
      <c r="A276" s="75"/>
      <c r="B276" s="75"/>
      <c r="C276" s="75"/>
      <c r="D276" s="75"/>
      <c r="E276" s="75"/>
      <c r="F276" s="143"/>
      <c r="G276" s="75"/>
      <c r="H276" s="75"/>
      <c r="I276" s="75"/>
      <c r="J276" s="75"/>
      <c r="K276" s="75"/>
      <c r="L276" s="75"/>
      <c r="M276" s="75"/>
      <c r="N276" s="143"/>
      <c r="O276" s="75"/>
      <c r="P276" s="75"/>
      <c r="Q276" s="75"/>
      <c r="R276" s="75"/>
      <c r="S276" s="75"/>
      <c r="T276" s="75"/>
      <c r="U276" s="75"/>
      <c r="V276" s="143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</row>
    <row r="277" ht="14.25" customHeight="1">
      <c r="A277" s="75"/>
      <c r="B277" s="75"/>
      <c r="C277" s="75"/>
      <c r="D277" s="75"/>
      <c r="E277" s="75"/>
      <c r="F277" s="143"/>
      <c r="G277" s="75"/>
      <c r="H277" s="75"/>
      <c r="I277" s="75"/>
      <c r="J277" s="75"/>
      <c r="K277" s="75"/>
      <c r="L277" s="75"/>
      <c r="M277" s="75"/>
      <c r="N277" s="143"/>
      <c r="O277" s="75"/>
      <c r="P277" s="75"/>
      <c r="Q277" s="75"/>
      <c r="R277" s="75"/>
      <c r="S277" s="75"/>
      <c r="T277" s="75"/>
      <c r="U277" s="75"/>
      <c r="V277" s="143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</row>
    <row r="278" ht="14.25" customHeight="1">
      <c r="A278" s="75"/>
      <c r="B278" s="75"/>
      <c r="C278" s="75"/>
      <c r="D278" s="75"/>
      <c r="E278" s="75"/>
      <c r="F278" s="143"/>
      <c r="G278" s="75"/>
      <c r="H278" s="75"/>
      <c r="I278" s="75"/>
      <c r="J278" s="75"/>
      <c r="K278" s="75"/>
      <c r="L278" s="75"/>
      <c r="M278" s="75"/>
      <c r="N278" s="143"/>
      <c r="O278" s="75"/>
      <c r="P278" s="75"/>
      <c r="Q278" s="75"/>
      <c r="R278" s="75"/>
      <c r="S278" s="75"/>
      <c r="T278" s="75"/>
      <c r="U278" s="75"/>
      <c r="V278" s="143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</row>
    <row r="279" ht="14.25" customHeight="1">
      <c r="A279" s="75"/>
      <c r="B279" s="75"/>
      <c r="C279" s="75"/>
      <c r="D279" s="75"/>
      <c r="E279" s="75"/>
      <c r="F279" s="143"/>
      <c r="G279" s="75"/>
      <c r="H279" s="75"/>
      <c r="I279" s="75"/>
      <c r="J279" s="75"/>
      <c r="K279" s="75"/>
      <c r="L279" s="75"/>
      <c r="M279" s="75"/>
      <c r="N279" s="143"/>
      <c r="O279" s="75"/>
      <c r="P279" s="75"/>
      <c r="Q279" s="75"/>
      <c r="R279" s="75"/>
      <c r="S279" s="75"/>
      <c r="T279" s="75"/>
      <c r="U279" s="75"/>
      <c r="V279" s="143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</row>
    <row r="280" ht="14.25" customHeight="1">
      <c r="A280" s="75"/>
      <c r="B280" s="75"/>
      <c r="C280" s="75"/>
      <c r="D280" s="75"/>
      <c r="E280" s="75"/>
      <c r="F280" s="143"/>
      <c r="G280" s="75"/>
      <c r="H280" s="75"/>
      <c r="I280" s="75"/>
      <c r="J280" s="75"/>
      <c r="K280" s="75"/>
      <c r="L280" s="75"/>
      <c r="M280" s="75"/>
      <c r="N280" s="143"/>
      <c r="O280" s="75"/>
      <c r="P280" s="75"/>
      <c r="Q280" s="75"/>
      <c r="R280" s="75"/>
      <c r="S280" s="75"/>
      <c r="T280" s="75"/>
      <c r="U280" s="75"/>
      <c r="V280" s="143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</row>
    <row r="281" ht="14.25" customHeight="1">
      <c r="A281" s="75"/>
      <c r="B281" s="75"/>
      <c r="C281" s="75"/>
      <c r="D281" s="75"/>
      <c r="E281" s="75"/>
      <c r="F281" s="143"/>
      <c r="G281" s="75"/>
      <c r="H281" s="75"/>
      <c r="I281" s="75"/>
      <c r="J281" s="75"/>
      <c r="K281" s="75"/>
      <c r="L281" s="75"/>
      <c r="M281" s="75"/>
      <c r="N281" s="143"/>
      <c r="O281" s="75"/>
      <c r="P281" s="75"/>
      <c r="Q281" s="75"/>
      <c r="R281" s="75"/>
      <c r="S281" s="75"/>
      <c r="T281" s="75"/>
      <c r="U281" s="75"/>
      <c r="V281" s="143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</row>
    <row r="282" ht="14.25" customHeight="1">
      <c r="A282" s="75"/>
      <c r="B282" s="75"/>
      <c r="C282" s="75"/>
      <c r="D282" s="75"/>
      <c r="E282" s="75"/>
      <c r="F282" s="143"/>
      <c r="G282" s="75"/>
      <c r="H282" s="75"/>
      <c r="I282" s="75"/>
      <c r="J282" s="75"/>
      <c r="K282" s="75"/>
      <c r="L282" s="75"/>
      <c r="M282" s="75"/>
      <c r="N282" s="143"/>
      <c r="O282" s="75"/>
      <c r="P282" s="75"/>
      <c r="Q282" s="75"/>
      <c r="R282" s="75"/>
      <c r="S282" s="75"/>
      <c r="T282" s="75"/>
      <c r="U282" s="75"/>
      <c r="V282" s="143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</row>
    <row r="283" ht="14.25" customHeight="1">
      <c r="A283" s="75"/>
      <c r="B283" s="75"/>
      <c r="C283" s="75"/>
      <c r="D283" s="75"/>
      <c r="E283" s="75"/>
      <c r="F283" s="143"/>
      <c r="G283" s="75"/>
      <c r="H283" s="75"/>
      <c r="I283" s="75"/>
      <c r="J283" s="75"/>
      <c r="K283" s="75"/>
      <c r="L283" s="75"/>
      <c r="M283" s="75"/>
      <c r="N283" s="143"/>
      <c r="O283" s="75"/>
      <c r="P283" s="75"/>
      <c r="Q283" s="75"/>
      <c r="R283" s="75"/>
      <c r="S283" s="75"/>
      <c r="T283" s="75"/>
      <c r="U283" s="75"/>
      <c r="V283" s="143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</row>
    <row r="284" ht="14.25" customHeight="1">
      <c r="A284" s="75"/>
      <c r="B284" s="75"/>
      <c r="C284" s="75"/>
      <c r="D284" s="75"/>
      <c r="E284" s="75"/>
      <c r="F284" s="143"/>
      <c r="G284" s="75"/>
      <c r="H284" s="75"/>
      <c r="I284" s="75"/>
      <c r="J284" s="75"/>
      <c r="K284" s="75"/>
      <c r="L284" s="75"/>
      <c r="M284" s="75"/>
      <c r="N284" s="143"/>
      <c r="O284" s="75"/>
      <c r="P284" s="75"/>
      <c r="Q284" s="75"/>
      <c r="R284" s="75"/>
      <c r="S284" s="75"/>
      <c r="T284" s="75"/>
      <c r="U284" s="75"/>
      <c r="V284" s="143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</row>
    <row r="285" ht="14.25" customHeight="1">
      <c r="A285" s="75"/>
      <c r="B285" s="75"/>
      <c r="C285" s="75"/>
      <c r="D285" s="75"/>
      <c r="E285" s="75"/>
      <c r="F285" s="143"/>
      <c r="G285" s="75"/>
      <c r="H285" s="75"/>
      <c r="I285" s="75"/>
      <c r="J285" s="75"/>
      <c r="K285" s="75"/>
      <c r="L285" s="75"/>
      <c r="M285" s="75"/>
      <c r="N285" s="143"/>
      <c r="O285" s="75"/>
      <c r="P285" s="75"/>
      <c r="Q285" s="75"/>
      <c r="R285" s="75"/>
      <c r="S285" s="75"/>
      <c r="T285" s="75"/>
      <c r="U285" s="75"/>
      <c r="V285" s="143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</row>
    <row r="286" ht="14.25" customHeight="1">
      <c r="A286" s="75"/>
      <c r="B286" s="75"/>
      <c r="C286" s="75"/>
      <c r="D286" s="75"/>
      <c r="E286" s="75"/>
      <c r="F286" s="143"/>
      <c r="G286" s="75"/>
      <c r="H286" s="75"/>
      <c r="I286" s="75"/>
      <c r="J286" s="75"/>
      <c r="K286" s="75"/>
      <c r="L286" s="75"/>
      <c r="M286" s="75"/>
      <c r="N286" s="143"/>
      <c r="O286" s="75"/>
      <c r="P286" s="75"/>
      <c r="Q286" s="75"/>
      <c r="R286" s="75"/>
      <c r="S286" s="75"/>
      <c r="T286" s="75"/>
      <c r="U286" s="75"/>
      <c r="V286" s="143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</row>
    <row r="287" ht="14.25" customHeight="1">
      <c r="A287" s="75"/>
      <c r="B287" s="75"/>
      <c r="C287" s="75"/>
      <c r="D287" s="75"/>
      <c r="E287" s="75"/>
      <c r="F287" s="143"/>
      <c r="G287" s="75"/>
      <c r="H287" s="75"/>
      <c r="I287" s="75"/>
      <c r="J287" s="75"/>
      <c r="K287" s="75"/>
      <c r="L287" s="75"/>
      <c r="M287" s="75"/>
      <c r="N287" s="143"/>
      <c r="O287" s="75"/>
      <c r="P287" s="75"/>
      <c r="Q287" s="75"/>
      <c r="R287" s="75"/>
      <c r="S287" s="75"/>
      <c r="T287" s="75"/>
      <c r="U287" s="75"/>
      <c r="V287" s="143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</row>
    <row r="288" ht="14.25" customHeight="1">
      <c r="A288" s="75"/>
      <c r="B288" s="75"/>
      <c r="C288" s="75"/>
      <c r="D288" s="75"/>
      <c r="E288" s="75"/>
      <c r="F288" s="143"/>
      <c r="G288" s="75"/>
      <c r="H288" s="75"/>
      <c r="I288" s="75"/>
      <c r="J288" s="75"/>
      <c r="K288" s="75"/>
      <c r="L288" s="75"/>
      <c r="M288" s="75"/>
      <c r="N288" s="143"/>
      <c r="O288" s="75"/>
      <c r="P288" s="75"/>
      <c r="Q288" s="75"/>
      <c r="R288" s="75"/>
      <c r="S288" s="75"/>
      <c r="T288" s="75"/>
      <c r="U288" s="75"/>
      <c r="V288" s="143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</row>
    <row r="289" ht="14.25" customHeight="1">
      <c r="A289" s="75"/>
      <c r="B289" s="75"/>
      <c r="C289" s="75"/>
      <c r="D289" s="75"/>
      <c r="E289" s="75"/>
      <c r="F289" s="143"/>
      <c r="G289" s="75"/>
      <c r="H289" s="75"/>
      <c r="I289" s="75"/>
      <c r="J289" s="75"/>
      <c r="K289" s="75"/>
      <c r="L289" s="75"/>
      <c r="M289" s="75"/>
      <c r="N289" s="143"/>
      <c r="O289" s="75"/>
      <c r="P289" s="75"/>
      <c r="Q289" s="75"/>
      <c r="R289" s="75"/>
      <c r="S289" s="75"/>
      <c r="T289" s="75"/>
      <c r="U289" s="75"/>
      <c r="V289" s="143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</row>
    <row r="290" ht="14.25" customHeight="1">
      <c r="A290" s="75"/>
      <c r="B290" s="75"/>
      <c r="C290" s="75"/>
      <c r="D290" s="75"/>
      <c r="E290" s="75"/>
      <c r="F290" s="143"/>
      <c r="G290" s="75"/>
      <c r="H290" s="75"/>
      <c r="I290" s="75"/>
      <c r="J290" s="75"/>
      <c r="K290" s="75"/>
      <c r="L290" s="75"/>
      <c r="M290" s="75"/>
      <c r="N290" s="143"/>
      <c r="O290" s="75"/>
      <c r="P290" s="75"/>
      <c r="Q290" s="75"/>
      <c r="R290" s="75"/>
      <c r="S290" s="75"/>
      <c r="T290" s="75"/>
      <c r="U290" s="75"/>
      <c r="V290" s="143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</row>
    <row r="291" ht="14.25" customHeight="1">
      <c r="A291" s="75"/>
      <c r="B291" s="75"/>
      <c r="C291" s="75"/>
      <c r="D291" s="75"/>
      <c r="E291" s="75"/>
      <c r="F291" s="143"/>
      <c r="G291" s="75"/>
      <c r="H291" s="75"/>
      <c r="I291" s="75"/>
      <c r="J291" s="75"/>
      <c r="K291" s="75"/>
      <c r="L291" s="75"/>
      <c r="M291" s="75"/>
      <c r="N291" s="143"/>
      <c r="O291" s="75"/>
      <c r="P291" s="75"/>
      <c r="Q291" s="75"/>
      <c r="R291" s="75"/>
      <c r="S291" s="75"/>
      <c r="T291" s="75"/>
      <c r="U291" s="75"/>
      <c r="V291" s="143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</row>
    <row r="292" ht="14.25" customHeight="1">
      <c r="A292" s="75"/>
      <c r="B292" s="75"/>
      <c r="C292" s="75"/>
      <c r="D292" s="75"/>
      <c r="E292" s="75"/>
      <c r="F292" s="143"/>
      <c r="G292" s="75"/>
      <c r="H292" s="75"/>
      <c r="I292" s="75"/>
      <c r="J292" s="75"/>
      <c r="K292" s="75"/>
      <c r="L292" s="75"/>
      <c r="M292" s="75"/>
      <c r="N292" s="143"/>
      <c r="O292" s="75"/>
      <c r="P292" s="75"/>
      <c r="Q292" s="75"/>
      <c r="R292" s="75"/>
      <c r="S292" s="75"/>
      <c r="T292" s="75"/>
      <c r="U292" s="75"/>
      <c r="V292" s="143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</row>
    <row r="293" ht="14.25" customHeight="1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</row>
    <row r="294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</row>
    <row r="295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</row>
    <row r="29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</row>
    <row r="297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</row>
    <row r="298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</row>
    <row r="299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</row>
    <row r="300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</row>
    <row r="301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  <c r="AO301" s="75"/>
      <c r="AP301" s="75"/>
      <c r="AQ301" s="75"/>
    </row>
    <row r="302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  <c r="AO302" s="75"/>
      <c r="AP302" s="75"/>
      <c r="AQ302" s="75"/>
    </row>
    <row r="303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  <c r="AO303" s="75"/>
      <c r="AP303" s="75"/>
      <c r="AQ303" s="75"/>
    </row>
    <row r="304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5"/>
      <c r="AN304" s="75"/>
      <c r="AO304" s="75"/>
      <c r="AP304" s="75"/>
      <c r="AQ304" s="75"/>
    </row>
    <row r="305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  <c r="AO305" s="75"/>
      <c r="AP305" s="75"/>
      <c r="AQ305" s="75"/>
    </row>
    <row r="30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  <c r="AO306" s="75"/>
      <c r="AP306" s="75"/>
      <c r="AQ306" s="75"/>
    </row>
    <row r="307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  <c r="AO307" s="75"/>
      <c r="AP307" s="75"/>
      <c r="AQ307" s="75"/>
    </row>
    <row r="308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  <c r="AO308" s="75"/>
      <c r="AP308" s="75"/>
      <c r="AQ308" s="75"/>
    </row>
    <row r="309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  <c r="AO309" s="75"/>
      <c r="AP309" s="75"/>
      <c r="AQ309" s="75"/>
    </row>
    <row r="310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  <c r="AO310" s="75"/>
      <c r="AP310" s="75"/>
      <c r="AQ310" s="75"/>
    </row>
    <row r="311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5"/>
      <c r="AN311" s="75"/>
      <c r="AO311" s="75"/>
      <c r="AP311" s="75"/>
      <c r="AQ311" s="75"/>
    </row>
    <row r="312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5"/>
      <c r="AQ312" s="75"/>
    </row>
    <row r="313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  <c r="AO313" s="75"/>
      <c r="AP313" s="75"/>
      <c r="AQ313" s="75"/>
    </row>
    <row r="314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  <c r="AO314" s="75"/>
      <c r="AP314" s="75"/>
      <c r="AQ314" s="75"/>
    </row>
    <row r="315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5"/>
      <c r="AN315" s="75"/>
      <c r="AO315" s="75"/>
      <c r="AP315" s="75"/>
      <c r="AQ315" s="75"/>
    </row>
    <row r="31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  <c r="AO316" s="75"/>
      <c r="AP316" s="75"/>
      <c r="AQ316" s="75"/>
    </row>
    <row r="317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5"/>
      <c r="AN317" s="75"/>
      <c r="AO317" s="75"/>
      <c r="AP317" s="75"/>
      <c r="AQ317" s="75"/>
    </row>
    <row r="318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  <c r="AO318" s="75"/>
      <c r="AP318" s="75"/>
      <c r="AQ318" s="75"/>
    </row>
    <row r="319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  <c r="AO319" s="75"/>
      <c r="AP319" s="75"/>
      <c r="AQ319" s="75"/>
    </row>
    <row r="320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  <c r="AO320" s="75"/>
      <c r="AP320" s="75"/>
      <c r="AQ320" s="75"/>
    </row>
    <row r="321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5"/>
      <c r="AQ321" s="75"/>
    </row>
    <row r="322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  <c r="AO322" s="75"/>
      <c r="AP322" s="75"/>
      <c r="AQ322" s="75"/>
    </row>
    <row r="323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5"/>
      <c r="AQ323" s="75"/>
    </row>
    <row r="324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5"/>
      <c r="AQ324" s="75"/>
    </row>
    <row r="325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  <c r="AO325" s="75"/>
      <c r="AP325" s="75"/>
      <c r="AQ325" s="75"/>
    </row>
    <row r="3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  <c r="AK326" s="75"/>
      <c r="AL326" s="75"/>
      <c r="AM326" s="75"/>
      <c r="AN326" s="75"/>
      <c r="AO326" s="75"/>
      <c r="AP326" s="75"/>
      <c r="AQ326" s="75"/>
    </row>
    <row r="327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  <c r="AO327" s="75"/>
      <c r="AP327" s="75"/>
      <c r="AQ327" s="75"/>
    </row>
    <row r="328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5"/>
      <c r="AP328" s="75"/>
      <c r="AQ328" s="75"/>
    </row>
    <row r="329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  <c r="AO329" s="75"/>
      <c r="AP329" s="75"/>
      <c r="AQ329" s="75"/>
    </row>
    <row r="330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  <c r="AO330" s="75"/>
      <c r="AP330" s="75"/>
      <c r="AQ330" s="75"/>
    </row>
    <row r="331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  <c r="AO331" s="75"/>
      <c r="AP331" s="75"/>
      <c r="AQ331" s="75"/>
    </row>
    <row r="332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5"/>
      <c r="AM332" s="75"/>
      <c r="AN332" s="75"/>
      <c r="AO332" s="75"/>
      <c r="AP332" s="75"/>
      <c r="AQ332" s="75"/>
    </row>
    <row r="333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  <c r="AO333" s="75"/>
      <c r="AP333" s="75"/>
      <c r="AQ333" s="75"/>
    </row>
    <row r="334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  <c r="AO334" s="75"/>
      <c r="AP334" s="75"/>
      <c r="AQ334" s="75"/>
    </row>
    <row r="335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  <c r="AO335" s="75"/>
      <c r="AP335" s="75"/>
      <c r="AQ335" s="75"/>
    </row>
    <row r="33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  <c r="AO336" s="75"/>
      <c r="AP336" s="75"/>
      <c r="AQ336" s="75"/>
    </row>
    <row r="337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  <c r="AO337" s="75"/>
      <c r="AP337" s="75"/>
      <c r="AQ337" s="75"/>
    </row>
    <row r="338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  <c r="AO338" s="75"/>
      <c r="AP338" s="75"/>
      <c r="AQ338" s="75"/>
    </row>
    <row r="339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  <c r="AO339" s="75"/>
      <c r="AP339" s="75"/>
      <c r="AQ339" s="75"/>
    </row>
    <row r="340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  <c r="AO340" s="75"/>
      <c r="AP340" s="75"/>
      <c r="AQ340" s="75"/>
    </row>
    <row r="341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  <c r="AO341" s="75"/>
      <c r="AP341" s="75"/>
      <c r="AQ341" s="75"/>
    </row>
    <row r="342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5"/>
      <c r="AQ342" s="75"/>
    </row>
    <row r="343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  <c r="AO343" s="75"/>
      <c r="AP343" s="75"/>
      <c r="AQ343" s="75"/>
    </row>
    <row r="344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5"/>
      <c r="AM344" s="75"/>
      <c r="AN344" s="75"/>
      <c r="AO344" s="75"/>
      <c r="AP344" s="75"/>
      <c r="AQ344" s="75"/>
    </row>
    <row r="345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5"/>
      <c r="AQ345" s="75"/>
    </row>
    <row r="34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5"/>
      <c r="AQ346" s="75"/>
    </row>
    <row r="347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5"/>
      <c r="AQ347" s="75"/>
    </row>
    <row r="348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5"/>
      <c r="AQ348" s="75"/>
    </row>
    <row r="349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5"/>
      <c r="AM349" s="75"/>
      <c r="AN349" s="75"/>
      <c r="AO349" s="75"/>
      <c r="AP349" s="75"/>
      <c r="AQ349" s="75"/>
    </row>
    <row r="350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  <c r="AO350" s="75"/>
      <c r="AP350" s="75"/>
      <c r="AQ350" s="75"/>
    </row>
    <row r="351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5"/>
      <c r="AM351" s="75"/>
      <c r="AN351" s="75"/>
      <c r="AO351" s="75"/>
      <c r="AP351" s="75"/>
      <c r="AQ351" s="75"/>
    </row>
    <row r="352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  <c r="AE352" s="75"/>
      <c r="AF352" s="75"/>
      <c r="AG352" s="75"/>
      <c r="AH352" s="75"/>
      <c r="AI352" s="75"/>
      <c r="AJ352" s="75"/>
      <c r="AK352" s="75"/>
      <c r="AL352" s="75"/>
      <c r="AM352" s="75"/>
      <c r="AN352" s="75"/>
      <c r="AO352" s="75"/>
      <c r="AP352" s="75"/>
      <c r="AQ352" s="75"/>
    </row>
    <row r="353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5"/>
      <c r="AM353" s="75"/>
      <c r="AN353" s="75"/>
      <c r="AO353" s="75"/>
      <c r="AP353" s="75"/>
      <c r="AQ353" s="75"/>
    </row>
    <row r="354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  <c r="AO354" s="75"/>
      <c r="AP354" s="75"/>
      <c r="AQ354" s="75"/>
    </row>
    <row r="355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  <c r="AO355" s="75"/>
      <c r="AP355" s="75"/>
      <c r="AQ355" s="75"/>
    </row>
    <row r="35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5"/>
      <c r="AQ356" s="75"/>
    </row>
    <row r="357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  <c r="AO357" s="75"/>
      <c r="AP357" s="75"/>
      <c r="AQ357" s="75"/>
    </row>
    <row r="358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  <c r="AO358" s="75"/>
      <c r="AP358" s="75"/>
      <c r="AQ358" s="75"/>
    </row>
    <row r="359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5"/>
      <c r="AQ359" s="75"/>
    </row>
    <row r="360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  <c r="AO360" s="75"/>
      <c r="AP360" s="75"/>
      <c r="AQ360" s="75"/>
    </row>
    <row r="361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  <c r="AO361" s="75"/>
      <c r="AP361" s="75"/>
      <c r="AQ361" s="75"/>
    </row>
    <row r="362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5"/>
      <c r="AM362" s="75"/>
      <c r="AN362" s="75"/>
      <c r="AO362" s="75"/>
      <c r="AP362" s="75"/>
      <c r="AQ362" s="75"/>
    </row>
    <row r="363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  <c r="AO363" s="75"/>
      <c r="AP363" s="75"/>
      <c r="AQ363" s="75"/>
    </row>
    <row r="364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5"/>
      <c r="AM364" s="75"/>
      <c r="AN364" s="75"/>
      <c r="AO364" s="75"/>
      <c r="AP364" s="75"/>
      <c r="AQ364" s="75"/>
    </row>
    <row r="365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  <c r="AO365" s="75"/>
      <c r="AP365" s="75"/>
      <c r="AQ365" s="75"/>
    </row>
    <row r="36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  <c r="AD366" s="75"/>
      <c r="AE366" s="75"/>
      <c r="AF366" s="75"/>
      <c r="AG366" s="75"/>
      <c r="AH366" s="75"/>
      <c r="AI366" s="75"/>
      <c r="AJ366" s="75"/>
      <c r="AK366" s="75"/>
      <c r="AL366" s="75"/>
      <c r="AM366" s="75"/>
      <c r="AN366" s="75"/>
      <c r="AO366" s="75"/>
      <c r="AP366" s="75"/>
      <c r="AQ366" s="75"/>
    </row>
    <row r="367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  <c r="AD367" s="75"/>
      <c r="AE367" s="75"/>
      <c r="AF367" s="75"/>
      <c r="AG367" s="75"/>
      <c r="AH367" s="75"/>
      <c r="AI367" s="75"/>
      <c r="AJ367" s="75"/>
      <c r="AK367" s="75"/>
      <c r="AL367" s="75"/>
      <c r="AM367" s="75"/>
      <c r="AN367" s="75"/>
      <c r="AO367" s="75"/>
      <c r="AP367" s="75"/>
      <c r="AQ367" s="75"/>
    </row>
    <row r="368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  <c r="AO368" s="75"/>
      <c r="AP368" s="75"/>
      <c r="AQ368" s="75"/>
    </row>
    <row r="369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  <c r="AO369" s="75"/>
      <c r="AP369" s="75"/>
      <c r="AQ369" s="75"/>
    </row>
    <row r="370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5"/>
      <c r="AQ370" s="75"/>
    </row>
    <row r="371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  <c r="AO371" s="75"/>
      <c r="AP371" s="75"/>
      <c r="AQ371" s="75"/>
    </row>
    <row r="372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  <c r="AO372" s="75"/>
      <c r="AP372" s="75"/>
      <c r="AQ372" s="75"/>
    </row>
    <row r="373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  <c r="AO373" s="75"/>
      <c r="AP373" s="75"/>
      <c r="AQ373" s="75"/>
    </row>
    <row r="374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  <c r="AO374" s="75"/>
      <c r="AP374" s="75"/>
      <c r="AQ374" s="75"/>
    </row>
    <row r="375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  <c r="AO375" s="75"/>
      <c r="AP375" s="75"/>
      <c r="AQ375" s="75"/>
    </row>
    <row r="376" ht="14.25" customHeight="1">
      <c r="F376" s="176"/>
      <c r="N376" s="176"/>
      <c r="V376" s="176"/>
      <c r="X376" s="132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  <c r="AO376" s="75"/>
      <c r="AP376" s="75"/>
      <c r="AQ376" s="75"/>
    </row>
    <row r="377" ht="14.25" customHeight="1">
      <c r="F377" s="176"/>
      <c r="N377" s="176"/>
      <c r="V377" s="176"/>
      <c r="X377" s="132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  <c r="AO377" s="75"/>
      <c r="AP377" s="75"/>
      <c r="AQ377" s="75"/>
    </row>
    <row r="378" ht="14.25" customHeight="1">
      <c r="F378" s="176"/>
      <c r="N378" s="176"/>
      <c r="V378" s="176"/>
      <c r="X378" s="132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  <c r="AO378" s="75"/>
      <c r="AP378" s="75"/>
      <c r="AQ378" s="75"/>
    </row>
    <row r="379" ht="14.25" customHeight="1">
      <c r="F379" s="176"/>
      <c r="N379" s="176"/>
      <c r="V379" s="176"/>
      <c r="X379" s="132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5"/>
      <c r="AQ379" s="75"/>
    </row>
    <row r="380" ht="14.25" customHeight="1">
      <c r="F380" s="176"/>
      <c r="N380" s="176"/>
      <c r="V380" s="176"/>
      <c r="X380" s="132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5"/>
      <c r="AQ380" s="75"/>
    </row>
    <row r="381" ht="14.25" customHeight="1">
      <c r="F381" s="176"/>
      <c r="N381" s="176"/>
      <c r="V381" s="176"/>
      <c r="X381" s="132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5"/>
      <c r="AQ381" s="75"/>
    </row>
    <row r="382" ht="14.25" customHeight="1">
      <c r="F382" s="176"/>
      <c r="N382" s="176"/>
      <c r="V382" s="176"/>
      <c r="X382" s="132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  <c r="AO382" s="75"/>
      <c r="AP382" s="75"/>
      <c r="AQ382" s="75"/>
    </row>
    <row r="383" ht="14.25" customHeight="1">
      <c r="F383" s="176"/>
      <c r="N383" s="176"/>
      <c r="V383" s="176"/>
      <c r="X383" s="132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  <c r="AO383" s="75"/>
      <c r="AP383" s="75"/>
      <c r="AQ383" s="75"/>
    </row>
    <row r="384" ht="14.25" customHeight="1">
      <c r="F384" s="176"/>
      <c r="N384" s="176"/>
      <c r="V384" s="176"/>
      <c r="X384" s="132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5"/>
      <c r="AQ384" s="75"/>
    </row>
    <row r="385" ht="14.25" customHeight="1">
      <c r="F385" s="176"/>
      <c r="N385" s="176"/>
      <c r="V385" s="176"/>
      <c r="X385" s="132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  <c r="AO385" s="75"/>
      <c r="AP385" s="75"/>
      <c r="AQ385" s="75"/>
    </row>
    <row r="386" ht="14.25" customHeight="1">
      <c r="F386" s="176"/>
      <c r="N386" s="176"/>
      <c r="V386" s="176"/>
      <c r="X386" s="132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  <c r="AO386" s="75"/>
      <c r="AP386" s="75"/>
      <c r="AQ386" s="75"/>
    </row>
    <row r="387" ht="14.25" customHeight="1">
      <c r="F387" s="176"/>
      <c r="N387" s="176"/>
      <c r="V387" s="176"/>
      <c r="X387" s="132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  <c r="AO387" s="75"/>
      <c r="AP387" s="75"/>
      <c r="AQ387" s="75"/>
    </row>
    <row r="388" ht="14.25" customHeight="1">
      <c r="F388" s="176"/>
      <c r="N388" s="176"/>
      <c r="V388" s="176"/>
      <c r="X388" s="132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  <c r="AO388" s="75"/>
      <c r="AP388" s="75"/>
      <c r="AQ388" s="75"/>
    </row>
    <row r="389" ht="14.25" customHeight="1">
      <c r="F389" s="176"/>
      <c r="N389" s="176"/>
      <c r="V389" s="176"/>
      <c r="X389" s="132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5"/>
      <c r="AQ389" s="75"/>
    </row>
    <row r="390" ht="14.25" customHeight="1">
      <c r="F390" s="176"/>
      <c r="N390" s="176"/>
      <c r="V390" s="176"/>
      <c r="X390" s="132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75"/>
      <c r="AP390" s="75"/>
      <c r="AQ390" s="75"/>
    </row>
    <row r="391" ht="14.25" customHeight="1">
      <c r="F391" s="176"/>
      <c r="N391" s="176"/>
      <c r="V391" s="176"/>
      <c r="X391" s="132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  <c r="AO391" s="75"/>
      <c r="AP391" s="75"/>
      <c r="AQ391" s="75"/>
    </row>
    <row r="392" ht="14.25" customHeight="1">
      <c r="F392" s="176"/>
      <c r="N392" s="176"/>
      <c r="V392" s="176"/>
      <c r="X392" s="132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5"/>
      <c r="AQ392" s="75"/>
    </row>
    <row r="393" ht="14.25" customHeight="1">
      <c r="F393" s="176"/>
      <c r="N393" s="176"/>
      <c r="V393" s="176"/>
      <c r="X393" s="132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5"/>
      <c r="AQ393" s="75"/>
    </row>
    <row r="394" ht="14.25" customHeight="1">
      <c r="F394" s="176"/>
      <c r="N394" s="176"/>
      <c r="V394" s="176"/>
      <c r="X394" s="132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5"/>
      <c r="AQ394" s="75"/>
    </row>
    <row r="395" ht="14.25" customHeight="1">
      <c r="F395" s="176"/>
      <c r="N395" s="176"/>
      <c r="V395" s="176"/>
      <c r="X395" s="132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</row>
    <row r="396" ht="14.25" customHeight="1">
      <c r="F396" s="176"/>
      <c r="N396" s="176"/>
      <c r="V396" s="176"/>
      <c r="X396" s="132"/>
      <c r="Y396" s="75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  <c r="AO396" s="75"/>
      <c r="AP396" s="75"/>
      <c r="AQ396" s="75"/>
    </row>
    <row r="397" ht="14.25" customHeight="1">
      <c r="F397" s="176"/>
      <c r="N397" s="176"/>
      <c r="V397" s="176"/>
      <c r="X397" s="132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5"/>
      <c r="AQ397" s="75"/>
    </row>
    <row r="398" ht="14.25" customHeight="1">
      <c r="F398" s="176"/>
      <c r="N398" s="176"/>
      <c r="V398" s="176"/>
      <c r="X398" s="132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</row>
    <row r="399" ht="14.25" customHeight="1">
      <c r="F399" s="176"/>
      <c r="N399" s="176"/>
      <c r="V399" s="176"/>
      <c r="X399" s="132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</row>
    <row r="400" ht="14.25" customHeight="1">
      <c r="F400" s="176"/>
      <c r="N400" s="176"/>
      <c r="V400" s="176"/>
      <c r="X400" s="132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  <c r="AO400" s="75"/>
      <c r="AP400" s="75"/>
      <c r="AQ400" s="75"/>
    </row>
    <row r="401" ht="14.25" customHeight="1">
      <c r="F401" s="176"/>
      <c r="N401" s="176"/>
      <c r="V401" s="176"/>
      <c r="X401" s="132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</row>
    <row r="402" ht="14.25" customHeight="1">
      <c r="F402" s="176"/>
      <c r="N402" s="176"/>
      <c r="V402" s="176"/>
      <c r="X402" s="132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5"/>
      <c r="AQ402" s="75"/>
    </row>
    <row r="403" ht="14.25" customHeight="1">
      <c r="F403" s="176"/>
      <c r="N403" s="176"/>
      <c r="V403" s="176"/>
      <c r="X403" s="132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5"/>
      <c r="AQ403" s="75"/>
    </row>
    <row r="404" ht="14.25" customHeight="1">
      <c r="F404" s="176"/>
      <c r="N404" s="176"/>
      <c r="V404" s="176"/>
      <c r="X404" s="132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  <c r="AO404" s="75"/>
      <c r="AP404" s="75"/>
      <c r="AQ404" s="75"/>
    </row>
    <row r="405" ht="14.25" customHeight="1">
      <c r="F405" s="176"/>
      <c r="N405" s="176"/>
      <c r="V405" s="176"/>
      <c r="X405" s="132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5"/>
      <c r="AQ405" s="75"/>
    </row>
    <row r="406" ht="14.25" customHeight="1">
      <c r="F406" s="176"/>
      <c r="N406" s="176"/>
      <c r="V406" s="176"/>
      <c r="X406" s="132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5"/>
      <c r="AQ406" s="75"/>
    </row>
    <row r="407" ht="14.25" customHeight="1">
      <c r="F407" s="176"/>
      <c r="N407" s="176"/>
      <c r="V407" s="176"/>
      <c r="X407" s="132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5"/>
      <c r="AQ407" s="75"/>
    </row>
    <row r="408" ht="14.25" customHeight="1">
      <c r="F408" s="176"/>
      <c r="N408" s="176"/>
      <c r="V408" s="176"/>
      <c r="X408" s="132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5"/>
      <c r="AQ408" s="75"/>
    </row>
    <row r="409" ht="14.25" customHeight="1">
      <c r="F409" s="176"/>
      <c r="N409" s="176"/>
      <c r="V409" s="176"/>
      <c r="X409" s="132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  <c r="AO409" s="75"/>
      <c r="AP409" s="75"/>
      <c r="AQ409" s="75"/>
    </row>
    <row r="410" ht="14.25" customHeight="1">
      <c r="F410" s="176"/>
      <c r="N410" s="176"/>
      <c r="V410" s="176"/>
      <c r="X410" s="132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5"/>
      <c r="AQ410" s="75"/>
    </row>
    <row r="411" ht="14.25" customHeight="1">
      <c r="F411" s="176"/>
      <c r="N411" s="176"/>
      <c r="V411" s="176"/>
      <c r="X411" s="132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5"/>
      <c r="AQ411" s="75"/>
    </row>
    <row r="412" ht="14.25" customHeight="1">
      <c r="F412" s="176"/>
      <c r="N412" s="176"/>
      <c r="V412" s="176"/>
      <c r="X412" s="132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5"/>
      <c r="AQ412" s="75"/>
    </row>
    <row r="413" ht="14.25" customHeight="1">
      <c r="F413" s="176"/>
      <c r="N413" s="176"/>
      <c r="V413" s="176"/>
      <c r="X413" s="132"/>
      <c r="Y413" s="75"/>
      <c r="Z413" s="75"/>
      <c r="AA413" s="75"/>
      <c r="AB413" s="75"/>
      <c r="AC413" s="75"/>
      <c r="AD413" s="75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  <c r="AO413" s="75"/>
      <c r="AP413" s="75"/>
      <c r="AQ413" s="75"/>
    </row>
    <row r="414" ht="14.25" customHeight="1">
      <c r="F414" s="176"/>
      <c r="N414" s="176"/>
      <c r="V414" s="176"/>
      <c r="X414" s="132"/>
      <c r="Y414" s="75"/>
      <c r="Z414" s="75"/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5"/>
      <c r="AQ414" s="75"/>
    </row>
    <row r="415" ht="14.25" customHeight="1">
      <c r="F415" s="176"/>
      <c r="N415" s="176"/>
      <c r="V415" s="176"/>
      <c r="X415" s="132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5"/>
      <c r="AQ415" s="75"/>
    </row>
    <row r="416" ht="14.25" customHeight="1">
      <c r="F416" s="176"/>
      <c r="N416" s="176"/>
      <c r="V416" s="176"/>
      <c r="X416" s="132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5"/>
      <c r="AP416" s="75"/>
      <c r="AQ416" s="75"/>
    </row>
    <row r="417" ht="14.25" customHeight="1">
      <c r="F417" s="176"/>
      <c r="N417" s="176"/>
      <c r="V417" s="176"/>
      <c r="X417" s="132"/>
      <c r="Y417" s="75"/>
      <c r="Z417" s="75"/>
      <c r="AA417" s="75"/>
      <c r="AB417" s="75"/>
      <c r="AC417" s="75"/>
      <c r="AD417" s="75"/>
      <c r="AE417" s="75"/>
      <c r="AF417" s="75"/>
      <c r="AG417" s="75"/>
      <c r="AH417" s="75"/>
      <c r="AI417" s="75"/>
      <c r="AJ417" s="75"/>
      <c r="AK417" s="75"/>
      <c r="AL417" s="75"/>
      <c r="AM417" s="75"/>
      <c r="AN417" s="75"/>
      <c r="AO417" s="75"/>
      <c r="AP417" s="75"/>
      <c r="AQ417" s="75"/>
    </row>
    <row r="418" ht="14.25" customHeight="1">
      <c r="F418" s="176"/>
      <c r="N418" s="176"/>
      <c r="V418" s="176"/>
      <c r="X418" s="132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  <c r="AO418" s="75"/>
      <c r="AP418" s="75"/>
      <c r="AQ418" s="75"/>
    </row>
    <row r="419" ht="14.25" customHeight="1">
      <c r="F419" s="176"/>
      <c r="N419" s="176"/>
      <c r="V419" s="176"/>
      <c r="X419" s="132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  <c r="AO419" s="75"/>
      <c r="AP419" s="75"/>
      <c r="AQ419" s="75"/>
    </row>
    <row r="420" ht="14.25" customHeight="1">
      <c r="F420" s="176"/>
      <c r="N420" s="176"/>
      <c r="V420" s="176"/>
      <c r="X420" s="132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</row>
    <row r="421" ht="14.25" customHeight="1">
      <c r="F421" s="176"/>
      <c r="N421" s="176"/>
      <c r="V421" s="176"/>
      <c r="X421" s="132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5"/>
      <c r="AQ421" s="75"/>
    </row>
    <row r="422" ht="14.25" customHeight="1">
      <c r="F422" s="176"/>
      <c r="N422" s="176"/>
      <c r="V422" s="176"/>
      <c r="X422" s="132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  <c r="AO422" s="75"/>
      <c r="AP422" s="75"/>
      <c r="AQ422" s="75"/>
    </row>
    <row r="423" ht="14.25" customHeight="1">
      <c r="F423" s="176"/>
      <c r="N423" s="176"/>
      <c r="V423" s="176"/>
      <c r="X423" s="132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5"/>
      <c r="AQ423" s="75"/>
    </row>
    <row r="424" ht="14.25" customHeight="1">
      <c r="F424" s="176"/>
      <c r="N424" s="176"/>
      <c r="V424" s="176"/>
      <c r="X424" s="132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  <c r="AO424" s="75"/>
      <c r="AP424" s="75"/>
      <c r="AQ424" s="75"/>
    </row>
    <row r="425" ht="14.25" customHeight="1">
      <c r="F425" s="176"/>
      <c r="N425" s="176"/>
      <c r="V425" s="176"/>
      <c r="X425" s="132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  <c r="AO425" s="75"/>
      <c r="AP425" s="75"/>
      <c r="AQ425" s="75"/>
    </row>
    <row r="426" ht="14.25" customHeight="1">
      <c r="F426" s="176"/>
      <c r="N426" s="176"/>
      <c r="V426" s="176"/>
      <c r="X426" s="132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5"/>
      <c r="AQ426" s="75"/>
    </row>
    <row r="427" ht="14.25" customHeight="1">
      <c r="F427" s="176"/>
      <c r="N427" s="176"/>
      <c r="V427" s="176"/>
      <c r="X427" s="132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  <c r="AO427" s="75"/>
      <c r="AP427" s="75"/>
      <c r="AQ427" s="75"/>
    </row>
    <row r="428" ht="14.25" customHeight="1">
      <c r="F428" s="176"/>
      <c r="N428" s="176"/>
      <c r="V428" s="176"/>
      <c r="X428" s="132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5"/>
      <c r="AQ428" s="75"/>
    </row>
    <row r="429" ht="14.25" customHeight="1">
      <c r="F429" s="176"/>
      <c r="N429" s="176"/>
      <c r="V429" s="176"/>
      <c r="X429" s="132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5"/>
      <c r="AQ429" s="75"/>
    </row>
    <row r="430" ht="14.25" customHeight="1">
      <c r="F430" s="176"/>
      <c r="N430" s="176"/>
      <c r="V430" s="176"/>
      <c r="X430" s="132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5"/>
      <c r="AQ430" s="75"/>
    </row>
    <row r="431" ht="14.25" customHeight="1">
      <c r="F431" s="176"/>
      <c r="N431" s="176"/>
      <c r="V431" s="176"/>
      <c r="X431" s="132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5"/>
      <c r="AQ431" s="75"/>
    </row>
    <row r="432" ht="14.25" customHeight="1">
      <c r="F432" s="176"/>
      <c r="N432" s="176"/>
      <c r="V432" s="176"/>
      <c r="X432" s="132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  <c r="AO432" s="75"/>
      <c r="AP432" s="75"/>
      <c r="AQ432" s="75"/>
    </row>
    <row r="433" ht="14.25" customHeight="1">
      <c r="F433" s="176"/>
      <c r="N433" s="176"/>
      <c r="V433" s="176"/>
      <c r="X433" s="132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5"/>
      <c r="AQ433" s="75"/>
    </row>
    <row r="434" ht="14.25" customHeight="1">
      <c r="F434" s="176"/>
      <c r="N434" s="176"/>
      <c r="V434" s="176"/>
      <c r="X434" s="132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5"/>
      <c r="AQ434" s="75"/>
    </row>
    <row r="435" ht="14.25" customHeight="1">
      <c r="F435" s="176"/>
      <c r="N435" s="176"/>
      <c r="V435" s="176"/>
      <c r="X435" s="132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5"/>
      <c r="AQ435" s="75"/>
    </row>
    <row r="436" ht="14.25" customHeight="1">
      <c r="F436" s="176"/>
      <c r="N436" s="176"/>
      <c r="V436" s="176"/>
      <c r="X436" s="132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5"/>
      <c r="AQ436" s="75"/>
    </row>
    <row r="437" ht="14.25" customHeight="1">
      <c r="F437" s="176"/>
      <c r="N437" s="176"/>
      <c r="V437" s="176"/>
      <c r="X437" s="132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5"/>
      <c r="AQ437" s="75"/>
    </row>
    <row r="438" ht="14.25" customHeight="1">
      <c r="F438" s="176"/>
      <c r="N438" s="176"/>
      <c r="V438" s="176"/>
      <c r="X438" s="132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5"/>
      <c r="AQ438" s="75"/>
    </row>
    <row r="439" ht="14.25" customHeight="1">
      <c r="F439" s="176"/>
      <c r="N439" s="176"/>
      <c r="V439" s="176"/>
      <c r="X439" s="132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5"/>
      <c r="AQ439" s="75"/>
    </row>
    <row r="440" ht="14.25" customHeight="1">
      <c r="F440" s="176"/>
      <c r="N440" s="176"/>
      <c r="V440" s="176"/>
      <c r="X440" s="132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5"/>
      <c r="AQ440" s="75"/>
    </row>
    <row r="441" ht="14.25" customHeight="1">
      <c r="F441" s="176"/>
      <c r="N441" s="176"/>
      <c r="V441" s="176"/>
      <c r="X441" s="132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5"/>
      <c r="AQ441" s="75"/>
    </row>
    <row r="442" ht="14.25" customHeight="1">
      <c r="F442" s="176"/>
      <c r="N442" s="176"/>
      <c r="V442" s="176"/>
      <c r="X442" s="132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5"/>
      <c r="AQ442" s="75"/>
    </row>
    <row r="443" ht="14.25" customHeight="1">
      <c r="F443" s="176"/>
      <c r="N443" s="176"/>
      <c r="V443" s="176"/>
      <c r="X443" s="132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5"/>
      <c r="AQ443" s="75"/>
    </row>
    <row r="444" ht="14.25" customHeight="1">
      <c r="F444" s="176"/>
      <c r="N444" s="176"/>
      <c r="V444" s="176"/>
      <c r="X444" s="132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5"/>
      <c r="AQ444" s="75"/>
    </row>
    <row r="445" ht="14.25" customHeight="1">
      <c r="F445" s="176"/>
      <c r="N445" s="176"/>
      <c r="V445" s="176"/>
      <c r="X445" s="132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5"/>
      <c r="AQ445" s="75"/>
    </row>
    <row r="446" ht="14.25" customHeight="1">
      <c r="F446" s="176"/>
      <c r="N446" s="176"/>
      <c r="V446" s="176"/>
      <c r="X446" s="132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5"/>
      <c r="AQ446" s="75"/>
    </row>
    <row r="447" ht="14.25" customHeight="1">
      <c r="F447" s="176"/>
      <c r="N447" s="176"/>
      <c r="V447" s="176"/>
      <c r="X447" s="132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</row>
    <row r="448" ht="14.25" customHeight="1">
      <c r="F448" s="176"/>
      <c r="N448" s="176"/>
      <c r="V448" s="176"/>
      <c r="X448" s="132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5"/>
      <c r="AQ448" s="75"/>
    </row>
    <row r="449" ht="14.25" customHeight="1">
      <c r="F449" s="176"/>
      <c r="N449" s="176"/>
      <c r="V449" s="176"/>
      <c r="X449" s="132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</row>
    <row r="450" ht="14.25" customHeight="1">
      <c r="F450" s="176"/>
      <c r="N450" s="176"/>
      <c r="V450" s="176"/>
      <c r="X450" s="132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75"/>
    </row>
    <row r="451" ht="14.25" customHeight="1">
      <c r="F451" s="176"/>
      <c r="N451" s="176"/>
      <c r="V451" s="176"/>
      <c r="X451" s="132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</row>
    <row r="452" ht="14.25" customHeight="1">
      <c r="F452" s="176"/>
      <c r="N452" s="176"/>
      <c r="V452" s="176"/>
      <c r="X452" s="132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</row>
    <row r="453" ht="14.25" customHeight="1">
      <c r="F453" s="176"/>
      <c r="N453" s="176"/>
      <c r="V453" s="176"/>
      <c r="X453" s="132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  <c r="AO453" s="75"/>
      <c r="AP453" s="75"/>
      <c r="AQ453" s="75"/>
    </row>
    <row r="454" ht="14.25" customHeight="1">
      <c r="F454" s="176"/>
      <c r="N454" s="176"/>
      <c r="V454" s="176"/>
      <c r="X454" s="132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</row>
    <row r="455" ht="14.25" customHeight="1">
      <c r="F455" s="176"/>
      <c r="N455" s="176"/>
      <c r="V455" s="176"/>
      <c r="X455" s="132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</row>
    <row r="456" ht="14.25" customHeight="1">
      <c r="F456" s="176"/>
      <c r="N456" s="176"/>
      <c r="V456" s="176"/>
      <c r="X456" s="132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  <c r="AO456" s="75"/>
      <c r="AP456" s="75"/>
      <c r="AQ456" s="75"/>
    </row>
    <row r="457" ht="14.25" customHeight="1">
      <c r="F457" s="176"/>
      <c r="N457" s="176"/>
      <c r="V457" s="176"/>
      <c r="X457" s="132"/>
      <c r="Y457" s="75"/>
      <c r="Z457" s="75"/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</row>
    <row r="458" ht="14.25" customHeight="1">
      <c r="F458" s="176"/>
      <c r="N458" s="176"/>
      <c r="V458" s="176"/>
      <c r="X458" s="132"/>
      <c r="Y458" s="75"/>
      <c r="Z458" s="75"/>
      <c r="AA458" s="75"/>
      <c r="AB458" s="75"/>
      <c r="AC458" s="75"/>
      <c r="AD458" s="75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  <c r="AO458" s="75"/>
      <c r="AP458" s="75"/>
      <c r="AQ458" s="75"/>
    </row>
    <row r="459" ht="14.25" customHeight="1">
      <c r="F459" s="176"/>
      <c r="N459" s="176"/>
      <c r="V459" s="176"/>
      <c r="X459" s="132"/>
      <c r="Y459" s="75"/>
      <c r="Z459" s="75"/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</row>
    <row r="460" ht="14.25" customHeight="1">
      <c r="F460" s="176"/>
      <c r="N460" s="176"/>
      <c r="V460" s="176"/>
      <c r="X460" s="132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</row>
    <row r="461" ht="14.25" customHeight="1">
      <c r="F461" s="176"/>
      <c r="N461" s="176"/>
      <c r="V461" s="176"/>
      <c r="X461" s="132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  <c r="AO461" s="75"/>
      <c r="AP461" s="75"/>
      <c r="AQ461" s="75"/>
    </row>
    <row r="462" ht="14.25" customHeight="1">
      <c r="F462" s="176"/>
      <c r="N462" s="176"/>
      <c r="V462" s="176"/>
      <c r="X462" s="132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</row>
    <row r="463" ht="14.25" customHeight="1">
      <c r="F463" s="176"/>
      <c r="N463" s="176"/>
      <c r="V463" s="176"/>
      <c r="X463" s="132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  <c r="AO463" s="75"/>
      <c r="AP463" s="75"/>
      <c r="AQ463" s="75"/>
    </row>
    <row r="464" ht="14.25" customHeight="1">
      <c r="F464" s="176"/>
      <c r="N464" s="176"/>
      <c r="V464" s="176"/>
      <c r="X464" s="132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</row>
    <row r="465" ht="14.25" customHeight="1">
      <c r="F465" s="176"/>
      <c r="N465" s="176"/>
      <c r="V465" s="176"/>
      <c r="X465" s="132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  <c r="AO465" s="75"/>
      <c r="AP465" s="75"/>
      <c r="AQ465" s="75"/>
    </row>
    <row r="466" ht="14.25" customHeight="1">
      <c r="F466" s="176"/>
      <c r="N466" s="176"/>
      <c r="V466" s="176"/>
      <c r="X466" s="132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  <c r="AO466" s="75"/>
      <c r="AP466" s="75"/>
      <c r="AQ466" s="75"/>
    </row>
    <row r="467" ht="14.25" customHeight="1">
      <c r="F467" s="176"/>
      <c r="N467" s="176"/>
      <c r="V467" s="176"/>
      <c r="X467" s="132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  <c r="AO467" s="75"/>
      <c r="AP467" s="75"/>
      <c r="AQ467" s="75"/>
    </row>
    <row r="468" ht="14.25" customHeight="1">
      <c r="F468" s="176"/>
      <c r="N468" s="176"/>
      <c r="V468" s="176"/>
      <c r="X468" s="132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</row>
    <row r="469" ht="14.25" customHeight="1">
      <c r="F469" s="176"/>
      <c r="N469" s="176"/>
      <c r="V469" s="176"/>
      <c r="X469" s="132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</row>
    <row r="470" ht="14.25" customHeight="1">
      <c r="F470" s="176"/>
      <c r="N470" s="176"/>
      <c r="V470" s="176"/>
      <c r="X470" s="132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</row>
    <row r="471" ht="14.25" customHeight="1">
      <c r="F471" s="176"/>
      <c r="N471" s="176"/>
      <c r="V471" s="176"/>
      <c r="X471" s="132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</row>
    <row r="472" ht="14.25" customHeight="1">
      <c r="F472" s="176"/>
      <c r="N472" s="176"/>
      <c r="V472" s="176"/>
      <c r="X472" s="132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</row>
    <row r="473" ht="14.25" customHeight="1">
      <c r="F473" s="176"/>
      <c r="N473" s="176"/>
      <c r="V473" s="176"/>
      <c r="X473" s="132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</row>
    <row r="474" ht="14.25" customHeight="1">
      <c r="F474" s="176"/>
      <c r="N474" s="176"/>
      <c r="V474" s="176"/>
      <c r="X474" s="132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</row>
    <row r="475" ht="14.25" customHeight="1">
      <c r="F475" s="176"/>
      <c r="N475" s="176"/>
      <c r="V475" s="176"/>
      <c r="X475" s="132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  <c r="AO475" s="75"/>
      <c r="AP475" s="75"/>
      <c r="AQ475" s="75"/>
    </row>
    <row r="476" ht="14.25" customHeight="1">
      <c r="F476" s="176"/>
      <c r="N476" s="176"/>
      <c r="V476" s="176"/>
      <c r="X476" s="132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</row>
    <row r="477" ht="14.25" customHeight="1">
      <c r="F477" s="176"/>
      <c r="N477" s="176"/>
      <c r="V477" s="176"/>
      <c r="X477" s="132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  <c r="AO477" s="75"/>
      <c r="AP477" s="75"/>
      <c r="AQ477" s="75"/>
    </row>
    <row r="478" ht="14.25" customHeight="1">
      <c r="F478" s="176"/>
      <c r="N478" s="176"/>
      <c r="V478" s="176"/>
      <c r="X478" s="132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  <c r="AO478" s="75"/>
      <c r="AP478" s="75"/>
      <c r="AQ478" s="75"/>
    </row>
    <row r="479" ht="14.25" customHeight="1">
      <c r="F479" s="176"/>
      <c r="N479" s="176"/>
      <c r="V479" s="176"/>
      <c r="X479" s="132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</row>
    <row r="480" ht="14.25" customHeight="1">
      <c r="F480" s="176"/>
      <c r="N480" s="176"/>
      <c r="V480" s="176"/>
      <c r="X480" s="132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  <c r="AO480" s="75"/>
      <c r="AP480" s="75"/>
      <c r="AQ480" s="75"/>
    </row>
    <row r="481" ht="14.25" customHeight="1">
      <c r="F481" s="176"/>
      <c r="N481" s="176"/>
      <c r="V481" s="176"/>
      <c r="X481" s="132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</row>
    <row r="482" ht="14.25" customHeight="1">
      <c r="F482" s="176"/>
      <c r="N482" s="176"/>
      <c r="V482" s="176"/>
      <c r="X482" s="132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</row>
    <row r="483" ht="14.25" customHeight="1">
      <c r="F483" s="176"/>
      <c r="N483" s="176"/>
      <c r="V483" s="176"/>
      <c r="X483" s="132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</row>
    <row r="484" ht="14.25" customHeight="1">
      <c r="F484" s="176"/>
      <c r="N484" s="176"/>
      <c r="V484" s="176"/>
      <c r="X484" s="132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  <c r="AO484" s="75"/>
      <c r="AP484" s="75"/>
      <c r="AQ484" s="75"/>
    </row>
    <row r="485" ht="14.25" customHeight="1">
      <c r="F485" s="176"/>
      <c r="N485" s="176"/>
      <c r="V485" s="176"/>
      <c r="X485" s="132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</row>
    <row r="486" ht="14.25" customHeight="1">
      <c r="F486" s="176"/>
      <c r="N486" s="176"/>
      <c r="V486" s="176"/>
      <c r="X486" s="132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</row>
    <row r="487" ht="14.25" customHeight="1">
      <c r="F487" s="176"/>
      <c r="N487" s="176"/>
      <c r="V487" s="176"/>
      <c r="X487" s="132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</row>
    <row r="488" ht="14.25" customHeight="1">
      <c r="F488" s="176"/>
      <c r="N488" s="176"/>
      <c r="V488" s="176"/>
      <c r="X488" s="132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</row>
    <row r="489" ht="14.25" customHeight="1">
      <c r="F489" s="176"/>
      <c r="N489" s="176"/>
      <c r="V489" s="176"/>
      <c r="X489" s="132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  <c r="AO489" s="75"/>
      <c r="AP489" s="75"/>
      <c r="AQ489" s="75"/>
    </row>
    <row r="490" ht="14.25" customHeight="1">
      <c r="F490" s="176"/>
      <c r="N490" s="176"/>
      <c r="V490" s="176"/>
      <c r="X490" s="132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  <c r="AO490" s="75"/>
      <c r="AP490" s="75"/>
      <c r="AQ490" s="75"/>
    </row>
    <row r="491" ht="14.25" customHeight="1">
      <c r="F491" s="176"/>
      <c r="N491" s="176"/>
      <c r="V491" s="176"/>
      <c r="X491" s="132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  <c r="AO491" s="75"/>
      <c r="AP491" s="75"/>
      <c r="AQ491" s="75"/>
    </row>
    <row r="492" ht="14.25" customHeight="1">
      <c r="F492" s="176"/>
      <c r="N492" s="176"/>
      <c r="V492" s="176"/>
      <c r="X492" s="132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  <c r="AO492" s="75"/>
      <c r="AP492" s="75"/>
      <c r="AQ492" s="75"/>
    </row>
    <row r="493" ht="14.25" customHeight="1">
      <c r="F493" s="176"/>
      <c r="N493" s="176"/>
      <c r="V493" s="176"/>
      <c r="X493" s="132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  <c r="AO493" s="75"/>
      <c r="AP493" s="75"/>
      <c r="AQ493" s="75"/>
    </row>
    <row r="494" ht="14.25" customHeight="1">
      <c r="F494" s="176"/>
      <c r="N494" s="176"/>
      <c r="V494" s="176"/>
      <c r="X494" s="132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  <c r="AO494" s="75"/>
      <c r="AP494" s="75"/>
      <c r="AQ494" s="75"/>
    </row>
    <row r="495" ht="14.25" customHeight="1">
      <c r="F495" s="176"/>
      <c r="N495" s="176"/>
      <c r="V495" s="176"/>
      <c r="X495" s="132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  <c r="AO495" s="75"/>
      <c r="AP495" s="75"/>
      <c r="AQ495" s="75"/>
    </row>
    <row r="496" ht="14.25" customHeight="1">
      <c r="F496" s="176"/>
      <c r="N496" s="176"/>
      <c r="V496" s="176"/>
      <c r="X496" s="132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  <c r="AO496" s="75"/>
      <c r="AP496" s="75"/>
      <c r="AQ496" s="75"/>
    </row>
    <row r="497" ht="14.25" customHeight="1">
      <c r="F497" s="176"/>
      <c r="N497" s="176"/>
      <c r="V497" s="176"/>
      <c r="X497" s="132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  <c r="AO497" s="75"/>
      <c r="AP497" s="75"/>
      <c r="AQ497" s="75"/>
    </row>
    <row r="498" ht="14.25" customHeight="1">
      <c r="F498" s="176"/>
      <c r="N498" s="176"/>
      <c r="V498" s="176"/>
      <c r="X498" s="132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  <c r="AO498" s="75"/>
      <c r="AP498" s="75"/>
      <c r="AQ498" s="75"/>
    </row>
    <row r="499" ht="14.25" customHeight="1">
      <c r="F499" s="176"/>
      <c r="N499" s="176"/>
      <c r="V499" s="176"/>
      <c r="X499" s="132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</row>
    <row r="500" ht="14.25" customHeight="1">
      <c r="F500" s="176"/>
      <c r="N500" s="176"/>
      <c r="V500" s="176"/>
      <c r="X500" s="132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  <c r="AO500" s="75"/>
      <c r="AP500" s="75"/>
      <c r="AQ500" s="75"/>
    </row>
    <row r="501" ht="14.25" customHeight="1">
      <c r="F501" s="176"/>
      <c r="N501" s="176"/>
      <c r="V501" s="176"/>
      <c r="X501" s="132"/>
      <c r="Y501" s="75"/>
      <c r="Z501" s="75"/>
      <c r="AA501" s="75"/>
      <c r="AB501" s="75"/>
      <c r="AC501" s="75"/>
      <c r="AD501" s="75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  <c r="AO501" s="75"/>
      <c r="AP501" s="75"/>
      <c r="AQ501" s="75"/>
    </row>
    <row r="502" ht="14.25" customHeight="1">
      <c r="F502" s="176"/>
      <c r="N502" s="176"/>
      <c r="V502" s="176"/>
      <c r="X502" s="132"/>
      <c r="Y502" s="75"/>
      <c r="Z502" s="75"/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</row>
    <row r="503" ht="14.25" customHeight="1">
      <c r="F503" s="176"/>
      <c r="N503" s="176"/>
      <c r="V503" s="176"/>
      <c r="X503" s="132"/>
      <c r="Y503" s="75"/>
      <c r="Z503" s="75"/>
      <c r="AA503" s="75"/>
      <c r="AB503" s="75"/>
      <c r="AC503" s="75"/>
      <c r="AD503" s="75"/>
      <c r="AE503" s="75"/>
      <c r="AF503" s="75"/>
      <c r="AG503" s="75"/>
      <c r="AH503" s="75"/>
      <c r="AI503" s="75"/>
      <c r="AJ503" s="75"/>
      <c r="AK503" s="75"/>
      <c r="AL503" s="75"/>
      <c r="AM503" s="75"/>
      <c r="AN503" s="75"/>
      <c r="AO503" s="75"/>
      <c r="AP503" s="75"/>
      <c r="AQ503" s="75"/>
    </row>
    <row r="504" ht="14.25" customHeight="1">
      <c r="F504" s="176"/>
      <c r="N504" s="176"/>
      <c r="V504" s="176"/>
      <c r="X504" s="132"/>
      <c r="Y504" s="75"/>
      <c r="Z504" s="75"/>
      <c r="AA504" s="75"/>
      <c r="AB504" s="75"/>
      <c r="AC504" s="75"/>
      <c r="AD504" s="75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  <c r="AO504" s="75"/>
      <c r="AP504" s="75"/>
      <c r="AQ504" s="75"/>
    </row>
    <row r="505" ht="14.25" customHeight="1">
      <c r="F505" s="176"/>
      <c r="N505" s="176"/>
      <c r="V505" s="176"/>
      <c r="X505" s="132"/>
      <c r="Y505" s="75"/>
      <c r="Z505" s="75"/>
      <c r="AA505" s="75"/>
      <c r="AB505" s="75"/>
      <c r="AC505" s="75"/>
      <c r="AD505" s="75"/>
      <c r="AE505" s="75"/>
      <c r="AF505" s="75"/>
      <c r="AG505" s="75"/>
      <c r="AH505" s="75"/>
      <c r="AI505" s="75"/>
      <c r="AJ505" s="75"/>
      <c r="AK505" s="75"/>
      <c r="AL505" s="75"/>
      <c r="AM505" s="75"/>
      <c r="AN505" s="75"/>
      <c r="AO505" s="75"/>
      <c r="AP505" s="75"/>
      <c r="AQ505" s="75"/>
    </row>
    <row r="506" ht="14.25" customHeight="1">
      <c r="F506" s="176"/>
      <c r="N506" s="176"/>
      <c r="V506" s="176"/>
      <c r="X506" s="132"/>
      <c r="Y506" s="75"/>
      <c r="Z506" s="75"/>
      <c r="AA506" s="75"/>
      <c r="AB506" s="75"/>
      <c r="AC506" s="75"/>
      <c r="AD506" s="75"/>
      <c r="AE506" s="75"/>
      <c r="AF506" s="75"/>
      <c r="AG506" s="75"/>
      <c r="AH506" s="75"/>
      <c r="AI506" s="75"/>
      <c r="AJ506" s="75"/>
      <c r="AK506" s="75"/>
      <c r="AL506" s="75"/>
      <c r="AM506" s="75"/>
      <c r="AN506" s="75"/>
      <c r="AO506" s="75"/>
      <c r="AP506" s="75"/>
      <c r="AQ506" s="75"/>
    </row>
    <row r="507" ht="14.25" customHeight="1">
      <c r="F507" s="176"/>
      <c r="N507" s="176"/>
      <c r="V507" s="176"/>
      <c r="X507" s="132"/>
      <c r="Y507" s="75"/>
      <c r="Z507" s="75"/>
      <c r="AA507" s="75"/>
      <c r="AB507" s="75"/>
      <c r="AC507" s="75"/>
      <c r="AD507" s="75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  <c r="AO507" s="75"/>
      <c r="AP507" s="75"/>
      <c r="AQ507" s="75"/>
    </row>
    <row r="508" ht="14.25" customHeight="1">
      <c r="F508" s="176"/>
      <c r="N508" s="176"/>
      <c r="V508" s="176"/>
      <c r="X508" s="132"/>
      <c r="Y508" s="75"/>
      <c r="Z508" s="75"/>
      <c r="AA508" s="75"/>
      <c r="AB508" s="75"/>
      <c r="AC508" s="75"/>
      <c r="AD508" s="75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  <c r="AO508" s="75"/>
      <c r="AP508" s="75"/>
      <c r="AQ508" s="75"/>
    </row>
    <row r="509" ht="14.25" customHeight="1">
      <c r="F509" s="176"/>
      <c r="N509" s="176"/>
      <c r="V509" s="176"/>
      <c r="X509" s="132"/>
      <c r="Y509" s="75"/>
      <c r="Z509" s="75"/>
      <c r="AA509" s="75"/>
      <c r="AB509" s="75"/>
      <c r="AC509" s="75"/>
      <c r="AD509" s="75"/>
      <c r="AE509" s="75"/>
      <c r="AF509" s="75"/>
      <c r="AG509" s="75"/>
      <c r="AH509" s="75"/>
      <c r="AI509" s="75"/>
      <c r="AJ509" s="75"/>
      <c r="AK509" s="75"/>
      <c r="AL509" s="75"/>
      <c r="AM509" s="75"/>
      <c r="AN509" s="75"/>
      <c r="AO509" s="75"/>
      <c r="AP509" s="75"/>
      <c r="AQ509" s="75"/>
    </row>
    <row r="510" ht="14.25" customHeight="1">
      <c r="F510" s="176"/>
      <c r="N510" s="176"/>
      <c r="V510" s="176"/>
      <c r="X510" s="132"/>
      <c r="Y510" s="75"/>
      <c r="Z510" s="75"/>
      <c r="AA510" s="75"/>
      <c r="AB510" s="75"/>
      <c r="AC510" s="75"/>
      <c r="AD510" s="75"/>
      <c r="AE510" s="75"/>
      <c r="AF510" s="75"/>
      <c r="AG510" s="75"/>
      <c r="AH510" s="75"/>
      <c r="AI510" s="75"/>
      <c r="AJ510" s="75"/>
      <c r="AK510" s="75"/>
      <c r="AL510" s="75"/>
      <c r="AM510" s="75"/>
      <c r="AN510" s="75"/>
      <c r="AO510" s="75"/>
      <c r="AP510" s="75"/>
      <c r="AQ510" s="75"/>
    </row>
    <row r="511" ht="14.25" customHeight="1">
      <c r="F511" s="176"/>
      <c r="N511" s="176"/>
      <c r="V511" s="176"/>
      <c r="X511" s="132"/>
      <c r="Y511" s="75"/>
      <c r="Z511" s="75"/>
      <c r="AA511" s="75"/>
      <c r="AB511" s="75"/>
      <c r="AC511" s="75"/>
      <c r="AD511" s="75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  <c r="AO511" s="75"/>
      <c r="AP511" s="75"/>
      <c r="AQ511" s="75"/>
    </row>
    <row r="512" ht="14.25" customHeight="1">
      <c r="F512" s="176"/>
      <c r="N512" s="176"/>
      <c r="V512" s="176"/>
      <c r="X512" s="132"/>
      <c r="Y512" s="75"/>
      <c r="Z512" s="75"/>
      <c r="AA512" s="75"/>
      <c r="AB512" s="75"/>
      <c r="AC512" s="75"/>
      <c r="AD512" s="75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  <c r="AO512" s="75"/>
      <c r="AP512" s="75"/>
      <c r="AQ512" s="75"/>
    </row>
    <row r="513" ht="14.25" customHeight="1">
      <c r="F513" s="176"/>
      <c r="N513" s="176"/>
      <c r="V513" s="176"/>
      <c r="X513" s="132"/>
      <c r="Y513" s="75"/>
      <c r="Z513" s="75"/>
      <c r="AA513" s="75"/>
      <c r="AB513" s="75"/>
      <c r="AC513" s="75"/>
      <c r="AD513" s="75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  <c r="AO513" s="75"/>
      <c r="AP513" s="75"/>
      <c r="AQ513" s="75"/>
    </row>
    <row r="514" ht="14.25" customHeight="1">
      <c r="F514" s="176"/>
      <c r="N514" s="176"/>
      <c r="V514" s="176"/>
      <c r="X514" s="132"/>
      <c r="Y514" s="75"/>
      <c r="Z514" s="75"/>
      <c r="AA514" s="75"/>
      <c r="AB514" s="75"/>
      <c r="AC514" s="75"/>
      <c r="AD514" s="75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  <c r="AO514" s="75"/>
      <c r="AP514" s="75"/>
      <c r="AQ514" s="75"/>
    </row>
    <row r="515" ht="14.25" customHeight="1">
      <c r="F515" s="176"/>
      <c r="N515" s="176"/>
      <c r="V515" s="176"/>
      <c r="X515" s="132"/>
      <c r="Y515" s="75"/>
      <c r="Z515" s="75"/>
      <c r="AA515" s="75"/>
      <c r="AB515" s="75"/>
      <c r="AC515" s="75"/>
      <c r="AD515" s="75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  <c r="AO515" s="75"/>
      <c r="AP515" s="75"/>
      <c r="AQ515" s="75"/>
    </row>
    <row r="516" ht="14.25" customHeight="1">
      <c r="F516" s="176"/>
      <c r="N516" s="176"/>
      <c r="V516" s="176"/>
      <c r="X516" s="132"/>
      <c r="Y516" s="75"/>
      <c r="Z516" s="75"/>
      <c r="AA516" s="75"/>
      <c r="AB516" s="75"/>
      <c r="AC516" s="75"/>
      <c r="AD516" s="75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  <c r="AO516" s="75"/>
      <c r="AP516" s="75"/>
      <c r="AQ516" s="75"/>
    </row>
    <row r="517" ht="14.25" customHeight="1">
      <c r="F517" s="176"/>
      <c r="N517" s="176"/>
      <c r="V517" s="176"/>
      <c r="X517" s="132"/>
      <c r="Y517" s="75"/>
      <c r="Z517" s="75"/>
      <c r="AA517" s="75"/>
      <c r="AB517" s="75"/>
      <c r="AC517" s="75"/>
      <c r="AD517" s="75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  <c r="AO517" s="75"/>
      <c r="AP517" s="75"/>
      <c r="AQ517" s="75"/>
    </row>
    <row r="518" ht="14.25" customHeight="1">
      <c r="F518" s="176"/>
      <c r="N518" s="176"/>
      <c r="V518" s="176"/>
      <c r="X518" s="132"/>
      <c r="Y518" s="75"/>
      <c r="Z518" s="75"/>
      <c r="AA518" s="75"/>
      <c r="AB518" s="75"/>
      <c r="AC518" s="75"/>
      <c r="AD518" s="75"/>
      <c r="AE518" s="75"/>
      <c r="AF518" s="75"/>
      <c r="AG518" s="75"/>
      <c r="AH518" s="75"/>
      <c r="AI518" s="75"/>
      <c r="AJ518" s="75"/>
      <c r="AK518" s="75"/>
      <c r="AL518" s="75"/>
      <c r="AM518" s="75"/>
      <c r="AN518" s="75"/>
      <c r="AO518" s="75"/>
      <c r="AP518" s="75"/>
      <c r="AQ518" s="75"/>
    </row>
    <row r="519" ht="14.25" customHeight="1">
      <c r="F519" s="176"/>
      <c r="N519" s="176"/>
      <c r="V519" s="176"/>
      <c r="X519" s="132"/>
      <c r="Y519" s="75"/>
      <c r="Z519" s="75"/>
      <c r="AA519" s="75"/>
      <c r="AB519" s="75"/>
      <c r="AC519" s="75"/>
      <c r="AD519" s="75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  <c r="AO519" s="75"/>
      <c r="AP519" s="75"/>
      <c r="AQ519" s="75"/>
    </row>
    <row r="520" ht="14.25" customHeight="1">
      <c r="F520" s="176"/>
      <c r="N520" s="176"/>
      <c r="V520" s="176"/>
      <c r="X520" s="132"/>
      <c r="Y520" s="75"/>
      <c r="Z520" s="75"/>
      <c r="AA520" s="75"/>
      <c r="AB520" s="75"/>
      <c r="AC520" s="75"/>
      <c r="AD520" s="75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  <c r="AO520" s="75"/>
      <c r="AP520" s="75"/>
      <c r="AQ520" s="75"/>
    </row>
    <row r="521" ht="14.25" customHeight="1">
      <c r="F521" s="176"/>
      <c r="N521" s="176"/>
      <c r="V521" s="176"/>
      <c r="X521" s="132"/>
      <c r="Y521" s="75"/>
      <c r="Z521" s="75"/>
      <c r="AA521" s="75"/>
      <c r="AB521" s="75"/>
      <c r="AC521" s="75"/>
      <c r="AD521" s="75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  <c r="AO521" s="75"/>
      <c r="AP521" s="75"/>
      <c r="AQ521" s="75"/>
    </row>
    <row r="522" ht="14.25" customHeight="1">
      <c r="F522" s="176"/>
      <c r="N522" s="176"/>
      <c r="V522" s="176"/>
      <c r="X522" s="132"/>
      <c r="Y522" s="75"/>
      <c r="Z522" s="75"/>
      <c r="AA522" s="75"/>
      <c r="AB522" s="75"/>
      <c r="AC522" s="75"/>
      <c r="AD522" s="75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  <c r="AO522" s="75"/>
      <c r="AP522" s="75"/>
      <c r="AQ522" s="75"/>
    </row>
    <row r="523" ht="14.25" customHeight="1">
      <c r="F523" s="176"/>
      <c r="N523" s="176"/>
      <c r="V523" s="176"/>
      <c r="X523" s="132"/>
      <c r="Y523" s="75"/>
      <c r="Z523" s="75"/>
      <c r="AA523" s="75"/>
      <c r="AB523" s="75"/>
      <c r="AC523" s="75"/>
      <c r="AD523" s="75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</row>
    <row r="524" ht="14.25" customHeight="1">
      <c r="F524" s="176"/>
      <c r="N524" s="176"/>
      <c r="V524" s="176"/>
      <c r="X524" s="132"/>
      <c r="Y524" s="75"/>
      <c r="Z524" s="75"/>
      <c r="AA524" s="75"/>
      <c r="AB524" s="75"/>
      <c r="AC524" s="75"/>
      <c r="AD524" s="75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</row>
    <row r="525" ht="14.25" customHeight="1">
      <c r="F525" s="176"/>
      <c r="N525" s="176"/>
      <c r="V525" s="176"/>
      <c r="X525" s="132"/>
      <c r="Y525" s="75"/>
      <c r="Z525" s="75"/>
      <c r="AA525" s="75"/>
      <c r="AB525" s="75"/>
      <c r="AC525" s="75"/>
      <c r="AD525" s="75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</row>
    <row r="526" ht="14.25" customHeight="1">
      <c r="F526" s="176"/>
      <c r="N526" s="176"/>
      <c r="V526" s="176"/>
      <c r="X526" s="132"/>
      <c r="Y526" s="75"/>
      <c r="Z526" s="75"/>
      <c r="AA526" s="75"/>
      <c r="AB526" s="75"/>
      <c r="AC526" s="75"/>
      <c r="AD526" s="75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</row>
    <row r="527" ht="14.25" customHeight="1">
      <c r="F527" s="176"/>
      <c r="N527" s="176"/>
      <c r="V527" s="176"/>
      <c r="X527" s="132"/>
      <c r="Y527" s="75"/>
      <c r="Z527" s="75"/>
      <c r="AA527" s="75"/>
      <c r="AB527" s="75"/>
      <c r="AC527" s="75"/>
      <c r="AD527" s="75"/>
      <c r="AE527" s="75"/>
      <c r="AF527" s="75"/>
      <c r="AG527" s="75"/>
      <c r="AH527" s="75"/>
      <c r="AI527" s="75"/>
      <c r="AJ527" s="75"/>
      <c r="AK527" s="75"/>
      <c r="AL527" s="75"/>
      <c r="AM527" s="75"/>
      <c r="AN527" s="75"/>
      <c r="AO527" s="75"/>
      <c r="AP527" s="75"/>
      <c r="AQ527" s="75"/>
    </row>
    <row r="528" ht="14.25" customHeight="1">
      <c r="F528" s="176"/>
      <c r="N528" s="176"/>
      <c r="V528" s="176"/>
      <c r="X528" s="132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</row>
    <row r="529" ht="14.25" customHeight="1">
      <c r="F529" s="176"/>
      <c r="N529" s="176"/>
      <c r="V529" s="176"/>
      <c r="X529" s="132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</row>
    <row r="530" ht="14.25" customHeight="1">
      <c r="F530" s="176"/>
      <c r="N530" s="176"/>
      <c r="V530" s="176"/>
      <c r="X530" s="132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</row>
    <row r="531" ht="14.25" customHeight="1">
      <c r="F531" s="176"/>
      <c r="N531" s="176"/>
      <c r="V531" s="176"/>
      <c r="X531" s="132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</row>
    <row r="532" ht="14.25" customHeight="1">
      <c r="F532" s="176"/>
      <c r="N532" s="176"/>
      <c r="V532" s="176"/>
      <c r="X532" s="132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</row>
    <row r="533" ht="14.25" customHeight="1">
      <c r="F533" s="176"/>
      <c r="N533" s="176"/>
      <c r="V533" s="176"/>
      <c r="X533" s="132"/>
      <c r="Y533" s="75"/>
      <c r="Z533" s="75"/>
      <c r="AA533" s="75"/>
      <c r="AB533" s="75"/>
      <c r="AC533" s="75"/>
      <c r="AD533" s="75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  <c r="AO533" s="75"/>
      <c r="AP533" s="75"/>
      <c r="AQ533" s="75"/>
    </row>
    <row r="534" ht="14.25" customHeight="1">
      <c r="F534" s="176"/>
      <c r="N534" s="176"/>
      <c r="V534" s="176"/>
      <c r="X534" s="132"/>
      <c r="Y534" s="75"/>
      <c r="Z534" s="75"/>
      <c r="AA534" s="75"/>
      <c r="AB534" s="75"/>
      <c r="AC534" s="75"/>
      <c r="AD534" s="75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  <c r="AO534" s="75"/>
      <c r="AP534" s="75"/>
      <c r="AQ534" s="75"/>
    </row>
    <row r="535" ht="14.25" customHeight="1">
      <c r="F535" s="176"/>
      <c r="N535" s="176"/>
      <c r="V535" s="176"/>
      <c r="X535" s="132"/>
      <c r="Y535" s="75"/>
      <c r="Z535" s="75"/>
      <c r="AA535" s="75"/>
      <c r="AB535" s="75"/>
      <c r="AC535" s="75"/>
      <c r="AD535" s="75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  <c r="AO535" s="75"/>
      <c r="AP535" s="75"/>
      <c r="AQ535" s="75"/>
    </row>
    <row r="536" ht="14.25" customHeight="1">
      <c r="F536" s="176"/>
      <c r="N536" s="176"/>
      <c r="V536" s="176"/>
      <c r="X536" s="132"/>
      <c r="Y536" s="75"/>
      <c r="Z536" s="75"/>
      <c r="AA536" s="75"/>
      <c r="AB536" s="75"/>
      <c r="AC536" s="75"/>
      <c r="AD536" s="75"/>
      <c r="AE536" s="75"/>
      <c r="AF536" s="75"/>
      <c r="AG536" s="75"/>
      <c r="AH536" s="75"/>
      <c r="AI536" s="75"/>
      <c r="AJ536" s="75"/>
      <c r="AK536" s="75"/>
      <c r="AL536" s="75"/>
      <c r="AM536" s="75"/>
      <c r="AN536" s="75"/>
      <c r="AO536" s="75"/>
      <c r="AP536" s="75"/>
      <c r="AQ536" s="75"/>
    </row>
    <row r="537" ht="14.25" customHeight="1">
      <c r="F537" s="176"/>
      <c r="N537" s="176"/>
      <c r="V537" s="176"/>
      <c r="X537" s="132"/>
      <c r="Y537" s="75"/>
      <c r="Z537" s="75"/>
      <c r="AA537" s="75"/>
      <c r="AB537" s="75"/>
      <c r="AC537" s="75"/>
      <c r="AD537" s="75"/>
      <c r="AE537" s="75"/>
      <c r="AF537" s="75"/>
      <c r="AG537" s="75"/>
      <c r="AH537" s="75"/>
      <c r="AI537" s="75"/>
      <c r="AJ537" s="75"/>
      <c r="AK537" s="75"/>
      <c r="AL537" s="75"/>
      <c r="AM537" s="75"/>
      <c r="AN537" s="75"/>
      <c r="AO537" s="75"/>
      <c r="AP537" s="75"/>
      <c r="AQ537" s="75"/>
    </row>
    <row r="538" ht="14.25" customHeight="1">
      <c r="F538" s="176"/>
      <c r="N538" s="176"/>
      <c r="V538" s="176"/>
      <c r="X538" s="132"/>
      <c r="Y538" s="75"/>
      <c r="Z538" s="75"/>
      <c r="AA538" s="75"/>
      <c r="AB538" s="75"/>
      <c r="AC538" s="75"/>
      <c r="AD538" s="75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  <c r="AO538" s="75"/>
      <c r="AP538" s="75"/>
      <c r="AQ538" s="75"/>
    </row>
    <row r="539" ht="14.25" customHeight="1">
      <c r="F539" s="176"/>
      <c r="N539" s="176"/>
      <c r="V539" s="176"/>
      <c r="X539" s="132"/>
      <c r="Y539" s="75"/>
      <c r="Z539" s="75"/>
      <c r="AA539" s="75"/>
      <c r="AB539" s="75"/>
      <c r="AC539" s="75"/>
      <c r="AD539" s="75"/>
      <c r="AE539" s="75"/>
      <c r="AF539" s="75"/>
      <c r="AG539" s="75"/>
      <c r="AH539" s="75"/>
      <c r="AI539" s="75"/>
      <c r="AJ539" s="75"/>
      <c r="AK539" s="75"/>
      <c r="AL539" s="75"/>
      <c r="AM539" s="75"/>
      <c r="AN539" s="75"/>
      <c r="AO539" s="75"/>
      <c r="AP539" s="75"/>
      <c r="AQ539" s="75"/>
    </row>
    <row r="540" ht="14.25" customHeight="1">
      <c r="F540" s="176"/>
      <c r="N540" s="176"/>
      <c r="V540" s="176"/>
      <c r="X540" s="132"/>
      <c r="Y540" s="75"/>
      <c r="Z540" s="75"/>
      <c r="AA540" s="75"/>
      <c r="AB540" s="75"/>
      <c r="AC540" s="75"/>
      <c r="AD540" s="75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  <c r="AO540" s="75"/>
      <c r="AP540" s="75"/>
      <c r="AQ540" s="75"/>
    </row>
    <row r="541" ht="14.25" customHeight="1">
      <c r="F541" s="176"/>
      <c r="N541" s="176"/>
      <c r="V541" s="176"/>
      <c r="X541" s="132"/>
      <c r="Y541" s="75"/>
      <c r="Z541" s="75"/>
      <c r="AA541" s="75"/>
      <c r="AB541" s="75"/>
      <c r="AC541" s="75"/>
      <c r="AD541" s="75"/>
      <c r="AE541" s="75"/>
      <c r="AF541" s="75"/>
      <c r="AG541" s="75"/>
      <c r="AH541" s="75"/>
      <c r="AI541" s="75"/>
      <c r="AJ541" s="75"/>
      <c r="AK541" s="75"/>
      <c r="AL541" s="75"/>
      <c r="AM541" s="75"/>
      <c r="AN541" s="75"/>
      <c r="AO541" s="75"/>
      <c r="AP541" s="75"/>
      <c r="AQ541" s="75"/>
    </row>
    <row r="542" ht="14.25" customHeight="1">
      <c r="F542" s="176"/>
      <c r="N542" s="176"/>
      <c r="V542" s="176"/>
      <c r="X542" s="132"/>
      <c r="Y542" s="75"/>
      <c r="Z542" s="75"/>
      <c r="AA542" s="75"/>
      <c r="AB542" s="75"/>
      <c r="AC542" s="75"/>
      <c r="AD542" s="75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  <c r="AO542" s="75"/>
      <c r="AP542" s="75"/>
      <c r="AQ542" s="75"/>
    </row>
    <row r="543" ht="14.25" customHeight="1">
      <c r="F543" s="176"/>
      <c r="N543" s="176"/>
      <c r="V543" s="176"/>
      <c r="X543" s="132"/>
      <c r="Y543" s="75"/>
      <c r="Z543" s="75"/>
      <c r="AA543" s="75"/>
      <c r="AB543" s="75"/>
      <c r="AC543" s="75"/>
      <c r="AD543" s="75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  <c r="AO543" s="75"/>
      <c r="AP543" s="75"/>
      <c r="AQ543" s="75"/>
    </row>
    <row r="544" ht="14.25" customHeight="1">
      <c r="F544" s="176"/>
      <c r="N544" s="176"/>
      <c r="V544" s="176"/>
      <c r="X544" s="132"/>
      <c r="Y544" s="75"/>
      <c r="Z544" s="75"/>
      <c r="AA544" s="75"/>
      <c r="AB544" s="75"/>
      <c r="AC544" s="75"/>
      <c r="AD544" s="75"/>
      <c r="AE544" s="75"/>
      <c r="AF544" s="75"/>
      <c r="AG544" s="75"/>
      <c r="AH544" s="75"/>
      <c r="AI544" s="75"/>
      <c r="AJ544" s="75"/>
      <c r="AK544" s="75"/>
      <c r="AL544" s="75"/>
      <c r="AM544" s="75"/>
      <c r="AN544" s="75"/>
      <c r="AO544" s="75"/>
      <c r="AP544" s="75"/>
      <c r="AQ544" s="75"/>
    </row>
    <row r="545" ht="14.25" customHeight="1">
      <c r="F545" s="176"/>
      <c r="N545" s="176"/>
      <c r="V545" s="176"/>
      <c r="X545" s="132"/>
      <c r="Y545" s="75"/>
      <c r="Z545" s="75"/>
      <c r="AA545" s="75"/>
      <c r="AB545" s="75"/>
      <c r="AC545" s="75"/>
      <c r="AD545" s="75"/>
      <c r="AE545" s="75"/>
      <c r="AF545" s="75"/>
      <c r="AG545" s="75"/>
      <c r="AH545" s="75"/>
      <c r="AI545" s="75"/>
      <c r="AJ545" s="75"/>
      <c r="AK545" s="75"/>
      <c r="AL545" s="75"/>
      <c r="AM545" s="75"/>
      <c r="AN545" s="75"/>
      <c r="AO545" s="75"/>
      <c r="AP545" s="75"/>
      <c r="AQ545" s="75"/>
    </row>
    <row r="546" ht="14.25" customHeight="1">
      <c r="F546" s="176"/>
      <c r="N546" s="176"/>
      <c r="V546" s="176"/>
      <c r="X546" s="132"/>
      <c r="Y546" s="75"/>
      <c r="Z546" s="75"/>
      <c r="AA546" s="75"/>
      <c r="AB546" s="75"/>
      <c r="AC546" s="75"/>
      <c r="AD546" s="75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  <c r="AO546" s="75"/>
      <c r="AP546" s="75"/>
      <c r="AQ546" s="75"/>
    </row>
    <row r="547" ht="14.25" customHeight="1">
      <c r="F547" s="176"/>
      <c r="N547" s="176"/>
      <c r="V547" s="176"/>
      <c r="X547" s="132"/>
      <c r="Y547" s="75"/>
      <c r="Z547" s="75"/>
      <c r="AA547" s="75"/>
      <c r="AB547" s="75"/>
      <c r="AC547" s="75"/>
      <c r="AD547" s="75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  <c r="AO547" s="75"/>
      <c r="AP547" s="75"/>
      <c r="AQ547" s="75"/>
    </row>
    <row r="548" ht="14.25" customHeight="1">
      <c r="F548" s="176"/>
      <c r="N548" s="176"/>
      <c r="V548" s="176"/>
      <c r="X548" s="132"/>
      <c r="Y548" s="75"/>
      <c r="Z548" s="75"/>
      <c r="AA548" s="75"/>
      <c r="AB548" s="75"/>
      <c r="AC548" s="75"/>
      <c r="AD548" s="75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  <c r="AO548" s="75"/>
      <c r="AP548" s="75"/>
      <c r="AQ548" s="75"/>
    </row>
    <row r="549" ht="14.25" customHeight="1">
      <c r="F549" s="176"/>
      <c r="N549" s="176"/>
      <c r="V549" s="176"/>
      <c r="X549" s="132"/>
      <c r="Y549" s="75"/>
      <c r="Z549" s="75"/>
      <c r="AA549" s="75"/>
      <c r="AB549" s="75"/>
      <c r="AC549" s="75"/>
      <c r="AD549" s="75"/>
      <c r="AE549" s="75"/>
      <c r="AF549" s="75"/>
      <c r="AG549" s="75"/>
      <c r="AH549" s="75"/>
      <c r="AI549" s="75"/>
      <c r="AJ549" s="75"/>
      <c r="AK549" s="75"/>
      <c r="AL549" s="75"/>
      <c r="AM549" s="75"/>
      <c r="AN549" s="75"/>
      <c r="AO549" s="75"/>
      <c r="AP549" s="75"/>
      <c r="AQ549" s="75"/>
    </row>
    <row r="550" ht="14.25" customHeight="1">
      <c r="F550" s="176"/>
      <c r="N550" s="176"/>
      <c r="V550" s="176"/>
      <c r="X550" s="132"/>
      <c r="Y550" s="75"/>
      <c r="Z550" s="75"/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  <c r="AO550" s="75"/>
      <c r="AP550" s="75"/>
      <c r="AQ550" s="75"/>
    </row>
    <row r="551" ht="14.25" customHeight="1">
      <c r="F551" s="176"/>
      <c r="N551" s="176"/>
      <c r="V551" s="176"/>
      <c r="X551" s="132"/>
      <c r="Y551" s="75"/>
      <c r="Z551" s="75"/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  <c r="AO551" s="75"/>
      <c r="AP551" s="75"/>
      <c r="AQ551" s="75"/>
    </row>
    <row r="552" ht="14.25" customHeight="1">
      <c r="F552" s="176"/>
      <c r="N552" s="176"/>
      <c r="V552" s="176"/>
      <c r="X552" s="132"/>
      <c r="Y552" s="75"/>
      <c r="Z552" s="75"/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  <c r="AO552" s="75"/>
      <c r="AP552" s="75"/>
      <c r="AQ552" s="75"/>
    </row>
    <row r="553" ht="14.25" customHeight="1">
      <c r="F553" s="176"/>
      <c r="N553" s="176"/>
      <c r="V553" s="176"/>
      <c r="X553" s="132"/>
      <c r="Y553" s="75"/>
      <c r="Z553" s="75"/>
      <c r="AA553" s="75"/>
      <c r="AB553" s="75"/>
      <c r="AC553" s="75"/>
      <c r="AD553" s="75"/>
      <c r="AE553" s="75"/>
      <c r="AF553" s="75"/>
      <c r="AG553" s="75"/>
      <c r="AH553" s="75"/>
      <c r="AI553" s="75"/>
      <c r="AJ553" s="75"/>
      <c r="AK553" s="75"/>
      <c r="AL553" s="75"/>
      <c r="AM553" s="75"/>
      <c r="AN553" s="75"/>
      <c r="AO553" s="75"/>
      <c r="AP553" s="75"/>
      <c r="AQ553" s="75"/>
    </row>
    <row r="554" ht="14.25" customHeight="1">
      <c r="F554" s="176"/>
      <c r="N554" s="176"/>
      <c r="V554" s="176"/>
      <c r="X554" s="132"/>
      <c r="Y554" s="75"/>
      <c r="Z554" s="75"/>
      <c r="AA554" s="75"/>
      <c r="AB554" s="75"/>
      <c r="AC554" s="75"/>
      <c r="AD554" s="75"/>
      <c r="AE554" s="75"/>
      <c r="AF554" s="75"/>
      <c r="AG554" s="75"/>
      <c r="AH554" s="75"/>
      <c r="AI554" s="75"/>
      <c r="AJ554" s="75"/>
      <c r="AK554" s="75"/>
      <c r="AL554" s="75"/>
      <c r="AM554" s="75"/>
      <c r="AN554" s="75"/>
      <c r="AO554" s="75"/>
      <c r="AP554" s="75"/>
      <c r="AQ554" s="75"/>
    </row>
    <row r="555" ht="14.25" customHeight="1">
      <c r="F555" s="176"/>
      <c r="N555" s="176"/>
      <c r="V555" s="176"/>
      <c r="X555" s="132"/>
      <c r="Y555" s="75"/>
      <c r="Z555" s="75"/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5"/>
      <c r="AO555" s="75"/>
      <c r="AP555" s="75"/>
      <c r="AQ555" s="75"/>
    </row>
    <row r="556" ht="14.25" customHeight="1">
      <c r="F556" s="176"/>
      <c r="N556" s="176"/>
      <c r="V556" s="176"/>
      <c r="X556" s="132"/>
      <c r="Y556" s="75"/>
      <c r="Z556" s="75"/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5"/>
      <c r="AO556" s="75"/>
      <c r="AP556" s="75"/>
      <c r="AQ556" s="75"/>
    </row>
    <row r="557" ht="14.25" customHeight="1">
      <c r="F557" s="176"/>
      <c r="N557" s="176"/>
      <c r="V557" s="176"/>
      <c r="X557" s="132"/>
      <c r="Y557" s="75"/>
      <c r="Z557" s="75"/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5"/>
      <c r="AO557" s="75"/>
      <c r="AP557" s="75"/>
      <c r="AQ557" s="75"/>
    </row>
    <row r="558" ht="14.25" customHeight="1">
      <c r="F558" s="176"/>
      <c r="N558" s="176"/>
      <c r="V558" s="176"/>
      <c r="X558" s="132"/>
      <c r="Y558" s="75"/>
      <c r="Z558" s="75"/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5"/>
      <c r="AO558" s="75"/>
      <c r="AP558" s="75"/>
      <c r="AQ558" s="75"/>
    </row>
    <row r="559" ht="14.25" customHeight="1">
      <c r="F559" s="176"/>
      <c r="N559" s="176"/>
      <c r="V559" s="176"/>
      <c r="X559" s="132"/>
      <c r="Y559" s="75"/>
      <c r="Z559" s="75"/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5"/>
      <c r="AO559" s="75"/>
      <c r="AP559" s="75"/>
      <c r="AQ559" s="75"/>
    </row>
    <row r="560" ht="14.25" customHeight="1">
      <c r="F560" s="176"/>
      <c r="N560" s="176"/>
      <c r="V560" s="176"/>
      <c r="X560" s="132"/>
      <c r="Y560" s="75"/>
      <c r="Z560" s="75"/>
      <c r="AA560" s="75"/>
      <c r="AB560" s="75"/>
      <c r="AC560" s="75"/>
      <c r="AD560" s="75"/>
      <c r="AE560" s="75"/>
      <c r="AF560" s="75"/>
      <c r="AG560" s="75"/>
      <c r="AH560" s="75"/>
      <c r="AI560" s="75"/>
      <c r="AJ560" s="75"/>
      <c r="AK560" s="75"/>
      <c r="AL560" s="75"/>
      <c r="AM560" s="75"/>
      <c r="AN560" s="75"/>
      <c r="AO560" s="75"/>
      <c r="AP560" s="75"/>
      <c r="AQ560" s="75"/>
    </row>
    <row r="561" ht="14.25" customHeight="1">
      <c r="F561" s="176"/>
      <c r="N561" s="176"/>
      <c r="V561" s="176"/>
      <c r="X561" s="132"/>
      <c r="Y561" s="75"/>
      <c r="Z561" s="75"/>
      <c r="AA561" s="75"/>
      <c r="AB561" s="75"/>
      <c r="AC561" s="75"/>
      <c r="AD561" s="75"/>
      <c r="AE561" s="75"/>
      <c r="AF561" s="75"/>
      <c r="AG561" s="75"/>
      <c r="AH561" s="75"/>
      <c r="AI561" s="75"/>
      <c r="AJ561" s="75"/>
      <c r="AK561" s="75"/>
      <c r="AL561" s="75"/>
      <c r="AM561" s="75"/>
      <c r="AN561" s="75"/>
      <c r="AO561" s="75"/>
      <c r="AP561" s="75"/>
      <c r="AQ561" s="75"/>
    </row>
    <row r="562" ht="14.25" customHeight="1">
      <c r="F562" s="176"/>
      <c r="N562" s="176"/>
      <c r="V562" s="176"/>
      <c r="X562" s="132"/>
      <c r="Y562" s="75"/>
      <c r="Z562" s="75"/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5"/>
      <c r="AO562" s="75"/>
      <c r="AP562" s="75"/>
      <c r="AQ562" s="75"/>
    </row>
    <row r="563" ht="14.25" customHeight="1">
      <c r="F563" s="176"/>
      <c r="N563" s="176"/>
      <c r="V563" s="176"/>
      <c r="X563" s="132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  <c r="AO563" s="75"/>
      <c r="AP563" s="75"/>
      <c r="AQ563" s="75"/>
    </row>
    <row r="564" ht="14.25" customHeight="1">
      <c r="F564" s="176"/>
      <c r="N564" s="176"/>
      <c r="V564" s="176"/>
      <c r="X564" s="132"/>
      <c r="Y564" s="75"/>
      <c r="Z564" s="75"/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5"/>
      <c r="AO564" s="75"/>
      <c r="AP564" s="75"/>
      <c r="AQ564" s="75"/>
    </row>
    <row r="565" ht="14.25" customHeight="1">
      <c r="F565" s="176"/>
      <c r="N565" s="176"/>
      <c r="V565" s="176"/>
      <c r="X565" s="132"/>
      <c r="Y565" s="75"/>
      <c r="Z565" s="75"/>
      <c r="AA565" s="75"/>
      <c r="AB565" s="75"/>
      <c r="AC565" s="75"/>
      <c r="AD565" s="75"/>
      <c r="AE565" s="75"/>
      <c r="AF565" s="75"/>
      <c r="AG565" s="75"/>
      <c r="AH565" s="75"/>
      <c r="AI565" s="75"/>
      <c r="AJ565" s="75"/>
      <c r="AK565" s="75"/>
      <c r="AL565" s="75"/>
      <c r="AM565" s="75"/>
      <c r="AN565" s="75"/>
      <c r="AO565" s="75"/>
      <c r="AP565" s="75"/>
      <c r="AQ565" s="75"/>
    </row>
    <row r="566" ht="14.25" customHeight="1">
      <c r="F566" s="176"/>
      <c r="N566" s="176"/>
      <c r="V566" s="176"/>
      <c r="X566" s="132"/>
      <c r="Y566" s="75"/>
      <c r="Z566" s="75"/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5"/>
      <c r="AO566" s="75"/>
      <c r="AP566" s="75"/>
      <c r="AQ566" s="75"/>
    </row>
    <row r="567" ht="14.25" customHeight="1">
      <c r="F567" s="176"/>
      <c r="N567" s="176"/>
      <c r="V567" s="176"/>
      <c r="X567" s="132"/>
      <c r="Y567" s="75"/>
      <c r="Z567" s="75"/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5"/>
      <c r="AO567" s="75"/>
      <c r="AP567" s="75"/>
      <c r="AQ567" s="75"/>
    </row>
    <row r="568" ht="14.25" customHeight="1">
      <c r="F568" s="176"/>
      <c r="N568" s="176"/>
      <c r="V568" s="176"/>
      <c r="X568" s="132"/>
      <c r="Y568" s="75"/>
      <c r="Z568" s="75"/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5"/>
      <c r="AO568" s="75"/>
      <c r="AP568" s="75"/>
      <c r="AQ568" s="75"/>
    </row>
    <row r="569" ht="14.25" customHeight="1">
      <c r="F569" s="176"/>
      <c r="N569" s="176"/>
      <c r="V569" s="176"/>
      <c r="X569" s="132"/>
      <c r="Y569" s="75"/>
      <c r="Z569" s="75"/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5"/>
      <c r="AO569" s="75"/>
      <c r="AP569" s="75"/>
      <c r="AQ569" s="75"/>
    </row>
    <row r="570" ht="14.25" customHeight="1">
      <c r="F570" s="176"/>
      <c r="N570" s="176"/>
      <c r="V570" s="176"/>
      <c r="X570" s="132"/>
      <c r="Y570" s="75"/>
      <c r="Z570" s="75"/>
      <c r="AA570" s="75"/>
      <c r="AB570" s="75"/>
      <c r="AC570" s="75"/>
      <c r="AD570" s="75"/>
      <c r="AE570" s="75"/>
      <c r="AF570" s="75"/>
      <c r="AG570" s="75"/>
      <c r="AH570" s="75"/>
      <c r="AI570" s="75"/>
      <c r="AJ570" s="75"/>
      <c r="AK570" s="75"/>
      <c r="AL570" s="75"/>
      <c r="AM570" s="75"/>
      <c r="AN570" s="75"/>
      <c r="AO570" s="75"/>
      <c r="AP570" s="75"/>
      <c r="AQ570" s="75"/>
    </row>
    <row r="571" ht="14.25" customHeight="1">
      <c r="F571" s="176"/>
      <c r="N571" s="176"/>
      <c r="V571" s="176"/>
      <c r="X571" s="132"/>
      <c r="Y571" s="75"/>
      <c r="Z571" s="75"/>
      <c r="AA571" s="75"/>
      <c r="AB571" s="75"/>
      <c r="AC571" s="75"/>
      <c r="AD571" s="75"/>
      <c r="AE571" s="75"/>
      <c r="AF571" s="75"/>
      <c r="AG571" s="75"/>
      <c r="AH571" s="75"/>
      <c r="AI571" s="75"/>
      <c r="AJ571" s="75"/>
      <c r="AK571" s="75"/>
      <c r="AL571" s="75"/>
      <c r="AM571" s="75"/>
      <c r="AN571" s="75"/>
      <c r="AO571" s="75"/>
      <c r="AP571" s="75"/>
      <c r="AQ571" s="75"/>
    </row>
    <row r="572" ht="14.25" customHeight="1">
      <c r="F572" s="176"/>
      <c r="N572" s="176"/>
      <c r="V572" s="176"/>
      <c r="X572" s="132"/>
      <c r="Y572" s="75"/>
      <c r="Z572" s="75"/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5"/>
      <c r="AO572" s="75"/>
      <c r="AP572" s="75"/>
      <c r="AQ572" s="75"/>
    </row>
    <row r="573" ht="14.25" customHeight="1">
      <c r="F573" s="176"/>
      <c r="N573" s="176"/>
      <c r="V573" s="176"/>
      <c r="X573" s="132"/>
      <c r="Y573" s="75"/>
      <c r="Z573" s="75"/>
      <c r="AA573" s="75"/>
      <c r="AB573" s="75"/>
      <c r="AC573" s="75"/>
      <c r="AD573" s="75"/>
      <c r="AE573" s="75"/>
      <c r="AF573" s="75"/>
      <c r="AG573" s="75"/>
      <c r="AH573" s="75"/>
      <c r="AI573" s="75"/>
      <c r="AJ573" s="75"/>
      <c r="AK573" s="75"/>
      <c r="AL573" s="75"/>
      <c r="AM573" s="75"/>
      <c r="AN573" s="75"/>
      <c r="AO573" s="75"/>
      <c r="AP573" s="75"/>
      <c r="AQ573" s="75"/>
    </row>
    <row r="574" ht="14.25" customHeight="1">
      <c r="F574" s="176"/>
      <c r="N574" s="176"/>
      <c r="V574" s="176"/>
      <c r="X574" s="132"/>
      <c r="Y574" s="75"/>
      <c r="Z574" s="75"/>
      <c r="AA574" s="75"/>
      <c r="AB574" s="75"/>
      <c r="AC574" s="75"/>
      <c r="AD574" s="75"/>
      <c r="AE574" s="75"/>
      <c r="AF574" s="75"/>
      <c r="AG574" s="75"/>
      <c r="AH574" s="75"/>
      <c r="AI574" s="75"/>
      <c r="AJ574" s="75"/>
      <c r="AK574" s="75"/>
      <c r="AL574" s="75"/>
      <c r="AM574" s="75"/>
      <c r="AN574" s="75"/>
      <c r="AO574" s="75"/>
      <c r="AP574" s="75"/>
      <c r="AQ574" s="75"/>
    </row>
    <row r="575" ht="14.25" customHeight="1">
      <c r="F575" s="176"/>
      <c r="N575" s="176"/>
      <c r="V575" s="176"/>
      <c r="X575" s="132"/>
      <c r="Y575" s="75"/>
      <c r="Z575" s="75"/>
      <c r="AA575" s="75"/>
      <c r="AB575" s="75"/>
      <c r="AC575" s="75"/>
      <c r="AD575" s="75"/>
      <c r="AE575" s="75"/>
      <c r="AF575" s="75"/>
      <c r="AG575" s="75"/>
      <c r="AH575" s="75"/>
      <c r="AI575" s="75"/>
      <c r="AJ575" s="75"/>
      <c r="AK575" s="75"/>
      <c r="AL575" s="75"/>
      <c r="AM575" s="75"/>
      <c r="AN575" s="75"/>
      <c r="AO575" s="75"/>
      <c r="AP575" s="75"/>
      <c r="AQ575" s="75"/>
    </row>
    <row r="576" ht="14.25" customHeight="1">
      <c r="F576" s="176"/>
      <c r="N576" s="176"/>
      <c r="V576" s="176"/>
      <c r="X576" s="132"/>
      <c r="Y576" s="75"/>
      <c r="Z576" s="75"/>
      <c r="AA576" s="75"/>
      <c r="AB576" s="75"/>
      <c r="AC576" s="75"/>
      <c r="AD576" s="75"/>
      <c r="AE576" s="75"/>
      <c r="AF576" s="75"/>
      <c r="AG576" s="75"/>
      <c r="AH576" s="75"/>
      <c r="AI576" s="75"/>
      <c r="AJ576" s="75"/>
      <c r="AK576" s="75"/>
      <c r="AL576" s="75"/>
      <c r="AM576" s="75"/>
      <c r="AN576" s="75"/>
      <c r="AO576" s="75"/>
      <c r="AP576" s="75"/>
      <c r="AQ576" s="75"/>
    </row>
    <row r="577" ht="14.25" customHeight="1">
      <c r="F577" s="176"/>
      <c r="N577" s="176"/>
      <c r="V577" s="176"/>
      <c r="X577" s="132"/>
      <c r="Y577" s="75"/>
      <c r="Z577" s="75"/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5"/>
      <c r="AO577" s="75"/>
      <c r="AP577" s="75"/>
      <c r="AQ577" s="75"/>
    </row>
    <row r="578" ht="14.25" customHeight="1">
      <c r="F578" s="176"/>
      <c r="N578" s="176"/>
      <c r="V578" s="176"/>
      <c r="X578" s="132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5"/>
      <c r="AO578" s="75"/>
      <c r="AP578" s="75"/>
      <c r="AQ578" s="75"/>
    </row>
    <row r="579" ht="14.25" customHeight="1">
      <c r="F579" s="176"/>
      <c r="N579" s="176"/>
      <c r="V579" s="176"/>
      <c r="X579" s="132"/>
      <c r="Y579" s="75"/>
      <c r="Z579" s="75"/>
      <c r="AA579" s="75"/>
      <c r="AB579" s="75"/>
      <c r="AC579" s="75"/>
      <c r="AD579" s="75"/>
      <c r="AE579" s="75"/>
      <c r="AF579" s="75"/>
      <c r="AG579" s="75"/>
      <c r="AH579" s="75"/>
      <c r="AI579" s="75"/>
      <c r="AJ579" s="75"/>
      <c r="AK579" s="75"/>
      <c r="AL579" s="75"/>
      <c r="AM579" s="75"/>
      <c r="AN579" s="75"/>
      <c r="AO579" s="75"/>
      <c r="AP579" s="75"/>
      <c r="AQ579" s="75"/>
    </row>
    <row r="580" ht="14.25" customHeight="1">
      <c r="F580" s="176"/>
      <c r="N580" s="176"/>
      <c r="V580" s="176"/>
      <c r="X580" s="132"/>
      <c r="Y580" s="75"/>
      <c r="Z580" s="75"/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5"/>
      <c r="AO580" s="75"/>
      <c r="AP580" s="75"/>
      <c r="AQ580" s="75"/>
    </row>
    <row r="581" ht="14.25" customHeight="1">
      <c r="F581" s="176"/>
      <c r="N581" s="176"/>
      <c r="V581" s="176"/>
      <c r="X581" s="132"/>
      <c r="Y581" s="75"/>
      <c r="Z581" s="75"/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5"/>
      <c r="AO581" s="75"/>
      <c r="AP581" s="75"/>
      <c r="AQ581" s="75"/>
    </row>
    <row r="582" ht="14.25" customHeight="1">
      <c r="F582" s="176"/>
      <c r="N582" s="176"/>
      <c r="V582" s="176"/>
      <c r="X582" s="132"/>
      <c r="Y582" s="75"/>
      <c r="Z582" s="75"/>
      <c r="AA582" s="75"/>
      <c r="AB582" s="75"/>
      <c r="AC582" s="75"/>
      <c r="AD582" s="75"/>
      <c r="AE582" s="75"/>
      <c r="AF582" s="75"/>
      <c r="AG582" s="75"/>
      <c r="AH582" s="75"/>
      <c r="AI582" s="75"/>
      <c r="AJ582" s="75"/>
      <c r="AK582" s="75"/>
      <c r="AL582" s="75"/>
      <c r="AM582" s="75"/>
      <c r="AN582" s="75"/>
      <c r="AO582" s="75"/>
      <c r="AP582" s="75"/>
      <c r="AQ582" s="75"/>
    </row>
    <row r="583" ht="14.25" customHeight="1">
      <c r="F583" s="176"/>
      <c r="N583" s="176"/>
      <c r="V583" s="176"/>
      <c r="X583" s="132"/>
      <c r="Y583" s="75"/>
      <c r="Z583" s="75"/>
      <c r="AA583" s="75"/>
      <c r="AB583" s="75"/>
      <c r="AC583" s="75"/>
      <c r="AD583" s="75"/>
      <c r="AE583" s="75"/>
      <c r="AF583" s="75"/>
      <c r="AG583" s="75"/>
      <c r="AH583" s="75"/>
      <c r="AI583" s="75"/>
      <c r="AJ583" s="75"/>
      <c r="AK583" s="75"/>
      <c r="AL583" s="75"/>
      <c r="AM583" s="75"/>
      <c r="AN583" s="75"/>
      <c r="AO583" s="75"/>
      <c r="AP583" s="75"/>
      <c r="AQ583" s="75"/>
    </row>
    <row r="584" ht="14.25" customHeight="1">
      <c r="F584" s="176"/>
      <c r="N584" s="176"/>
      <c r="V584" s="176"/>
      <c r="X584" s="132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  <c r="AO584" s="75"/>
      <c r="AP584" s="75"/>
      <c r="AQ584" s="75"/>
    </row>
    <row r="585" ht="14.25" customHeight="1">
      <c r="F585" s="176"/>
      <c r="N585" s="176"/>
      <c r="V585" s="176"/>
      <c r="X585" s="132"/>
      <c r="Y585" s="75"/>
      <c r="Z585" s="75"/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5"/>
      <c r="AO585" s="75"/>
      <c r="AP585" s="75"/>
      <c r="AQ585" s="75"/>
    </row>
    <row r="586" ht="14.25" customHeight="1">
      <c r="F586" s="176"/>
      <c r="N586" s="176"/>
      <c r="V586" s="176"/>
      <c r="X586" s="132"/>
      <c r="Y586" s="75"/>
      <c r="Z586" s="75"/>
      <c r="AA586" s="75"/>
      <c r="AB586" s="75"/>
      <c r="AC586" s="75"/>
      <c r="AD586" s="75"/>
      <c r="AE586" s="75"/>
      <c r="AF586" s="75"/>
      <c r="AG586" s="75"/>
      <c r="AH586" s="75"/>
      <c r="AI586" s="75"/>
      <c r="AJ586" s="75"/>
      <c r="AK586" s="75"/>
      <c r="AL586" s="75"/>
      <c r="AM586" s="75"/>
      <c r="AN586" s="75"/>
      <c r="AO586" s="75"/>
      <c r="AP586" s="75"/>
      <c r="AQ586" s="75"/>
    </row>
    <row r="587" ht="14.25" customHeight="1">
      <c r="F587" s="176"/>
      <c r="N587" s="176"/>
      <c r="V587" s="176"/>
      <c r="X587" s="132"/>
      <c r="Y587" s="75"/>
      <c r="Z587" s="75"/>
      <c r="AA587" s="75"/>
      <c r="AB587" s="75"/>
      <c r="AC587" s="75"/>
      <c r="AD587" s="75"/>
      <c r="AE587" s="75"/>
      <c r="AF587" s="75"/>
      <c r="AG587" s="75"/>
      <c r="AH587" s="75"/>
      <c r="AI587" s="75"/>
      <c r="AJ587" s="75"/>
      <c r="AK587" s="75"/>
      <c r="AL587" s="75"/>
      <c r="AM587" s="75"/>
      <c r="AN587" s="75"/>
      <c r="AO587" s="75"/>
      <c r="AP587" s="75"/>
      <c r="AQ587" s="75"/>
    </row>
    <row r="588" ht="14.25" customHeight="1">
      <c r="F588" s="176"/>
      <c r="N588" s="176"/>
      <c r="V588" s="176"/>
      <c r="X588" s="132"/>
      <c r="Y588" s="75"/>
      <c r="Z588" s="75"/>
      <c r="AA588" s="75"/>
      <c r="AB588" s="75"/>
      <c r="AC588" s="75"/>
      <c r="AD588" s="75"/>
      <c r="AE588" s="75"/>
      <c r="AF588" s="75"/>
      <c r="AG588" s="75"/>
      <c r="AH588" s="75"/>
      <c r="AI588" s="75"/>
      <c r="AJ588" s="75"/>
      <c r="AK588" s="75"/>
      <c r="AL588" s="75"/>
      <c r="AM588" s="75"/>
      <c r="AN588" s="75"/>
      <c r="AO588" s="75"/>
      <c r="AP588" s="75"/>
      <c r="AQ588" s="75"/>
    </row>
    <row r="589" ht="14.25" customHeight="1">
      <c r="F589" s="176"/>
      <c r="N589" s="176"/>
      <c r="V589" s="176"/>
      <c r="X589" s="132"/>
      <c r="Y589" s="75"/>
      <c r="Z589" s="75"/>
      <c r="AA589" s="75"/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  <c r="AO589" s="75"/>
      <c r="AP589" s="75"/>
      <c r="AQ589" s="75"/>
    </row>
    <row r="590" ht="14.25" customHeight="1">
      <c r="F590" s="176"/>
      <c r="N590" s="176"/>
      <c r="V590" s="176"/>
      <c r="X590" s="132"/>
      <c r="Y590" s="75"/>
      <c r="Z590" s="75"/>
      <c r="AA590" s="75"/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  <c r="AO590" s="75"/>
      <c r="AP590" s="75"/>
      <c r="AQ590" s="75"/>
    </row>
    <row r="591" ht="14.25" customHeight="1">
      <c r="F591" s="176"/>
      <c r="N591" s="176"/>
      <c r="V591" s="176"/>
      <c r="X591" s="132"/>
      <c r="Y591" s="75"/>
      <c r="Z591" s="75"/>
      <c r="AA591" s="75"/>
      <c r="AB591" s="75"/>
      <c r="AC591" s="75"/>
      <c r="AD591" s="75"/>
      <c r="AE591" s="75"/>
      <c r="AF591" s="75"/>
      <c r="AG591" s="75"/>
      <c r="AH591" s="75"/>
      <c r="AI591" s="75"/>
      <c r="AJ591" s="75"/>
      <c r="AK591" s="75"/>
      <c r="AL591" s="75"/>
      <c r="AM591" s="75"/>
      <c r="AN591" s="75"/>
      <c r="AO591" s="75"/>
      <c r="AP591" s="75"/>
      <c r="AQ591" s="75"/>
    </row>
    <row r="592" ht="14.25" customHeight="1">
      <c r="F592" s="176"/>
      <c r="N592" s="176"/>
      <c r="V592" s="176"/>
      <c r="X592" s="132"/>
      <c r="Y592" s="75"/>
      <c r="Z592" s="75"/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</row>
    <row r="593" ht="14.25" customHeight="1">
      <c r="F593" s="176"/>
      <c r="N593" s="176"/>
      <c r="V593" s="176"/>
      <c r="X593" s="132"/>
      <c r="Y593" s="75"/>
      <c r="Z593" s="75"/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  <c r="AO593" s="75"/>
      <c r="AP593" s="75"/>
      <c r="AQ593" s="75"/>
    </row>
    <row r="594" ht="14.25" customHeight="1">
      <c r="F594" s="176"/>
      <c r="N594" s="176"/>
      <c r="V594" s="176"/>
      <c r="X594" s="132"/>
      <c r="Y594" s="75"/>
      <c r="Z594" s="75"/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  <c r="AO594" s="75"/>
      <c r="AP594" s="75"/>
      <c r="AQ594" s="75"/>
    </row>
    <row r="595" ht="14.25" customHeight="1">
      <c r="F595" s="176"/>
      <c r="N595" s="176"/>
      <c r="V595" s="176"/>
      <c r="X595" s="132"/>
      <c r="Y595" s="75"/>
      <c r="Z595" s="75"/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5"/>
      <c r="AL595" s="75"/>
      <c r="AM595" s="75"/>
      <c r="AN595" s="75"/>
      <c r="AO595" s="75"/>
      <c r="AP595" s="75"/>
      <c r="AQ595" s="75"/>
    </row>
    <row r="596" ht="14.25" customHeight="1">
      <c r="F596" s="176"/>
      <c r="N596" s="176"/>
      <c r="V596" s="176"/>
      <c r="X596" s="132"/>
      <c r="Y596" s="75"/>
      <c r="Z596" s="75"/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5"/>
      <c r="AL596" s="75"/>
      <c r="AM596" s="75"/>
      <c r="AN596" s="75"/>
      <c r="AO596" s="75"/>
      <c r="AP596" s="75"/>
      <c r="AQ596" s="75"/>
    </row>
    <row r="597" ht="14.25" customHeight="1">
      <c r="F597" s="176"/>
      <c r="N597" s="176"/>
      <c r="V597" s="176"/>
      <c r="X597" s="132"/>
      <c r="Y597" s="75"/>
      <c r="Z597" s="75"/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5"/>
      <c r="AL597" s="75"/>
      <c r="AM597" s="75"/>
      <c r="AN597" s="75"/>
      <c r="AO597" s="75"/>
      <c r="AP597" s="75"/>
      <c r="AQ597" s="75"/>
    </row>
    <row r="598" ht="14.25" customHeight="1">
      <c r="F598" s="176"/>
      <c r="N598" s="176"/>
      <c r="V598" s="176"/>
      <c r="X598" s="132"/>
      <c r="Y598" s="75"/>
      <c r="Z598" s="75"/>
      <c r="AA598" s="75"/>
      <c r="AB598" s="75"/>
      <c r="AC598" s="75"/>
      <c r="AD598" s="75"/>
      <c r="AE598" s="75"/>
      <c r="AF598" s="75"/>
      <c r="AG598" s="75"/>
      <c r="AH598" s="75"/>
      <c r="AI598" s="75"/>
      <c r="AJ598" s="75"/>
      <c r="AK598" s="75"/>
      <c r="AL598" s="75"/>
      <c r="AM598" s="75"/>
      <c r="AN598" s="75"/>
      <c r="AO598" s="75"/>
      <c r="AP598" s="75"/>
      <c r="AQ598" s="75"/>
    </row>
    <row r="599" ht="14.25" customHeight="1">
      <c r="F599" s="176"/>
      <c r="N599" s="176"/>
      <c r="V599" s="176"/>
      <c r="X599" s="132"/>
      <c r="Y599" s="75"/>
      <c r="Z599" s="75"/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5"/>
      <c r="AL599" s="75"/>
      <c r="AM599" s="75"/>
      <c r="AN599" s="75"/>
      <c r="AO599" s="75"/>
      <c r="AP599" s="75"/>
      <c r="AQ599" s="75"/>
    </row>
    <row r="600" ht="14.25" customHeight="1">
      <c r="F600" s="176"/>
      <c r="N600" s="176"/>
      <c r="V600" s="176"/>
      <c r="X600" s="132"/>
      <c r="Y600" s="75"/>
      <c r="Z600" s="75"/>
      <c r="AA600" s="75"/>
      <c r="AB600" s="75"/>
      <c r="AC600" s="75"/>
      <c r="AD600" s="75"/>
      <c r="AE600" s="75"/>
      <c r="AF600" s="75"/>
      <c r="AG600" s="75"/>
      <c r="AH600" s="75"/>
      <c r="AI600" s="75"/>
      <c r="AJ600" s="75"/>
      <c r="AK600" s="75"/>
      <c r="AL600" s="75"/>
      <c r="AM600" s="75"/>
      <c r="AN600" s="75"/>
      <c r="AO600" s="75"/>
      <c r="AP600" s="75"/>
      <c r="AQ600" s="75"/>
    </row>
    <row r="601" ht="14.25" customHeight="1">
      <c r="F601" s="176"/>
      <c r="N601" s="176"/>
      <c r="V601" s="176"/>
      <c r="X601" s="132"/>
      <c r="Y601" s="75"/>
      <c r="Z601" s="75"/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5"/>
      <c r="AL601" s="75"/>
      <c r="AM601" s="75"/>
      <c r="AN601" s="75"/>
      <c r="AO601" s="75"/>
      <c r="AP601" s="75"/>
      <c r="AQ601" s="75"/>
    </row>
    <row r="602" ht="14.25" customHeight="1">
      <c r="F602" s="176"/>
      <c r="N602" s="176"/>
      <c r="V602" s="176"/>
      <c r="X602" s="132"/>
      <c r="Y602" s="75"/>
      <c r="Z602" s="75"/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5"/>
      <c r="AL602" s="75"/>
      <c r="AM602" s="75"/>
      <c r="AN602" s="75"/>
      <c r="AO602" s="75"/>
      <c r="AP602" s="75"/>
      <c r="AQ602" s="75"/>
    </row>
    <row r="603" ht="14.25" customHeight="1">
      <c r="F603" s="176"/>
      <c r="N603" s="176"/>
      <c r="V603" s="176"/>
      <c r="X603" s="132"/>
      <c r="Y603" s="75"/>
      <c r="Z603" s="75"/>
      <c r="AA603" s="75"/>
      <c r="AB603" s="75"/>
      <c r="AC603" s="75"/>
      <c r="AD603" s="75"/>
      <c r="AE603" s="75"/>
      <c r="AF603" s="75"/>
      <c r="AG603" s="75"/>
      <c r="AH603" s="75"/>
      <c r="AI603" s="75"/>
      <c r="AJ603" s="75"/>
      <c r="AK603" s="75"/>
      <c r="AL603" s="75"/>
      <c r="AM603" s="75"/>
      <c r="AN603" s="75"/>
      <c r="AO603" s="75"/>
      <c r="AP603" s="75"/>
      <c r="AQ603" s="75"/>
    </row>
    <row r="604" ht="14.25" customHeight="1">
      <c r="F604" s="176"/>
      <c r="N604" s="176"/>
      <c r="V604" s="176"/>
      <c r="X604" s="132"/>
      <c r="Y604" s="75"/>
      <c r="Z604" s="75"/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5"/>
      <c r="AL604" s="75"/>
      <c r="AM604" s="75"/>
      <c r="AN604" s="75"/>
      <c r="AO604" s="75"/>
      <c r="AP604" s="75"/>
      <c r="AQ604" s="75"/>
    </row>
    <row r="605" ht="14.25" customHeight="1">
      <c r="F605" s="176"/>
      <c r="N605" s="176"/>
      <c r="V605" s="176"/>
      <c r="X605" s="132"/>
      <c r="Y605" s="75"/>
      <c r="Z605" s="75"/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5"/>
      <c r="AL605" s="75"/>
      <c r="AM605" s="75"/>
      <c r="AN605" s="75"/>
      <c r="AO605" s="75"/>
      <c r="AP605" s="75"/>
      <c r="AQ605" s="75"/>
    </row>
    <row r="606" ht="14.25" customHeight="1">
      <c r="F606" s="176"/>
      <c r="N606" s="176"/>
      <c r="V606" s="176"/>
      <c r="X606" s="132"/>
      <c r="Y606" s="75"/>
      <c r="Z606" s="75"/>
      <c r="AA606" s="75"/>
      <c r="AB606" s="75"/>
      <c r="AC606" s="75"/>
      <c r="AD606" s="75"/>
      <c r="AE606" s="75"/>
      <c r="AF606" s="75"/>
      <c r="AG606" s="75"/>
      <c r="AH606" s="75"/>
      <c r="AI606" s="75"/>
      <c r="AJ606" s="75"/>
      <c r="AK606" s="75"/>
      <c r="AL606" s="75"/>
      <c r="AM606" s="75"/>
      <c r="AN606" s="75"/>
      <c r="AO606" s="75"/>
      <c r="AP606" s="75"/>
      <c r="AQ606" s="75"/>
    </row>
    <row r="607" ht="14.25" customHeight="1">
      <c r="F607" s="176"/>
      <c r="N607" s="176"/>
      <c r="V607" s="176"/>
      <c r="X607" s="132"/>
      <c r="Y607" s="75"/>
      <c r="Z607" s="75"/>
      <c r="AA607" s="75"/>
      <c r="AB607" s="75"/>
      <c r="AC607" s="75"/>
      <c r="AD607" s="75"/>
      <c r="AE607" s="75"/>
      <c r="AF607" s="75"/>
      <c r="AG607" s="75"/>
      <c r="AH607" s="75"/>
      <c r="AI607" s="75"/>
      <c r="AJ607" s="75"/>
      <c r="AK607" s="75"/>
      <c r="AL607" s="75"/>
      <c r="AM607" s="75"/>
      <c r="AN607" s="75"/>
      <c r="AO607" s="75"/>
      <c r="AP607" s="75"/>
      <c r="AQ607" s="75"/>
    </row>
    <row r="608" ht="14.25" customHeight="1">
      <c r="F608" s="176"/>
      <c r="N608" s="176"/>
      <c r="V608" s="176"/>
      <c r="X608" s="132"/>
      <c r="Y608" s="75"/>
      <c r="Z608" s="75"/>
      <c r="AA608" s="75"/>
      <c r="AB608" s="75"/>
      <c r="AC608" s="75"/>
      <c r="AD608" s="75"/>
      <c r="AE608" s="75"/>
      <c r="AF608" s="75"/>
      <c r="AG608" s="75"/>
      <c r="AH608" s="75"/>
      <c r="AI608" s="75"/>
      <c r="AJ608" s="75"/>
      <c r="AK608" s="75"/>
      <c r="AL608" s="75"/>
      <c r="AM608" s="75"/>
      <c r="AN608" s="75"/>
      <c r="AO608" s="75"/>
      <c r="AP608" s="75"/>
      <c r="AQ608" s="75"/>
    </row>
    <row r="609" ht="14.25" customHeight="1">
      <c r="F609" s="176"/>
      <c r="N609" s="176"/>
      <c r="V609" s="176"/>
      <c r="X609" s="132"/>
      <c r="Y609" s="75"/>
      <c r="Z609" s="75"/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5"/>
      <c r="AL609" s="75"/>
      <c r="AM609" s="75"/>
      <c r="AN609" s="75"/>
      <c r="AO609" s="75"/>
      <c r="AP609" s="75"/>
      <c r="AQ609" s="75"/>
    </row>
    <row r="610" ht="14.25" customHeight="1">
      <c r="F610" s="176"/>
      <c r="N610" s="176"/>
      <c r="V610" s="176"/>
      <c r="X610" s="132"/>
      <c r="Y610" s="75"/>
      <c r="Z610" s="75"/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5"/>
      <c r="AL610" s="75"/>
      <c r="AM610" s="75"/>
      <c r="AN610" s="75"/>
      <c r="AO610" s="75"/>
      <c r="AP610" s="75"/>
      <c r="AQ610" s="75"/>
    </row>
    <row r="611" ht="14.25" customHeight="1">
      <c r="F611" s="176"/>
      <c r="N611" s="176"/>
      <c r="V611" s="176"/>
      <c r="X611" s="132"/>
      <c r="Y611" s="75"/>
      <c r="Z611" s="75"/>
      <c r="AA611" s="75"/>
      <c r="AB611" s="75"/>
      <c r="AC611" s="75"/>
      <c r="AD611" s="75"/>
      <c r="AE611" s="75"/>
      <c r="AF611" s="75"/>
      <c r="AG611" s="75"/>
      <c r="AH611" s="75"/>
      <c r="AI611" s="75"/>
      <c r="AJ611" s="75"/>
      <c r="AK611" s="75"/>
      <c r="AL611" s="75"/>
      <c r="AM611" s="75"/>
      <c r="AN611" s="75"/>
      <c r="AO611" s="75"/>
      <c r="AP611" s="75"/>
      <c r="AQ611" s="75"/>
    </row>
    <row r="612" ht="14.25" customHeight="1">
      <c r="F612" s="176"/>
      <c r="N612" s="176"/>
      <c r="V612" s="176"/>
      <c r="X612" s="132"/>
      <c r="Y612" s="75"/>
      <c r="Z612" s="75"/>
      <c r="AA612" s="75"/>
      <c r="AB612" s="75"/>
      <c r="AC612" s="75"/>
      <c r="AD612" s="75"/>
      <c r="AE612" s="75"/>
      <c r="AF612" s="75"/>
      <c r="AG612" s="75"/>
      <c r="AH612" s="75"/>
      <c r="AI612" s="75"/>
      <c r="AJ612" s="75"/>
      <c r="AK612" s="75"/>
      <c r="AL612" s="75"/>
      <c r="AM612" s="75"/>
      <c r="AN612" s="75"/>
      <c r="AO612" s="75"/>
      <c r="AP612" s="75"/>
      <c r="AQ612" s="75"/>
    </row>
    <row r="613" ht="14.25" customHeight="1">
      <c r="F613" s="176"/>
      <c r="N613" s="176"/>
      <c r="V613" s="176"/>
      <c r="X613" s="132"/>
      <c r="Y613" s="75"/>
      <c r="Z613" s="75"/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5"/>
      <c r="AL613" s="75"/>
      <c r="AM613" s="75"/>
      <c r="AN613" s="75"/>
      <c r="AO613" s="75"/>
      <c r="AP613" s="75"/>
      <c r="AQ613" s="75"/>
    </row>
    <row r="614" ht="14.25" customHeight="1">
      <c r="F614" s="176"/>
      <c r="N614" s="176"/>
      <c r="V614" s="176"/>
      <c r="X614" s="132"/>
      <c r="Y614" s="75"/>
      <c r="Z614" s="75"/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5"/>
      <c r="AL614" s="75"/>
      <c r="AM614" s="75"/>
      <c r="AN614" s="75"/>
      <c r="AO614" s="75"/>
      <c r="AP614" s="75"/>
      <c r="AQ614" s="75"/>
    </row>
    <row r="615" ht="14.25" customHeight="1">
      <c r="F615" s="176"/>
      <c r="N615" s="176"/>
      <c r="V615" s="176"/>
      <c r="X615" s="132"/>
      <c r="Y615" s="75"/>
      <c r="Z615" s="75"/>
      <c r="AA615" s="75"/>
      <c r="AB615" s="75"/>
      <c r="AC615" s="75"/>
      <c r="AD615" s="75"/>
      <c r="AE615" s="75"/>
      <c r="AF615" s="75"/>
      <c r="AG615" s="75"/>
      <c r="AH615" s="75"/>
      <c r="AI615" s="75"/>
      <c r="AJ615" s="75"/>
      <c r="AK615" s="75"/>
      <c r="AL615" s="75"/>
      <c r="AM615" s="75"/>
      <c r="AN615" s="75"/>
      <c r="AO615" s="75"/>
      <c r="AP615" s="75"/>
      <c r="AQ615" s="75"/>
    </row>
    <row r="616" ht="14.25" customHeight="1">
      <c r="F616" s="176"/>
      <c r="N616" s="176"/>
      <c r="V616" s="176"/>
      <c r="X616" s="132"/>
      <c r="Y616" s="75"/>
      <c r="Z616" s="75"/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5"/>
      <c r="AL616" s="75"/>
      <c r="AM616" s="75"/>
      <c r="AN616" s="75"/>
      <c r="AO616" s="75"/>
      <c r="AP616" s="75"/>
      <c r="AQ616" s="75"/>
    </row>
    <row r="617" ht="14.25" customHeight="1">
      <c r="F617" s="176"/>
      <c r="N617" s="176"/>
      <c r="V617" s="176"/>
      <c r="X617" s="132"/>
      <c r="Y617" s="75"/>
      <c r="Z617" s="75"/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5"/>
      <c r="AL617" s="75"/>
      <c r="AM617" s="75"/>
      <c r="AN617" s="75"/>
      <c r="AO617" s="75"/>
      <c r="AP617" s="75"/>
      <c r="AQ617" s="75"/>
    </row>
    <row r="618" ht="14.25" customHeight="1">
      <c r="F618" s="176"/>
      <c r="N618" s="176"/>
      <c r="V618" s="176"/>
      <c r="X618" s="132"/>
      <c r="Y618" s="75"/>
      <c r="Z618" s="75"/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5"/>
      <c r="AL618" s="75"/>
      <c r="AM618" s="75"/>
      <c r="AN618" s="75"/>
      <c r="AO618" s="75"/>
      <c r="AP618" s="75"/>
      <c r="AQ618" s="75"/>
    </row>
    <row r="619" ht="14.25" customHeight="1">
      <c r="F619" s="176"/>
      <c r="N619" s="176"/>
      <c r="V619" s="176"/>
      <c r="X619" s="132"/>
      <c r="Y619" s="75"/>
      <c r="Z619" s="75"/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5"/>
      <c r="AL619" s="75"/>
      <c r="AM619" s="75"/>
      <c r="AN619" s="75"/>
      <c r="AO619" s="75"/>
      <c r="AP619" s="75"/>
      <c r="AQ619" s="75"/>
    </row>
    <row r="620" ht="14.25" customHeight="1">
      <c r="F620" s="176"/>
      <c r="N620" s="176"/>
      <c r="V620" s="176"/>
      <c r="X620" s="132"/>
      <c r="Y620" s="75"/>
      <c r="Z620" s="75"/>
      <c r="AA620" s="75"/>
      <c r="AB620" s="75"/>
      <c r="AC620" s="75"/>
      <c r="AD620" s="75"/>
      <c r="AE620" s="75"/>
      <c r="AF620" s="75"/>
      <c r="AG620" s="75"/>
      <c r="AH620" s="75"/>
      <c r="AI620" s="75"/>
      <c r="AJ620" s="75"/>
      <c r="AK620" s="75"/>
      <c r="AL620" s="75"/>
      <c r="AM620" s="75"/>
      <c r="AN620" s="75"/>
      <c r="AO620" s="75"/>
      <c r="AP620" s="75"/>
      <c r="AQ620" s="75"/>
    </row>
    <row r="621" ht="14.25" customHeight="1">
      <c r="F621" s="176"/>
      <c r="N621" s="176"/>
      <c r="V621" s="176"/>
      <c r="X621" s="132"/>
      <c r="Y621" s="75"/>
      <c r="Z621" s="75"/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5"/>
      <c r="AL621" s="75"/>
      <c r="AM621" s="75"/>
      <c r="AN621" s="75"/>
      <c r="AO621" s="75"/>
      <c r="AP621" s="75"/>
      <c r="AQ621" s="75"/>
    </row>
    <row r="622" ht="14.25" customHeight="1">
      <c r="F622" s="176"/>
      <c r="N622" s="176"/>
      <c r="V622" s="176"/>
      <c r="X622" s="132"/>
      <c r="Y622" s="75"/>
      <c r="Z622" s="75"/>
      <c r="AA622" s="75"/>
      <c r="AB622" s="75"/>
      <c r="AC622" s="75"/>
      <c r="AD622" s="75"/>
      <c r="AE622" s="75"/>
      <c r="AF622" s="75"/>
      <c r="AG622" s="75"/>
      <c r="AH622" s="75"/>
      <c r="AI622" s="75"/>
      <c r="AJ622" s="75"/>
      <c r="AK622" s="75"/>
      <c r="AL622" s="75"/>
      <c r="AM622" s="75"/>
      <c r="AN622" s="75"/>
      <c r="AO622" s="75"/>
      <c r="AP622" s="75"/>
      <c r="AQ622" s="75"/>
    </row>
    <row r="623" ht="14.25" customHeight="1">
      <c r="F623" s="176"/>
      <c r="N623" s="176"/>
      <c r="V623" s="176"/>
      <c r="X623" s="132"/>
      <c r="Y623" s="75"/>
      <c r="Z623" s="75"/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5"/>
      <c r="AL623" s="75"/>
      <c r="AM623" s="75"/>
      <c r="AN623" s="75"/>
      <c r="AO623" s="75"/>
      <c r="AP623" s="75"/>
      <c r="AQ623" s="75"/>
    </row>
    <row r="624" ht="14.25" customHeight="1">
      <c r="F624" s="176"/>
      <c r="N624" s="176"/>
      <c r="V624" s="176"/>
      <c r="X624" s="132"/>
      <c r="Y624" s="75"/>
      <c r="Z624" s="75"/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5"/>
      <c r="AL624" s="75"/>
      <c r="AM624" s="75"/>
      <c r="AN624" s="75"/>
      <c r="AO624" s="75"/>
      <c r="AP624" s="75"/>
      <c r="AQ624" s="75"/>
    </row>
    <row r="625" ht="14.25" customHeight="1">
      <c r="F625" s="176"/>
      <c r="N625" s="176"/>
      <c r="V625" s="176"/>
      <c r="X625" s="132"/>
      <c r="Y625" s="75"/>
      <c r="Z625" s="75"/>
      <c r="AA625" s="75"/>
      <c r="AB625" s="75"/>
      <c r="AC625" s="75"/>
      <c r="AD625" s="75"/>
      <c r="AE625" s="75"/>
      <c r="AF625" s="75"/>
      <c r="AG625" s="75"/>
      <c r="AH625" s="75"/>
      <c r="AI625" s="75"/>
      <c r="AJ625" s="75"/>
      <c r="AK625" s="75"/>
      <c r="AL625" s="75"/>
      <c r="AM625" s="75"/>
      <c r="AN625" s="75"/>
      <c r="AO625" s="75"/>
      <c r="AP625" s="75"/>
      <c r="AQ625" s="75"/>
    </row>
    <row r="626" ht="14.25" customHeight="1">
      <c r="F626" s="176"/>
      <c r="N626" s="176"/>
      <c r="V626" s="176"/>
      <c r="X626" s="132"/>
      <c r="Y626" s="75"/>
      <c r="Z626" s="75"/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5"/>
      <c r="AL626" s="75"/>
      <c r="AM626" s="75"/>
      <c r="AN626" s="75"/>
      <c r="AO626" s="75"/>
      <c r="AP626" s="75"/>
      <c r="AQ626" s="75"/>
    </row>
    <row r="627" ht="14.25" customHeight="1">
      <c r="F627" s="176"/>
      <c r="N627" s="176"/>
      <c r="V627" s="176"/>
      <c r="X627" s="132"/>
      <c r="Y627" s="75"/>
      <c r="Z627" s="75"/>
      <c r="AA627" s="75"/>
      <c r="AB627" s="75"/>
      <c r="AC627" s="75"/>
      <c r="AD627" s="75"/>
      <c r="AE627" s="75"/>
      <c r="AF627" s="75"/>
      <c r="AG627" s="75"/>
      <c r="AH627" s="75"/>
      <c r="AI627" s="75"/>
      <c r="AJ627" s="75"/>
      <c r="AK627" s="75"/>
      <c r="AL627" s="75"/>
      <c r="AM627" s="75"/>
      <c r="AN627" s="75"/>
      <c r="AO627" s="75"/>
      <c r="AP627" s="75"/>
      <c r="AQ627" s="75"/>
    </row>
    <row r="628" ht="14.25" customHeight="1">
      <c r="F628" s="176"/>
      <c r="N628" s="176"/>
      <c r="V628" s="176"/>
      <c r="X628" s="132"/>
      <c r="Y628" s="75"/>
      <c r="Z628" s="75"/>
      <c r="AA628" s="75"/>
      <c r="AB628" s="75"/>
      <c r="AC628" s="75"/>
      <c r="AD628" s="75"/>
      <c r="AE628" s="75"/>
      <c r="AF628" s="75"/>
      <c r="AG628" s="75"/>
      <c r="AH628" s="75"/>
      <c r="AI628" s="75"/>
      <c r="AJ628" s="75"/>
      <c r="AK628" s="75"/>
      <c r="AL628" s="75"/>
      <c r="AM628" s="75"/>
      <c r="AN628" s="75"/>
      <c r="AO628" s="75"/>
      <c r="AP628" s="75"/>
      <c r="AQ628" s="75"/>
    </row>
    <row r="629" ht="14.25" customHeight="1">
      <c r="F629" s="176"/>
      <c r="N629" s="176"/>
      <c r="V629" s="176"/>
      <c r="X629" s="132"/>
      <c r="Y629" s="75"/>
      <c r="Z629" s="75"/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5"/>
      <c r="AL629" s="75"/>
      <c r="AM629" s="75"/>
      <c r="AN629" s="75"/>
      <c r="AO629" s="75"/>
      <c r="AP629" s="75"/>
      <c r="AQ629" s="75"/>
    </row>
    <row r="630" ht="14.25" customHeight="1">
      <c r="F630" s="176"/>
      <c r="N630" s="176"/>
      <c r="V630" s="176"/>
      <c r="X630" s="132"/>
      <c r="Y630" s="75"/>
      <c r="Z630" s="75"/>
      <c r="AA630" s="75"/>
      <c r="AB630" s="75"/>
      <c r="AC630" s="75"/>
      <c r="AD630" s="75"/>
      <c r="AE630" s="75"/>
      <c r="AF630" s="75"/>
      <c r="AG630" s="75"/>
      <c r="AH630" s="75"/>
      <c r="AI630" s="75"/>
      <c r="AJ630" s="75"/>
      <c r="AK630" s="75"/>
      <c r="AL630" s="75"/>
      <c r="AM630" s="75"/>
      <c r="AN630" s="75"/>
      <c r="AO630" s="75"/>
      <c r="AP630" s="75"/>
      <c r="AQ630" s="75"/>
    </row>
    <row r="631" ht="14.25" customHeight="1">
      <c r="F631" s="176"/>
      <c r="N631" s="176"/>
      <c r="V631" s="176"/>
      <c r="X631" s="132"/>
      <c r="Y631" s="75"/>
      <c r="Z631" s="75"/>
      <c r="AA631" s="75"/>
      <c r="AB631" s="75"/>
      <c r="AC631" s="75"/>
      <c r="AD631" s="75"/>
      <c r="AE631" s="75"/>
      <c r="AF631" s="75"/>
      <c r="AG631" s="75"/>
      <c r="AH631" s="75"/>
      <c r="AI631" s="75"/>
      <c r="AJ631" s="75"/>
      <c r="AK631" s="75"/>
      <c r="AL631" s="75"/>
      <c r="AM631" s="75"/>
      <c r="AN631" s="75"/>
      <c r="AO631" s="75"/>
      <c r="AP631" s="75"/>
      <c r="AQ631" s="75"/>
    </row>
    <row r="632" ht="14.25" customHeight="1">
      <c r="F632" s="176"/>
      <c r="N632" s="176"/>
      <c r="V632" s="176"/>
      <c r="X632" s="132"/>
      <c r="Y632" s="75"/>
      <c r="Z632" s="75"/>
      <c r="AA632" s="75"/>
      <c r="AB632" s="75"/>
      <c r="AC632" s="75"/>
      <c r="AD632" s="75"/>
      <c r="AE632" s="75"/>
      <c r="AF632" s="75"/>
      <c r="AG632" s="75"/>
      <c r="AH632" s="75"/>
      <c r="AI632" s="75"/>
      <c r="AJ632" s="75"/>
      <c r="AK632" s="75"/>
      <c r="AL632" s="75"/>
      <c r="AM632" s="75"/>
      <c r="AN632" s="75"/>
      <c r="AO632" s="75"/>
      <c r="AP632" s="75"/>
      <c r="AQ632" s="75"/>
    </row>
    <row r="633" ht="14.25" customHeight="1">
      <c r="F633" s="176"/>
      <c r="N633" s="176"/>
      <c r="V633" s="176"/>
      <c r="X633" s="132"/>
      <c r="Y633" s="75"/>
      <c r="Z633" s="75"/>
      <c r="AA633" s="75"/>
      <c r="AB633" s="75"/>
      <c r="AC633" s="75"/>
      <c r="AD633" s="75"/>
      <c r="AE633" s="75"/>
      <c r="AF633" s="75"/>
      <c r="AG633" s="75"/>
      <c r="AH633" s="75"/>
      <c r="AI633" s="75"/>
      <c r="AJ633" s="75"/>
      <c r="AK633" s="75"/>
      <c r="AL633" s="75"/>
      <c r="AM633" s="75"/>
      <c r="AN633" s="75"/>
      <c r="AO633" s="75"/>
      <c r="AP633" s="75"/>
      <c r="AQ633" s="75"/>
    </row>
    <row r="634" ht="14.25" customHeight="1">
      <c r="F634" s="176"/>
      <c r="N634" s="176"/>
      <c r="V634" s="176"/>
      <c r="X634" s="132"/>
      <c r="Y634" s="75"/>
      <c r="Z634" s="75"/>
      <c r="AA634" s="75"/>
      <c r="AB634" s="75"/>
      <c r="AC634" s="75"/>
      <c r="AD634" s="75"/>
      <c r="AE634" s="75"/>
      <c r="AF634" s="75"/>
      <c r="AG634" s="75"/>
      <c r="AH634" s="75"/>
      <c r="AI634" s="75"/>
      <c r="AJ634" s="75"/>
      <c r="AK634" s="75"/>
      <c r="AL634" s="75"/>
      <c r="AM634" s="75"/>
      <c r="AN634" s="75"/>
      <c r="AO634" s="75"/>
      <c r="AP634" s="75"/>
      <c r="AQ634" s="75"/>
    </row>
    <row r="635" ht="14.25" customHeight="1">
      <c r="F635" s="176"/>
      <c r="N635" s="176"/>
      <c r="V635" s="176"/>
      <c r="X635" s="132"/>
      <c r="Y635" s="75"/>
      <c r="Z635" s="75"/>
      <c r="AA635" s="75"/>
      <c r="AB635" s="75"/>
      <c r="AC635" s="75"/>
      <c r="AD635" s="75"/>
      <c r="AE635" s="75"/>
      <c r="AF635" s="75"/>
      <c r="AG635" s="75"/>
      <c r="AH635" s="75"/>
      <c r="AI635" s="75"/>
      <c r="AJ635" s="75"/>
      <c r="AK635" s="75"/>
      <c r="AL635" s="75"/>
      <c r="AM635" s="75"/>
      <c r="AN635" s="75"/>
      <c r="AO635" s="75"/>
      <c r="AP635" s="75"/>
      <c r="AQ635" s="75"/>
    </row>
    <row r="636" ht="14.25" customHeight="1">
      <c r="F636" s="176"/>
      <c r="N636" s="176"/>
      <c r="V636" s="176"/>
      <c r="X636" s="132"/>
      <c r="Y636" s="75"/>
      <c r="Z636" s="75"/>
      <c r="AA636" s="75"/>
      <c r="AB636" s="75"/>
      <c r="AC636" s="75"/>
      <c r="AD636" s="75"/>
      <c r="AE636" s="75"/>
      <c r="AF636" s="75"/>
      <c r="AG636" s="75"/>
      <c r="AH636" s="75"/>
      <c r="AI636" s="75"/>
      <c r="AJ636" s="75"/>
      <c r="AK636" s="75"/>
      <c r="AL636" s="75"/>
      <c r="AM636" s="75"/>
      <c r="AN636" s="75"/>
      <c r="AO636" s="75"/>
      <c r="AP636" s="75"/>
      <c r="AQ636" s="75"/>
    </row>
    <row r="637" ht="14.25" customHeight="1">
      <c r="F637" s="176"/>
      <c r="N637" s="176"/>
      <c r="V637" s="176"/>
      <c r="X637" s="132"/>
      <c r="Y637" s="75"/>
      <c r="Z637" s="75"/>
      <c r="AA637" s="75"/>
      <c r="AB637" s="75"/>
      <c r="AC637" s="75"/>
      <c r="AD637" s="75"/>
      <c r="AE637" s="75"/>
      <c r="AF637" s="75"/>
      <c r="AG637" s="75"/>
      <c r="AH637" s="75"/>
      <c r="AI637" s="75"/>
      <c r="AJ637" s="75"/>
      <c r="AK637" s="75"/>
      <c r="AL637" s="75"/>
      <c r="AM637" s="75"/>
      <c r="AN637" s="75"/>
      <c r="AO637" s="75"/>
      <c r="AP637" s="75"/>
      <c r="AQ637" s="75"/>
    </row>
    <row r="638" ht="14.25" customHeight="1">
      <c r="F638" s="176"/>
      <c r="N638" s="176"/>
      <c r="V638" s="176"/>
      <c r="X638" s="132"/>
      <c r="Y638" s="75"/>
      <c r="Z638" s="75"/>
      <c r="AA638" s="75"/>
      <c r="AB638" s="75"/>
      <c r="AC638" s="75"/>
      <c r="AD638" s="75"/>
      <c r="AE638" s="75"/>
      <c r="AF638" s="75"/>
      <c r="AG638" s="75"/>
      <c r="AH638" s="75"/>
      <c r="AI638" s="75"/>
      <c r="AJ638" s="75"/>
      <c r="AK638" s="75"/>
      <c r="AL638" s="75"/>
      <c r="AM638" s="75"/>
      <c r="AN638" s="75"/>
      <c r="AO638" s="75"/>
      <c r="AP638" s="75"/>
      <c r="AQ638" s="75"/>
    </row>
    <row r="639" ht="14.25" customHeight="1">
      <c r="F639" s="176"/>
      <c r="N639" s="176"/>
      <c r="V639" s="176"/>
      <c r="X639" s="132"/>
      <c r="Y639" s="75"/>
      <c r="Z639" s="75"/>
      <c r="AA639" s="75"/>
      <c r="AB639" s="75"/>
      <c r="AC639" s="75"/>
      <c r="AD639" s="75"/>
      <c r="AE639" s="75"/>
      <c r="AF639" s="75"/>
      <c r="AG639" s="75"/>
      <c r="AH639" s="75"/>
      <c r="AI639" s="75"/>
      <c r="AJ639" s="75"/>
      <c r="AK639" s="75"/>
      <c r="AL639" s="75"/>
      <c r="AM639" s="75"/>
      <c r="AN639" s="75"/>
      <c r="AO639" s="75"/>
      <c r="AP639" s="75"/>
      <c r="AQ639" s="75"/>
    </row>
    <row r="640" ht="14.25" customHeight="1">
      <c r="F640" s="176"/>
      <c r="N640" s="176"/>
      <c r="V640" s="176"/>
      <c r="X640" s="132"/>
      <c r="Y640" s="75"/>
      <c r="Z640" s="75"/>
      <c r="AA640" s="75"/>
      <c r="AB640" s="75"/>
      <c r="AC640" s="75"/>
      <c r="AD640" s="75"/>
      <c r="AE640" s="75"/>
      <c r="AF640" s="75"/>
      <c r="AG640" s="75"/>
      <c r="AH640" s="75"/>
      <c r="AI640" s="75"/>
      <c r="AJ640" s="75"/>
      <c r="AK640" s="75"/>
      <c r="AL640" s="75"/>
      <c r="AM640" s="75"/>
      <c r="AN640" s="75"/>
      <c r="AO640" s="75"/>
      <c r="AP640" s="75"/>
      <c r="AQ640" s="75"/>
    </row>
    <row r="641" ht="14.25" customHeight="1">
      <c r="F641" s="176"/>
      <c r="N641" s="176"/>
      <c r="V641" s="176"/>
      <c r="X641" s="132"/>
      <c r="Y641" s="75"/>
      <c r="Z641" s="75"/>
      <c r="AA641" s="75"/>
      <c r="AB641" s="75"/>
      <c r="AC641" s="75"/>
      <c r="AD641" s="75"/>
      <c r="AE641" s="75"/>
      <c r="AF641" s="75"/>
      <c r="AG641" s="75"/>
      <c r="AH641" s="75"/>
      <c r="AI641" s="75"/>
      <c r="AJ641" s="75"/>
      <c r="AK641" s="75"/>
      <c r="AL641" s="75"/>
      <c r="AM641" s="75"/>
      <c r="AN641" s="75"/>
      <c r="AO641" s="75"/>
      <c r="AP641" s="75"/>
      <c r="AQ641" s="75"/>
    </row>
    <row r="642" ht="14.25" customHeight="1">
      <c r="F642" s="176"/>
      <c r="N642" s="176"/>
      <c r="V642" s="176"/>
      <c r="X642" s="132"/>
      <c r="Y642" s="75"/>
      <c r="Z642" s="75"/>
      <c r="AA642" s="75"/>
      <c r="AB642" s="75"/>
      <c r="AC642" s="75"/>
      <c r="AD642" s="75"/>
      <c r="AE642" s="75"/>
      <c r="AF642" s="75"/>
      <c r="AG642" s="75"/>
      <c r="AH642" s="75"/>
      <c r="AI642" s="75"/>
      <c r="AJ642" s="75"/>
      <c r="AK642" s="75"/>
      <c r="AL642" s="75"/>
      <c r="AM642" s="75"/>
      <c r="AN642" s="75"/>
      <c r="AO642" s="75"/>
      <c r="AP642" s="75"/>
      <c r="AQ642" s="75"/>
    </row>
    <row r="643" ht="14.25" customHeight="1">
      <c r="F643" s="176"/>
      <c r="N643" s="176"/>
      <c r="V643" s="176"/>
      <c r="X643" s="132"/>
      <c r="Y643" s="75"/>
      <c r="Z643" s="75"/>
      <c r="AA643" s="75"/>
      <c r="AB643" s="75"/>
      <c r="AC643" s="75"/>
      <c r="AD643" s="75"/>
      <c r="AE643" s="75"/>
      <c r="AF643" s="75"/>
      <c r="AG643" s="75"/>
      <c r="AH643" s="75"/>
      <c r="AI643" s="75"/>
      <c r="AJ643" s="75"/>
      <c r="AK643" s="75"/>
      <c r="AL643" s="75"/>
      <c r="AM643" s="75"/>
      <c r="AN643" s="75"/>
      <c r="AO643" s="75"/>
      <c r="AP643" s="75"/>
      <c r="AQ643" s="75"/>
    </row>
    <row r="644" ht="14.25" customHeight="1">
      <c r="F644" s="176"/>
      <c r="N644" s="176"/>
      <c r="V644" s="176"/>
      <c r="X644" s="132"/>
      <c r="Y644" s="75"/>
      <c r="Z644" s="75"/>
      <c r="AA644" s="75"/>
      <c r="AB644" s="75"/>
      <c r="AC644" s="75"/>
      <c r="AD644" s="75"/>
      <c r="AE644" s="75"/>
      <c r="AF644" s="75"/>
      <c r="AG644" s="75"/>
      <c r="AH644" s="75"/>
      <c r="AI644" s="75"/>
      <c r="AJ644" s="75"/>
      <c r="AK644" s="75"/>
      <c r="AL644" s="75"/>
      <c r="AM644" s="75"/>
      <c r="AN644" s="75"/>
      <c r="AO644" s="75"/>
      <c r="AP644" s="75"/>
      <c r="AQ644" s="75"/>
    </row>
    <row r="645" ht="14.25" customHeight="1">
      <c r="F645" s="176"/>
      <c r="N645" s="176"/>
      <c r="V645" s="176"/>
      <c r="X645" s="132"/>
      <c r="Y645" s="75"/>
      <c r="Z645" s="75"/>
      <c r="AA645" s="75"/>
      <c r="AB645" s="75"/>
      <c r="AC645" s="75"/>
      <c r="AD645" s="75"/>
      <c r="AE645" s="75"/>
      <c r="AF645" s="75"/>
      <c r="AG645" s="75"/>
      <c r="AH645" s="75"/>
      <c r="AI645" s="75"/>
      <c r="AJ645" s="75"/>
      <c r="AK645" s="75"/>
      <c r="AL645" s="75"/>
      <c r="AM645" s="75"/>
      <c r="AN645" s="75"/>
      <c r="AO645" s="75"/>
      <c r="AP645" s="75"/>
      <c r="AQ645" s="75"/>
    </row>
    <row r="646" ht="14.25" customHeight="1">
      <c r="F646" s="176"/>
      <c r="N646" s="176"/>
      <c r="V646" s="176"/>
      <c r="X646" s="132"/>
      <c r="Y646" s="75"/>
      <c r="Z646" s="75"/>
      <c r="AA646" s="75"/>
      <c r="AB646" s="75"/>
      <c r="AC646" s="75"/>
      <c r="AD646" s="75"/>
      <c r="AE646" s="75"/>
      <c r="AF646" s="75"/>
      <c r="AG646" s="75"/>
      <c r="AH646" s="75"/>
      <c r="AI646" s="75"/>
      <c r="AJ646" s="75"/>
      <c r="AK646" s="75"/>
      <c r="AL646" s="75"/>
      <c r="AM646" s="75"/>
      <c r="AN646" s="75"/>
      <c r="AO646" s="75"/>
      <c r="AP646" s="75"/>
      <c r="AQ646" s="75"/>
    </row>
    <row r="647" ht="14.25" customHeight="1">
      <c r="F647" s="176"/>
      <c r="N647" s="176"/>
      <c r="V647" s="176"/>
      <c r="X647" s="132"/>
      <c r="Y647" s="75"/>
      <c r="Z647" s="75"/>
      <c r="AA647" s="75"/>
      <c r="AB647" s="75"/>
      <c r="AC647" s="75"/>
      <c r="AD647" s="75"/>
      <c r="AE647" s="75"/>
      <c r="AF647" s="75"/>
      <c r="AG647" s="75"/>
      <c r="AH647" s="75"/>
      <c r="AI647" s="75"/>
      <c r="AJ647" s="75"/>
      <c r="AK647" s="75"/>
      <c r="AL647" s="75"/>
      <c r="AM647" s="75"/>
      <c r="AN647" s="75"/>
      <c r="AO647" s="75"/>
      <c r="AP647" s="75"/>
      <c r="AQ647" s="75"/>
    </row>
    <row r="648" ht="14.25" customHeight="1">
      <c r="F648" s="176"/>
      <c r="N648" s="176"/>
      <c r="V648" s="176"/>
      <c r="X648" s="132"/>
      <c r="Y648" s="75"/>
      <c r="Z648" s="75"/>
      <c r="AA648" s="75"/>
      <c r="AB648" s="75"/>
      <c r="AC648" s="75"/>
      <c r="AD648" s="75"/>
      <c r="AE648" s="75"/>
      <c r="AF648" s="75"/>
      <c r="AG648" s="75"/>
      <c r="AH648" s="75"/>
      <c r="AI648" s="75"/>
      <c r="AJ648" s="75"/>
      <c r="AK648" s="75"/>
      <c r="AL648" s="75"/>
      <c r="AM648" s="75"/>
      <c r="AN648" s="75"/>
      <c r="AO648" s="75"/>
      <c r="AP648" s="75"/>
      <c r="AQ648" s="75"/>
    </row>
    <row r="649" ht="14.25" customHeight="1">
      <c r="F649" s="176"/>
      <c r="N649" s="176"/>
      <c r="V649" s="176"/>
      <c r="X649" s="132"/>
      <c r="Y649" s="75"/>
      <c r="Z649" s="75"/>
      <c r="AA649" s="75"/>
      <c r="AB649" s="75"/>
      <c r="AC649" s="75"/>
      <c r="AD649" s="75"/>
      <c r="AE649" s="75"/>
      <c r="AF649" s="75"/>
      <c r="AG649" s="75"/>
      <c r="AH649" s="75"/>
      <c r="AI649" s="75"/>
      <c r="AJ649" s="75"/>
      <c r="AK649" s="75"/>
      <c r="AL649" s="75"/>
      <c r="AM649" s="75"/>
      <c r="AN649" s="75"/>
      <c r="AO649" s="75"/>
      <c r="AP649" s="75"/>
      <c r="AQ649" s="75"/>
    </row>
    <row r="650" ht="14.25" customHeight="1">
      <c r="F650" s="176"/>
      <c r="N650" s="176"/>
      <c r="V650" s="176"/>
      <c r="X650" s="132"/>
      <c r="Y650" s="75"/>
      <c r="Z650" s="75"/>
      <c r="AA650" s="75"/>
      <c r="AB650" s="75"/>
      <c r="AC650" s="75"/>
      <c r="AD650" s="75"/>
      <c r="AE650" s="75"/>
      <c r="AF650" s="75"/>
      <c r="AG650" s="75"/>
      <c r="AH650" s="75"/>
      <c r="AI650" s="75"/>
      <c r="AJ650" s="75"/>
      <c r="AK650" s="75"/>
      <c r="AL650" s="75"/>
      <c r="AM650" s="75"/>
      <c r="AN650" s="75"/>
      <c r="AO650" s="75"/>
      <c r="AP650" s="75"/>
      <c r="AQ650" s="75"/>
    </row>
    <row r="651" ht="14.25" customHeight="1">
      <c r="F651" s="176"/>
      <c r="N651" s="176"/>
      <c r="V651" s="176"/>
      <c r="X651" s="132"/>
      <c r="Y651" s="75"/>
      <c r="Z651" s="75"/>
      <c r="AA651" s="75"/>
      <c r="AB651" s="75"/>
      <c r="AC651" s="75"/>
      <c r="AD651" s="75"/>
      <c r="AE651" s="75"/>
      <c r="AF651" s="75"/>
      <c r="AG651" s="75"/>
      <c r="AH651" s="75"/>
      <c r="AI651" s="75"/>
      <c r="AJ651" s="75"/>
      <c r="AK651" s="75"/>
      <c r="AL651" s="75"/>
      <c r="AM651" s="75"/>
      <c r="AN651" s="75"/>
      <c r="AO651" s="75"/>
      <c r="AP651" s="75"/>
      <c r="AQ651" s="75"/>
    </row>
    <row r="652" ht="14.25" customHeight="1">
      <c r="F652" s="176"/>
      <c r="N652" s="176"/>
      <c r="V652" s="176"/>
      <c r="X652" s="132"/>
      <c r="Y652" s="75"/>
      <c r="Z652" s="75"/>
      <c r="AA652" s="75"/>
      <c r="AB652" s="75"/>
      <c r="AC652" s="75"/>
      <c r="AD652" s="75"/>
      <c r="AE652" s="75"/>
      <c r="AF652" s="75"/>
      <c r="AG652" s="75"/>
      <c r="AH652" s="75"/>
      <c r="AI652" s="75"/>
      <c r="AJ652" s="75"/>
      <c r="AK652" s="75"/>
      <c r="AL652" s="75"/>
      <c r="AM652" s="75"/>
      <c r="AN652" s="75"/>
      <c r="AO652" s="75"/>
      <c r="AP652" s="75"/>
      <c r="AQ652" s="75"/>
    </row>
    <row r="653" ht="14.25" customHeight="1">
      <c r="F653" s="176"/>
      <c r="N653" s="176"/>
      <c r="V653" s="176"/>
      <c r="X653" s="132"/>
      <c r="Y653" s="75"/>
      <c r="Z653" s="75"/>
      <c r="AA653" s="75"/>
      <c r="AB653" s="75"/>
      <c r="AC653" s="75"/>
      <c r="AD653" s="75"/>
      <c r="AE653" s="75"/>
      <c r="AF653" s="75"/>
      <c r="AG653" s="75"/>
      <c r="AH653" s="75"/>
      <c r="AI653" s="75"/>
      <c r="AJ653" s="75"/>
      <c r="AK653" s="75"/>
      <c r="AL653" s="75"/>
      <c r="AM653" s="75"/>
      <c r="AN653" s="75"/>
      <c r="AO653" s="75"/>
      <c r="AP653" s="75"/>
      <c r="AQ653" s="75"/>
    </row>
    <row r="654" ht="14.25" customHeight="1">
      <c r="F654" s="176"/>
      <c r="N654" s="176"/>
      <c r="V654" s="176"/>
      <c r="X654" s="132"/>
      <c r="Y654" s="75"/>
      <c r="Z654" s="75"/>
      <c r="AA654" s="75"/>
      <c r="AB654" s="75"/>
      <c r="AC654" s="75"/>
      <c r="AD654" s="75"/>
      <c r="AE654" s="75"/>
      <c r="AF654" s="75"/>
      <c r="AG654" s="75"/>
      <c r="AH654" s="75"/>
      <c r="AI654" s="75"/>
      <c r="AJ654" s="75"/>
      <c r="AK654" s="75"/>
      <c r="AL654" s="75"/>
      <c r="AM654" s="75"/>
      <c r="AN654" s="75"/>
      <c r="AO654" s="75"/>
      <c r="AP654" s="75"/>
      <c r="AQ654" s="75"/>
    </row>
    <row r="655" ht="14.25" customHeight="1">
      <c r="F655" s="176"/>
      <c r="N655" s="176"/>
      <c r="V655" s="176"/>
      <c r="X655" s="132"/>
      <c r="Y655" s="75"/>
      <c r="Z655" s="75"/>
      <c r="AA655" s="75"/>
      <c r="AB655" s="75"/>
      <c r="AC655" s="75"/>
      <c r="AD655" s="75"/>
      <c r="AE655" s="75"/>
      <c r="AF655" s="75"/>
      <c r="AG655" s="75"/>
      <c r="AH655" s="75"/>
      <c r="AI655" s="75"/>
      <c r="AJ655" s="75"/>
      <c r="AK655" s="75"/>
      <c r="AL655" s="75"/>
      <c r="AM655" s="75"/>
      <c r="AN655" s="75"/>
      <c r="AO655" s="75"/>
      <c r="AP655" s="75"/>
      <c r="AQ655" s="75"/>
    </row>
    <row r="656" ht="14.25" customHeight="1">
      <c r="F656" s="176"/>
      <c r="N656" s="176"/>
      <c r="V656" s="176"/>
      <c r="X656" s="132"/>
      <c r="Y656" s="75"/>
      <c r="Z656" s="75"/>
      <c r="AA656" s="75"/>
      <c r="AB656" s="75"/>
      <c r="AC656" s="75"/>
      <c r="AD656" s="75"/>
      <c r="AE656" s="75"/>
      <c r="AF656" s="75"/>
      <c r="AG656" s="75"/>
      <c r="AH656" s="75"/>
      <c r="AI656" s="75"/>
      <c r="AJ656" s="75"/>
      <c r="AK656" s="75"/>
      <c r="AL656" s="75"/>
      <c r="AM656" s="75"/>
      <c r="AN656" s="75"/>
      <c r="AO656" s="75"/>
      <c r="AP656" s="75"/>
      <c r="AQ656" s="75"/>
    </row>
    <row r="657" ht="14.25" customHeight="1">
      <c r="F657" s="176"/>
      <c r="N657" s="176"/>
      <c r="V657" s="176"/>
      <c r="X657" s="132"/>
      <c r="Y657" s="75"/>
      <c r="Z657" s="75"/>
      <c r="AA657" s="75"/>
      <c r="AB657" s="75"/>
      <c r="AC657" s="75"/>
      <c r="AD657" s="75"/>
      <c r="AE657" s="75"/>
      <c r="AF657" s="75"/>
      <c r="AG657" s="75"/>
      <c r="AH657" s="75"/>
      <c r="AI657" s="75"/>
      <c r="AJ657" s="75"/>
      <c r="AK657" s="75"/>
      <c r="AL657" s="75"/>
      <c r="AM657" s="75"/>
      <c r="AN657" s="75"/>
      <c r="AO657" s="75"/>
      <c r="AP657" s="75"/>
      <c r="AQ657" s="75"/>
    </row>
    <row r="658" ht="14.25" customHeight="1">
      <c r="F658" s="176"/>
      <c r="N658" s="176"/>
      <c r="V658" s="176"/>
      <c r="X658" s="132"/>
      <c r="Y658" s="75"/>
      <c r="Z658" s="75"/>
      <c r="AA658" s="75"/>
      <c r="AB658" s="75"/>
      <c r="AC658" s="75"/>
      <c r="AD658" s="75"/>
      <c r="AE658" s="75"/>
      <c r="AF658" s="75"/>
      <c r="AG658" s="75"/>
      <c r="AH658" s="75"/>
      <c r="AI658" s="75"/>
      <c r="AJ658" s="75"/>
      <c r="AK658" s="75"/>
      <c r="AL658" s="75"/>
      <c r="AM658" s="75"/>
      <c r="AN658" s="75"/>
      <c r="AO658" s="75"/>
      <c r="AP658" s="75"/>
      <c r="AQ658" s="75"/>
    </row>
    <row r="659" ht="14.25" customHeight="1">
      <c r="F659" s="176"/>
      <c r="N659" s="176"/>
      <c r="V659" s="176"/>
      <c r="X659" s="132"/>
      <c r="Y659" s="75"/>
      <c r="Z659" s="75"/>
      <c r="AA659" s="75"/>
      <c r="AB659" s="75"/>
      <c r="AC659" s="75"/>
      <c r="AD659" s="75"/>
      <c r="AE659" s="75"/>
      <c r="AF659" s="75"/>
      <c r="AG659" s="75"/>
      <c r="AH659" s="75"/>
      <c r="AI659" s="75"/>
      <c r="AJ659" s="75"/>
      <c r="AK659" s="75"/>
      <c r="AL659" s="75"/>
      <c r="AM659" s="75"/>
      <c r="AN659" s="75"/>
      <c r="AO659" s="75"/>
      <c r="AP659" s="75"/>
      <c r="AQ659" s="75"/>
    </row>
    <row r="660" ht="14.25" customHeight="1">
      <c r="F660" s="176"/>
      <c r="N660" s="176"/>
      <c r="V660" s="176"/>
      <c r="X660" s="132"/>
      <c r="Y660" s="75"/>
      <c r="Z660" s="75"/>
      <c r="AA660" s="75"/>
      <c r="AB660" s="75"/>
      <c r="AC660" s="75"/>
      <c r="AD660" s="75"/>
      <c r="AE660" s="75"/>
      <c r="AF660" s="75"/>
      <c r="AG660" s="75"/>
      <c r="AH660" s="75"/>
      <c r="AI660" s="75"/>
      <c r="AJ660" s="75"/>
      <c r="AK660" s="75"/>
      <c r="AL660" s="75"/>
      <c r="AM660" s="75"/>
      <c r="AN660" s="75"/>
      <c r="AO660" s="75"/>
      <c r="AP660" s="75"/>
      <c r="AQ660" s="75"/>
    </row>
    <row r="661" ht="14.25" customHeight="1">
      <c r="F661" s="176"/>
      <c r="N661" s="176"/>
      <c r="V661" s="176"/>
      <c r="X661" s="132"/>
      <c r="Y661" s="75"/>
      <c r="Z661" s="75"/>
      <c r="AA661" s="75"/>
      <c r="AB661" s="75"/>
      <c r="AC661" s="75"/>
      <c r="AD661" s="75"/>
      <c r="AE661" s="75"/>
      <c r="AF661" s="75"/>
      <c r="AG661" s="75"/>
      <c r="AH661" s="75"/>
      <c r="AI661" s="75"/>
      <c r="AJ661" s="75"/>
      <c r="AK661" s="75"/>
      <c r="AL661" s="75"/>
      <c r="AM661" s="75"/>
      <c r="AN661" s="75"/>
      <c r="AO661" s="75"/>
      <c r="AP661" s="75"/>
      <c r="AQ661" s="75"/>
    </row>
    <row r="662" ht="14.25" customHeight="1">
      <c r="F662" s="176"/>
      <c r="N662" s="176"/>
      <c r="V662" s="176"/>
      <c r="X662" s="132"/>
      <c r="Y662" s="75"/>
      <c r="Z662" s="75"/>
      <c r="AA662" s="75"/>
      <c r="AB662" s="75"/>
      <c r="AC662" s="75"/>
      <c r="AD662" s="75"/>
      <c r="AE662" s="75"/>
      <c r="AF662" s="75"/>
      <c r="AG662" s="75"/>
      <c r="AH662" s="75"/>
      <c r="AI662" s="75"/>
      <c r="AJ662" s="75"/>
      <c r="AK662" s="75"/>
      <c r="AL662" s="75"/>
      <c r="AM662" s="75"/>
      <c r="AN662" s="75"/>
      <c r="AO662" s="75"/>
      <c r="AP662" s="75"/>
      <c r="AQ662" s="75"/>
    </row>
    <row r="663" ht="14.25" customHeight="1">
      <c r="F663" s="176"/>
      <c r="N663" s="176"/>
      <c r="V663" s="176"/>
      <c r="X663" s="132"/>
      <c r="Y663" s="75"/>
      <c r="Z663" s="75"/>
      <c r="AA663" s="75"/>
      <c r="AB663" s="75"/>
      <c r="AC663" s="75"/>
      <c r="AD663" s="75"/>
      <c r="AE663" s="75"/>
      <c r="AF663" s="75"/>
      <c r="AG663" s="75"/>
      <c r="AH663" s="75"/>
      <c r="AI663" s="75"/>
      <c r="AJ663" s="75"/>
      <c r="AK663" s="75"/>
      <c r="AL663" s="75"/>
      <c r="AM663" s="75"/>
      <c r="AN663" s="75"/>
      <c r="AO663" s="75"/>
      <c r="AP663" s="75"/>
      <c r="AQ663" s="75"/>
    </row>
    <row r="664" ht="14.25" customHeight="1">
      <c r="F664" s="176"/>
      <c r="N664" s="176"/>
      <c r="V664" s="176"/>
      <c r="X664" s="132"/>
      <c r="Y664" s="75"/>
      <c r="Z664" s="75"/>
      <c r="AA664" s="75"/>
      <c r="AB664" s="75"/>
      <c r="AC664" s="75"/>
      <c r="AD664" s="75"/>
      <c r="AE664" s="75"/>
      <c r="AF664" s="75"/>
      <c r="AG664" s="75"/>
      <c r="AH664" s="75"/>
      <c r="AI664" s="75"/>
      <c r="AJ664" s="75"/>
      <c r="AK664" s="75"/>
      <c r="AL664" s="75"/>
      <c r="AM664" s="75"/>
      <c r="AN664" s="75"/>
      <c r="AO664" s="75"/>
      <c r="AP664" s="75"/>
      <c r="AQ664" s="75"/>
    </row>
    <row r="665" ht="14.25" customHeight="1">
      <c r="F665" s="176"/>
      <c r="N665" s="176"/>
      <c r="V665" s="176"/>
      <c r="X665" s="132"/>
      <c r="Y665" s="75"/>
      <c r="Z665" s="75"/>
      <c r="AA665" s="75"/>
      <c r="AB665" s="75"/>
      <c r="AC665" s="75"/>
      <c r="AD665" s="75"/>
      <c r="AE665" s="75"/>
      <c r="AF665" s="75"/>
      <c r="AG665" s="75"/>
      <c r="AH665" s="75"/>
      <c r="AI665" s="75"/>
      <c r="AJ665" s="75"/>
      <c r="AK665" s="75"/>
      <c r="AL665" s="75"/>
      <c r="AM665" s="75"/>
      <c r="AN665" s="75"/>
      <c r="AO665" s="75"/>
      <c r="AP665" s="75"/>
      <c r="AQ665" s="75"/>
    </row>
    <row r="666" ht="14.25" customHeight="1">
      <c r="F666" s="176"/>
      <c r="N666" s="176"/>
      <c r="V666" s="176"/>
      <c r="X666" s="132"/>
      <c r="Y666" s="75"/>
      <c r="Z666" s="75"/>
      <c r="AA666" s="75"/>
      <c r="AB666" s="75"/>
      <c r="AC666" s="75"/>
      <c r="AD666" s="75"/>
      <c r="AE666" s="75"/>
      <c r="AF666" s="75"/>
      <c r="AG666" s="75"/>
      <c r="AH666" s="75"/>
      <c r="AI666" s="75"/>
      <c r="AJ666" s="75"/>
      <c r="AK666" s="75"/>
      <c r="AL666" s="75"/>
      <c r="AM666" s="75"/>
      <c r="AN666" s="75"/>
      <c r="AO666" s="75"/>
      <c r="AP666" s="75"/>
      <c r="AQ666" s="75"/>
    </row>
    <row r="667" ht="14.25" customHeight="1">
      <c r="F667" s="176"/>
      <c r="N667" s="176"/>
      <c r="V667" s="176"/>
      <c r="X667" s="132"/>
      <c r="Y667" s="75"/>
      <c r="Z667" s="75"/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  <c r="AO667" s="75"/>
      <c r="AP667" s="75"/>
      <c r="AQ667" s="75"/>
    </row>
    <row r="668" ht="14.25" customHeight="1">
      <c r="F668" s="176"/>
      <c r="N668" s="176"/>
      <c r="V668" s="176"/>
      <c r="X668" s="132"/>
      <c r="Y668" s="75"/>
      <c r="Z668" s="75"/>
      <c r="AA668" s="75"/>
      <c r="AB668" s="75"/>
      <c r="AC668" s="75"/>
      <c r="AD668" s="75"/>
      <c r="AE668" s="75"/>
      <c r="AF668" s="75"/>
      <c r="AG668" s="75"/>
      <c r="AH668" s="75"/>
      <c r="AI668" s="75"/>
      <c r="AJ668" s="75"/>
      <c r="AK668" s="75"/>
      <c r="AL668" s="75"/>
      <c r="AM668" s="75"/>
      <c r="AN668" s="75"/>
      <c r="AO668" s="75"/>
      <c r="AP668" s="75"/>
      <c r="AQ668" s="75"/>
    </row>
    <row r="669" ht="14.25" customHeight="1">
      <c r="F669" s="176"/>
      <c r="N669" s="176"/>
      <c r="V669" s="176"/>
      <c r="X669" s="132"/>
      <c r="Y669" s="75"/>
      <c r="Z669" s="75"/>
      <c r="AA669" s="75"/>
      <c r="AB669" s="75"/>
      <c r="AC669" s="75"/>
      <c r="AD669" s="75"/>
      <c r="AE669" s="75"/>
      <c r="AF669" s="75"/>
      <c r="AG669" s="75"/>
      <c r="AH669" s="75"/>
      <c r="AI669" s="75"/>
      <c r="AJ669" s="75"/>
      <c r="AK669" s="75"/>
      <c r="AL669" s="75"/>
      <c r="AM669" s="75"/>
      <c r="AN669" s="75"/>
      <c r="AO669" s="75"/>
      <c r="AP669" s="75"/>
      <c r="AQ669" s="75"/>
    </row>
    <row r="670" ht="14.25" customHeight="1">
      <c r="F670" s="176"/>
      <c r="N670" s="176"/>
      <c r="V670" s="176"/>
      <c r="X670" s="132"/>
      <c r="Y670" s="75"/>
      <c r="Z670" s="75"/>
      <c r="AA670" s="75"/>
      <c r="AB670" s="75"/>
      <c r="AC670" s="75"/>
      <c r="AD670" s="75"/>
      <c r="AE670" s="75"/>
      <c r="AF670" s="75"/>
      <c r="AG670" s="75"/>
      <c r="AH670" s="75"/>
      <c r="AI670" s="75"/>
      <c r="AJ670" s="75"/>
      <c r="AK670" s="75"/>
      <c r="AL670" s="75"/>
      <c r="AM670" s="75"/>
      <c r="AN670" s="75"/>
      <c r="AO670" s="75"/>
      <c r="AP670" s="75"/>
      <c r="AQ670" s="75"/>
    </row>
    <row r="671" ht="14.25" customHeight="1">
      <c r="F671" s="176"/>
      <c r="N671" s="176"/>
      <c r="V671" s="176"/>
      <c r="X671" s="132"/>
      <c r="Y671" s="75"/>
      <c r="Z671" s="75"/>
      <c r="AA671" s="75"/>
      <c r="AB671" s="75"/>
      <c r="AC671" s="75"/>
      <c r="AD671" s="75"/>
      <c r="AE671" s="75"/>
      <c r="AF671" s="75"/>
      <c r="AG671" s="75"/>
      <c r="AH671" s="75"/>
      <c r="AI671" s="75"/>
      <c r="AJ671" s="75"/>
      <c r="AK671" s="75"/>
      <c r="AL671" s="75"/>
      <c r="AM671" s="75"/>
      <c r="AN671" s="75"/>
      <c r="AO671" s="75"/>
      <c r="AP671" s="75"/>
      <c r="AQ671" s="75"/>
    </row>
    <row r="672" ht="14.25" customHeight="1">
      <c r="F672" s="176"/>
      <c r="N672" s="176"/>
      <c r="V672" s="176"/>
      <c r="X672" s="132"/>
      <c r="Y672" s="75"/>
      <c r="Z672" s="75"/>
      <c r="AA672" s="75"/>
      <c r="AB672" s="75"/>
      <c r="AC672" s="75"/>
      <c r="AD672" s="75"/>
      <c r="AE672" s="75"/>
      <c r="AF672" s="75"/>
      <c r="AG672" s="75"/>
      <c r="AH672" s="75"/>
      <c r="AI672" s="75"/>
      <c r="AJ672" s="75"/>
      <c r="AK672" s="75"/>
      <c r="AL672" s="75"/>
      <c r="AM672" s="75"/>
      <c r="AN672" s="75"/>
      <c r="AO672" s="75"/>
      <c r="AP672" s="75"/>
      <c r="AQ672" s="75"/>
    </row>
    <row r="673" ht="14.25" customHeight="1">
      <c r="F673" s="176"/>
      <c r="N673" s="176"/>
      <c r="V673" s="176"/>
      <c r="X673" s="132"/>
      <c r="Y673" s="75"/>
      <c r="Z673" s="75"/>
      <c r="AA673" s="75"/>
      <c r="AB673" s="75"/>
      <c r="AC673" s="75"/>
      <c r="AD673" s="75"/>
      <c r="AE673" s="75"/>
      <c r="AF673" s="75"/>
      <c r="AG673" s="75"/>
      <c r="AH673" s="75"/>
      <c r="AI673" s="75"/>
      <c r="AJ673" s="75"/>
      <c r="AK673" s="75"/>
      <c r="AL673" s="75"/>
      <c r="AM673" s="75"/>
      <c r="AN673" s="75"/>
      <c r="AO673" s="75"/>
      <c r="AP673" s="75"/>
      <c r="AQ673" s="75"/>
    </row>
    <row r="674" ht="14.25" customHeight="1">
      <c r="F674" s="176"/>
      <c r="N674" s="176"/>
      <c r="V674" s="176"/>
      <c r="X674" s="132"/>
      <c r="Y674" s="75"/>
      <c r="Z674" s="75"/>
      <c r="AA674" s="75"/>
      <c r="AB674" s="75"/>
      <c r="AC674" s="75"/>
      <c r="AD674" s="75"/>
      <c r="AE674" s="75"/>
      <c r="AF674" s="75"/>
      <c r="AG674" s="75"/>
      <c r="AH674" s="75"/>
      <c r="AI674" s="75"/>
      <c r="AJ674" s="75"/>
      <c r="AK674" s="75"/>
      <c r="AL674" s="75"/>
      <c r="AM674" s="75"/>
      <c r="AN674" s="75"/>
      <c r="AO674" s="75"/>
      <c r="AP674" s="75"/>
      <c r="AQ674" s="75"/>
    </row>
    <row r="675" ht="14.25" customHeight="1">
      <c r="F675" s="176"/>
      <c r="N675" s="176"/>
      <c r="V675" s="176"/>
      <c r="X675" s="132"/>
      <c r="Y675" s="75"/>
      <c r="Z675" s="75"/>
      <c r="AA675" s="75"/>
      <c r="AB675" s="75"/>
      <c r="AC675" s="75"/>
      <c r="AD675" s="75"/>
      <c r="AE675" s="75"/>
      <c r="AF675" s="75"/>
      <c r="AG675" s="75"/>
      <c r="AH675" s="75"/>
      <c r="AI675" s="75"/>
      <c r="AJ675" s="75"/>
      <c r="AK675" s="75"/>
      <c r="AL675" s="75"/>
      <c r="AM675" s="75"/>
      <c r="AN675" s="75"/>
      <c r="AO675" s="75"/>
      <c r="AP675" s="75"/>
      <c r="AQ675" s="75"/>
    </row>
    <row r="676" ht="14.25" customHeight="1">
      <c r="F676" s="176"/>
      <c r="N676" s="176"/>
      <c r="V676" s="176"/>
      <c r="X676" s="132"/>
      <c r="Y676" s="75"/>
      <c r="Z676" s="75"/>
      <c r="AA676" s="75"/>
      <c r="AB676" s="75"/>
      <c r="AC676" s="75"/>
      <c r="AD676" s="75"/>
      <c r="AE676" s="75"/>
      <c r="AF676" s="75"/>
      <c r="AG676" s="75"/>
      <c r="AH676" s="75"/>
      <c r="AI676" s="75"/>
      <c r="AJ676" s="75"/>
      <c r="AK676" s="75"/>
      <c r="AL676" s="75"/>
      <c r="AM676" s="75"/>
      <c r="AN676" s="75"/>
      <c r="AO676" s="75"/>
      <c r="AP676" s="75"/>
      <c r="AQ676" s="75"/>
    </row>
    <row r="677" ht="14.25" customHeight="1">
      <c r="F677" s="176"/>
      <c r="N677" s="176"/>
      <c r="V677" s="176"/>
      <c r="X677" s="132"/>
      <c r="Y677" s="75"/>
      <c r="Z677" s="75"/>
      <c r="AA677" s="75"/>
      <c r="AB677" s="75"/>
      <c r="AC677" s="75"/>
      <c r="AD677" s="75"/>
      <c r="AE677" s="75"/>
      <c r="AF677" s="75"/>
      <c r="AG677" s="75"/>
      <c r="AH677" s="75"/>
      <c r="AI677" s="75"/>
      <c r="AJ677" s="75"/>
      <c r="AK677" s="75"/>
      <c r="AL677" s="75"/>
      <c r="AM677" s="75"/>
      <c r="AN677" s="75"/>
      <c r="AO677" s="75"/>
      <c r="AP677" s="75"/>
      <c r="AQ677" s="75"/>
    </row>
    <row r="678" ht="14.25" customHeight="1">
      <c r="F678" s="176"/>
      <c r="N678" s="176"/>
      <c r="V678" s="176"/>
      <c r="X678" s="132"/>
      <c r="Y678" s="75"/>
      <c r="Z678" s="75"/>
      <c r="AA678" s="75"/>
      <c r="AB678" s="75"/>
      <c r="AC678" s="75"/>
      <c r="AD678" s="75"/>
      <c r="AE678" s="75"/>
      <c r="AF678" s="75"/>
      <c r="AG678" s="75"/>
      <c r="AH678" s="75"/>
      <c r="AI678" s="75"/>
      <c r="AJ678" s="75"/>
      <c r="AK678" s="75"/>
      <c r="AL678" s="75"/>
      <c r="AM678" s="75"/>
      <c r="AN678" s="75"/>
      <c r="AO678" s="75"/>
      <c r="AP678" s="75"/>
      <c r="AQ678" s="75"/>
    </row>
    <row r="679" ht="14.25" customHeight="1">
      <c r="F679" s="176"/>
      <c r="N679" s="176"/>
      <c r="V679" s="176"/>
      <c r="X679" s="132"/>
      <c r="Y679" s="75"/>
      <c r="Z679" s="75"/>
      <c r="AA679" s="75"/>
      <c r="AB679" s="75"/>
      <c r="AC679" s="75"/>
      <c r="AD679" s="75"/>
      <c r="AE679" s="75"/>
      <c r="AF679" s="75"/>
      <c r="AG679" s="75"/>
      <c r="AH679" s="75"/>
      <c r="AI679" s="75"/>
      <c r="AJ679" s="75"/>
      <c r="AK679" s="75"/>
      <c r="AL679" s="75"/>
      <c r="AM679" s="75"/>
      <c r="AN679" s="75"/>
      <c r="AO679" s="75"/>
      <c r="AP679" s="75"/>
      <c r="AQ679" s="75"/>
    </row>
    <row r="680" ht="14.25" customHeight="1">
      <c r="F680" s="176"/>
      <c r="N680" s="176"/>
      <c r="V680" s="176"/>
      <c r="X680" s="132"/>
      <c r="Y680" s="75"/>
      <c r="Z680" s="75"/>
      <c r="AA680" s="75"/>
      <c r="AB680" s="75"/>
      <c r="AC680" s="75"/>
      <c r="AD680" s="75"/>
      <c r="AE680" s="75"/>
      <c r="AF680" s="75"/>
      <c r="AG680" s="75"/>
      <c r="AH680" s="75"/>
      <c r="AI680" s="75"/>
      <c r="AJ680" s="75"/>
      <c r="AK680" s="75"/>
      <c r="AL680" s="75"/>
      <c r="AM680" s="75"/>
      <c r="AN680" s="75"/>
      <c r="AO680" s="75"/>
      <c r="AP680" s="75"/>
      <c r="AQ680" s="75"/>
    </row>
    <row r="681" ht="14.25" customHeight="1">
      <c r="F681" s="176"/>
      <c r="N681" s="176"/>
      <c r="V681" s="176"/>
      <c r="X681" s="132"/>
      <c r="Y681" s="75"/>
      <c r="Z681" s="75"/>
      <c r="AA681" s="75"/>
      <c r="AB681" s="75"/>
      <c r="AC681" s="75"/>
      <c r="AD681" s="75"/>
      <c r="AE681" s="75"/>
      <c r="AF681" s="75"/>
      <c r="AG681" s="75"/>
      <c r="AH681" s="75"/>
      <c r="AI681" s="75"/>
      <c r="AJ681" s="75"/>
      <c r="AK681" s="75"/>
      <c r="AL681" s="75"/>
      <c r="AM681" s="75"/>
      <c r="AN681" s="75"/>
      <c r="AO681" s="75"/>
      <c r="AP681" s="75"/>
      <c r="AQ681" s="75"/>
    </row>
    <row r="682" ht="14.25" customHeight="1">
      <c r="F682" s="176"/>
      <c r="N682" s="176"/>
      <c r="V682" s="176"/>
      <c r="X682" s="132"/>
      <c r="Y682" s="75"/>
      <c r="Z682" s="75"/>
      <c r="AA682" s="75"/>
      <c r="AB682" s="75"/>
      <c r="AC682" s="75"/>
      <c r="AD682" s="75"/>
      <c r="AE682" s="75"/>
      <c r="AF682" s="75"/>
      <c r="AG682" s="75"/>
      <c r="AH682" s="75"/>
      <c r="AI682" s="75"/>
      <c r="AJ682" s="75"/>
      <c r="AK682" s="75"/>
      <c r="AL682" s="75"/>
      <c r="AM682" s="75"/>
      <c r="AN682" s="75"/>
      <c r="AO682" s="75"/>
      <c r="AP682" s="75"/>
      <c r="AQ682" s="75"/>
    </row>
    <row r="683" ht="14.25" customHeight="1">
      <c r="F683" s="176"/>
      <c r="N683" s="176"/>
      <c r="V683" s="176"/>
      <c r="X683" s="132"/>
      <c r="Y683" s="75"/>
      <c r="Z683" s="75"/>
      <c r="AA683" s="75"/>
      <c r="AB683" s="75"/>
      <c r="AC683" s="75"/>
      <c r="AD683" s="75"/>
      <c r="AE683" s="75"/>
      <c r="AF683" s="75"/>
      <c r="AG683" s="75"/>
      <c r="AH683" s="75"/>
      <c r="AI683" s="75"/>
      <c r="AJ683" s="75"/>
      <c r="AK683" s="75"/>
      <c r="AL683" s="75"/>
      <c r="AM683" s="75"/>
      <c r="AN683" s="75"/>
      <c r="AO683" s="75"/>
      <c r="AP683" s="75"/>
      <c r="AQ683" s="75"/>
    </row>
    <row r="684" ht="14.25" customHeight="1">
      <c r="F684" s="176"/>
      <c r="N684" s="176"/>
      <c r="V684" s="176"/>
      <c r="X684" s="132"/>
      <c r="Y684" s="75"/>
      <c r="Z684" s="75"/>
      <c r="AA684" s="75"/>
      <c r="AB684" s="75"/>
      <c r="AC684" s="75"/>
      <c r="AD684" s="75"/>
      <c r="AE684" s="75"/>
      <c r="AF684" s="75"/>
      <c r="AG684" s="75"/>
      <c r="AH684" s="75"/>
      <c r="AI684" s="75"/>
      <c r="AJ684" s="75"/>
      <c r="AK684" s="75"/>
      <c r="AL684" s="75"/>
      <c r="AM684" s="75"/>
      <c r="AN684" s="75"/>
      <c r="AO684" s="75"/>
      <c r="AP684" s="75"/>
      <c r="AQ684" s="75"/>
    </row>
    <row r="685" ht="14.25" customHeight="1">
      <c r="F685" s="176"/>
      <c r="N685" s="176"/>
      <c r="V685" s="176"/>
      <c r="X685" s="132"/>
      <c r="Y685" s="75"/>
      <c r="Z685" s="75"/>
      <c r="AA685" s="75"/>
      <c r="AB685" s="75"/>
      <c r="AC685" s="75"/>
      <c r="AD685" s="75"/>
      <c r="AE685" s="75"/>
      <c r="AF685" s="75"/>
      <c r="AG685" s="75"/>
      <c r="AH685" s="75"/>
      <c r="AI685" s="75"/>
      <c r="AJ685" s="75"/>
      <c r="AK685" s="75"/>
      <c r="AL685" s="75"/>
      <c r="AM685" s="75"/>
      <c r="AN685" s="75"/>
      <c r="AO685" s="75"/>
      <c r="AP685" s="75"/>
      <c r="AQ685" s="75"/>
    </row>
    <row r="686" ht="14.25" customHeight="1">
      <c r="F686" s="176"/>
      <c r="N686" s="176"/>
      <c r="V686" s="176"/>
      <c r="X686" s="132"/>
      <c r="Y686" s="75"/>
      <c r="Z686" s="75"/>
      <c r="AA686" s="75"/>
      <c r="AB686" s="75"/>
      <c r="AC686" s="75"/>
      <c r="AD686" s="75"/>
      <c r="AE686" s="75"/>
      <c r="AF686" s="75"/>
      <c r="AG686" s="75"/>
      <c r="AH686" s="75"/>
      <c r="AI686" s="75"/>
      <c r="AJ686" s="75"/>
      <c r="AK686" s="75"/>
      <c r="AL686" s="75"/>
      <c r="AM686" s="75"/>
      <c r="AN686" s="75"/>
      <c r="AO686" s="75"/>
      <c r="AP686" s="75"/>
      <c r="AQ686" s="75"/>
    </row>
    <row r="687" ht="14.25" customHeight="1">
      <c r="F687" s="176"/>
      <c r="N687" s="176"/>
      <c r="V687" s="176"/>
      <c r="X687" s="132"/>
      <c r="Y687" s="75"/>
      <c r="Z687" s="75"/>
      <c r="AA687" s="75"/>
      <c r="AB687" s="75"/>
      <c r="AC687" s="75"/>
      <c r="AD687" s="75"/>
      <c r="AE687" s="75"/>
      <c r="AF687" s="75"/>
      <c r="AG687" s="75"/>
      <c r="AH687" s="75"/>
      <c r="AI687" s="75"/>
      <c r="AJ687" s="75"/>
      <c r="AK687" s="75"/>
      <c r="AL687" s="75"/>
      <c r="AM687" s="75"/>
      <c r="AN687" s="75"/>
      <c r="AO687" s="75"/>
      <c r="AP687" s="75"/>
      <c r="AQ687" s="75"/>
    </row>
    <row r="688" ht="14.25" customHeight="1">
      <c r="F688" s="176"/>
      <c r="N688" s="176"/>
      <c r="V688" s="176"/>
      <c r="X688" s="132"/>
      <c r="Y688" s="75"/>
      <c r="Z688" s="75"/>
      <c r="AA688" s="75"/>
      <c r="AB688" s="75"/>
      <c r="AC688" s="75"/>
      <c r="AD688" s="75"/>
      <c r="AE688" s="75"/>
      <c r="AF688" s="75"/>
      <c r="AG688" s="75"/>
      <c r="AH688" s="75"/>
      <c r="AI688" s="75"/>
      <c r="AJ688" s="75"/>
      <c r="AK688" s="75"/>
      <c r="AL688" s="75"/>
      <c r="AM688" s="75"/>
      <c r="AN688" s="75"/>
      <c r="AO688" s="75"/>
      <c r="AP688" s="75"/>
      <c r="AQ688" s="75"/>
    </row>
    <row r="689" ht="14.25" customHeight="1">
      <c r="F689" s="176"/>
      <c r="N689" s="176"/>
      <c r="V689" s="176"/>
      <c r="X689" s="132"/>
      <c r="Y689" s="75"/>
      <c r="Z689" s="75"/>
      <c r="AA689" s="75"/>
      <c r="AB689" s="75"/>
      <c r="AC689" s="75"/>
      <c r="AD689" s="75"/>
      <c r="AE689" s="75"/>
      <c r="AF689" s="75"/>
      <c r="AG689" s="75"/>
      <c r="AH689" s="75"/>
      <c r="AI689" s="75"/>
      <c r="AJ689" s="75"/>
      <c r="AK689" s="75"/>
      <c r="AL689" s="75"/>
      <c r="AM689" s="75"/>
      <c r="AN689" s="75"/>
      <c r="AO689" s="75"/>
      <c r="AP689" s="75"/>
      <c r="AQ689" s="75"/>
    </row>
    <row r="690" ht="14.25" customHeight="1">
      <c r="F690" s="176"/>
      <c r="N690" s="176"/>
      <c r="V690" s="176"/>
      <c r="X690" s="132"/>
      <c r="Y690" s="75"/>
      <c r="Z690" s="75"/>
      <c r="AA690" s="75"/>
      <c r="AB690" s="75"/>
      <c r="AC690" s="75"/>
      <c r="AD690" s="75"/>
      <c r="AE690" s="75"/>
      <c r="AF690" s="75"/>
      <c r="AG690" s="75"/>
      <c r="AH690" s="75"/>
      <c r="AI690" s="75"/>
      <c r="AJ690" s="75"/>
      <c r="AK690" s="75"/>
      <c r="AL690" s="75"/>
      <c r="AM690" s="75"/>
      <c r="AN690" s="75"/>
      <c r="AO690" s="75"/>
      <c r="AP690" s="75"/>
      <c r="AQ690" s="75"/>
    </row>
    <row r="691" ht="14.25" customHeight="1">
      <c r="F691" s="176"/>
      <c r="N691" s="176"/>
      <c r="V691" s="176"/>
      <c r="X691" s="132"/>
      <c r="Y691" s="75"/>
      <c r="Z691" s="75"/>
      <c r="AA691" s="75"/>
      <c r="AB691" s="75"/>
      <c r="AC691" s="75"/>
      <c r="AD691" s="75"/>
      <c r="AE691" s="75"/>
      <c r="AF691" s="75"/>
      <c r="AG691" s="75"/>
      <c r="AH691" s="75"/>
      <c r="AI691" s="75"/>
      <c r="AJ691" s="75"/>
      <c r="AK691" s="75"/>
      <c r="AL691" s="75"/>
      <c r="AM691" s="75"/>
      <c r="AN691" s="75"/>
      <c r="AO691" s="75"/>
      <c r="AP691" s="75"/>
      <c r="AQ691" s="75"/>
    </row>
    <row r="692" ht="14.25" customHeight="1">
      <c r="F692" s="176"/>
      <c r="N692" s="176"/>
      <c r="V692" s="176"/>
      <c r="X692" s="132"/>
      <c r="Y692" s="75"/>
      <c r="Z692" s="75"/>
      <c r="AA692" s="75"/>
      <c r="AB692" s="75"/>
      <c r="AC692" s="75"/>
      <c r="AD692" s="75"/>
      <c r="AE692" s="75"/>
      <c r="AF692" s="75"/>
      <c r="AG692" s="75"/>
      <c r="AH692" s="75"/>
      <c r="AI692" s="75"/>
      <c r="AJ692" s="75"/>
      <c r="AK692" s="75"/>
      <c r="AL692" s="75"/>
      <c r="AM692" s="75"/>
      <c r="AN692" s="75"/>
      <c r="AO692" s="75"/>
      <c r="AP692" s="75"/>
      <c r="AQ692" s="75"/>
    </row>
    <row r="693" ht="14.25" customHeight="1">
      <c r="F693" s="176"/>
      <c r="N693" s="176"/>
      <c r="V693" s="176"/>
      <c r="X693" s="132"/>
      <c r="Y693" s="75"/>
      <c r="Z693" s="75"/>
      <c r="AA693" s="75"/>
      <c r="AB693" s="75"/>
      <c r="AC693" s="75"/>
      <c r="AD693" s="75"/>
      <c r="AE693" s="75"/>
      <c r="AF693" s="75"/>
      <c r="AG693" s="75"/>
      <c r="AH693" s="75"/>
      <c r="AI693" s="75"/>
      <c r="AJ693" s="75"/>
      <c r="AK693" s="75"/>
      <c r="AL693" s="75"/>
      <c r="AM693" s="75"/>
      <c r="AN693" s="75"/>
      <c r="AO693" s="75"/>
      <c r="AP693" s="75"/>
      <c r="AQ693" s="75"/>
    </row>
    <row r="694" ht="14.25" customHeight="1">
      <c r="F694" s="176"/>
      <c r="N694" s="176"/>
      <c r="V694" s="176"/>
      <c r="X694" s="132"/>
      <c r="Y694" s="75"/>
      <c r="Z694" s="75"/>
      <c r="AA694" s="75"/>
      <c r="AB694" s="75"/>
      <c r="AC694" s="75"/>
      <c r="AD694" s="75"/>
      <c r="AE694" s="75"/>
      <c r="AF694" s="75"/>
      <c r="AG694" s="75"/>
      <c r="AH694" s="75"/>
      <c r="AI694" s="75"/>
      <c r="AJ694" s="75"/>
      <c r="AK694" s="75"/>
      <c r="AL694" s="75"/>
      <c r="AM694" s="75"/>
      <c r="AN694" s="75"/>
      <c r="AO694" s="75"/>
      <c r="AP694" s="75"/>
      <c r="AQ694" s="75"/>
    </row>
    <row r="695" ht="14.25" customHeight="1">
      <c r="F695" s="176"/>
      <c r="N695" s="176"/>
      <c r="V695" s="176"/>
      <c r="X695" s="132"/>
      <c r="Y695" s="75"/>
      <c r="Z695" s="75"/>
      <c r="AA695" s="75"/>
      <c r="AB695" s="75"/>
      <c r="AC695" s="75"/>
      <c r="AD695" s="75"/>
      <c r="AE695" s="75"/>
      <c r="AF695" s="75"/>
      <c r="AG695" s="75"/>
      <c r="AH695" s="75"/>
      <c r="AI695" s="75"/>
      <c r="AJ695" s="75"/>
      <c r="AK695" s="75"/>
      <c r="AL695" s="75"/>
      <c r="AM695" s="75"/>
      <c r="AN695" s="75"/>
      <c r="AO695" s="75"/>
      <c r="AP695" s="75"/>
      <c r="AQ695" s="75"/>
    </row>
    <row r="696" ht="14.25" customHeight="1">
      <c r="F696" s="176"/>
      <c r="N696" s="176"/>
      <c r="V696" s="176"/>
      <c r="X696" s="132"/>
      <c r="Y696" s="75"/>
      <c r="Z696" s="75"/>
      <c r="AA696" s="75"/>
      <c r="AB696" s="75"/>
      <c r="AC696" s="75"/>
      <c r="AD696" s="75"/>
      <c r="AE696" s="75"/>
      <c r="AF696" s="75"/>
      <c r="AG696" s="75"/>
      <c r="AH696" s="75"/>
      <c r="AI696" s="75"/>
      <c r="AJ696" s="75"/>
      <c r="AK696" s="75"/>
      <c r="AL696" s="75"/>
      <c r="AM696" s="75"/>
      <c r="AN696" s="75"/>
      <c r="AO696" s="75"/>
      <c r="AP696" s="75"/>
      <c r="AQ696" s="75"/>
    </row>
    <row r="697" ht="14.25" customHeight="1">
      <c r="F697" s="176"/>
      <c r="N697" s="176"/>
      <c r="V697" s="176"/>
      <c r="X697" s="132"/>
      <c r="Y697" s="75"/>
      <c r="Z697" s="75"/>
      <c r="AA697" s="75"/>
      <c r="AB697" s="75"/>
      <c r="AC697" s="75"/>
      <c r="AD697" s="75"/>
      <c r="AE697" s="75"/>
      <c r="AF697" s="75"/>
      <c r="AG697" s="75"/>
      <c r="AH697" s="75"/>
      <c r="AI697" s="75"/>
      <c r="AJ697" s="75"/>
      <c r="AK697" s="75"/>
      <c r="AL697" s="75"/>
      <c r="AM697" s="75"/>
      <c r="AN697" s="75"/>
      <c r="AO697" s="75"/>
      <c r="AP697" s="75"/>
      <c r="AQ697" s="75"/>
    </row>
    <row r="698" ht="14.25" customHeight="1">
      <c r="F698" s="176"/>
      <c r="N698" s="176"/>
      <c r="V698" s="176"/>
      <c r="X698" s="132"/>
      <c r="Y698" s="75"/>
      <c r="Z698" s="75"/>
      <c r="AA698" s="75"/>
      <c r="AB698" s="75"/>
      <c r="AC698" s="75"/>
      <c r="AD698" s="75"/>
      <c r="AE698" s="75"/>
      <c r="AF698" s="75"/>
      <c r="AG698" s="75"/>
      <c r="AH698" s="75"/>
      <c r="AI698" s="75"/>
      <c r="AJ698" s="75"/>
      <c r="AK698" s="75"/>
      <c r="AL698" s="75"/>
      <c r="AM698" s="75"/>
      <c r="AN698" s="75"/>
      <c r="AO698" s="75"/>
      <c r="AP698" s="75"/>
      <c r="AQ698" s="75"/>
    </row>
    <row r="699" ht="14.25" customHeight="1">
      <c r="F699" s="176"/>
      <c r="N699" s="176"/>
      <c r="V699" s="176"/>
      <c r="X699" s="132"/>
      <c r="Y699" s="75"/>
      <c r="Z699" s="75"/>
      <c r="AA699" s="75"/>
      <c r="AB699" s="75"/>
      <c r="AC699" s="75"/>
      <c r="AD699" s="75"/>
      <c r="AE699" s="75"/>
      <c r="AF699" s="75"/>
      <c r="AG699" s="75"/>
      <c r="AH699" s="75"/>
      <c r="AI699" s="75"/>
      <c r="AJ699" s="75"/>
      <c r="AK699" s="75"/>
      <c r="AL699" s="75"/>
      <c r="AM699" s="75"/>
      <c r="AN699" s="75"/>
      <c r="AO699" s="75"/>
      <c r="AP699" s="75"/>
      <c r="AQ699" s="75"/>
    </row>
    <row r="700" ht="14.25" customHeight="1">
      <c r="F700" s="176"/>
      <c r="N700" s="176"/>
      <c r="V700" s="176"/>
      <c r="X700" s="132"/>
      <c r="Y700" s="75"/>
      <c r="Z700" s="75"/>
      <c r="AA700" s="75"/>
      <c r="AB700" s="75"/>
      <c r="AC700" s="75"/>
      <c r="AD700" s="75"/>
      <c r="AE700" s="75"/>
      <c r="AF700" s="75"/>
      <c r="AG700" s="75"/>
      <c r="AH700" s="75"/>
      <c r="AI700" s="75"/>
      <c r="AJ700" s="75"/>
      <c r="AK700" s="75"/>
      <c r="AL700" s="75"/>
      <c r="AM700" s="75"/>
      <c r="AN700" s="75"/>
      <c r="AO700" s="75"/>
      <c r="AP700" s="75"/>
      <c r="AQ700" s="75"/>
    </row>
    <row r="701" ht="14.25" customHeight="1">
      <c r="F701" s="176"/>
      <c r="N701" s="176"/>
      <c r="V701" s="176"/>
      <c r="X701" s="132"/>
      <c r="Y701" s="75"/>
      <c r="Z701" s="75"/>
      <c r="AA701" s="75"/>
      <c r="AB701" s="75"/>
      <c r="AC701" s="75"/>
      <c r="AD701" s="75"/>
      <c r="AE701" s="75"/>
      <c r="AF701" s="75"/>
      <c r="AG701" s="75"/>
      <c r="AH701" s="75"/>
      <c r="AI701" s="75"/>
      <c r="AJ701" s="75"/>
      <c r="AK701" s="75"/>
      <c r="AL701" s="75"/>
      <c r="AM701" s="75"/>
      <c r="AN701" s="75"/>
      <c r="AO701" s="75"/>
      <c r="AP701" s="75"/>
      <c r="AQ701" s="75"/>
    </row>
    <row r="702" ht="14.25" customHeight="1">
      <c r="F702" s="176"/>
      <c r="N702" s="176"/>
      <c r="V702" s="176"/>
      <c r="X702" s="132"/>
      <c r="Y702" s="75"/>
      <c r="Z702" s="75"/>
      <c r="AA702" s="75"/>
      <c r="AB702" s="75"/>
      <c r="AC702" s="75"/>
      <c r="AD702" s="75"/>
      <c r="AE702" s="75"/>
      <c r="AF702" s="75"/>
      <c r="AG702" s="75"/>
      <c r="AH702" s="75"/>
      <c r="AI702" s="75"/>
      <c r="AJ702" s="75"/>
      <c r="AK702" s="75"/>
      <c r="AL702" s="75"/>
      <c r="AM702" s="75"/>
      <c r="AN702" s="75"/>
      <c r="AO702" s="75"/>
      <c r="AP702" s="75"/>
      <c r="AQ702" s="75"/>
    </row>
    <row r="703" ht="14.25" customHeight="1">
      <c r="F703" s="176"/>
      <c r="N703" s="176"/>
      <c r="V703" s="176"/>
      <c r="X703" s="132"/>
      <c r="Y703" s="75"/>
      <c r="Z703" s="75"/>
      <c r="AA703" s="75"/>
      <c r="AB703" s="75"/>
      <c r="AC703" s="75"/>
      <c r="AD703" s="75"/>
      <c r="AE703" s="75"/>
      <c r="AF703" s="75"/>
      <c r="AG703" s="75"/>
      <c r="AH703" s="75"/>
      <c r="AI703" s="75"/>
      <c r="AJ703" s="75"/>
      <c r="AK703" s="75"/>
      <c r="AL703" s="75"/>
      <c r="AM703" s="75"/>
      <c r="AN703" s="75"/>
      <c r="AO703" s="75"/>
      <c r="AP703" s="75"/>
      <c r="AQ703" s="75"/>
    </row>
    <row r="704" ht="14.25" customHeight="1">
      <c r="F704" s="176"/>
      <c r="N704" s="176"/>
      <c r="V704" s="176"/>
      <c r="X704" s="132"/>
      <c r="Y704" s="75"/>
      <c r="Z704" s="75"/>
      <c r="AA704" s="75"/>
      <c r="AB704" s="75"/>
      <c r="AC704" s="75"/>
      <c r="AD704" s="75"/>
      <c r="AE704" s="75"/>
      <c r="AF704" s="75"/>
      <c r="AG704" s="75"/>
      <c r="AH704" s="75"/>
      <c r="AI704" s="75"/>
      <c r="AJ704" s="75"/>
      <c r="AK704" s="75"/>
      <c r="AL704" s="75"/>
      <c r="AM704" s="75"/>
      <c r="AN704" s="75"/>
      <c r="AO704" s="75"/>
      <c r="AP704" s="75"/>
      <c r="AQ704" s="75"/>
    </row>
    <row r="705" ht="14.25" customHeight="1">
      <c r="F705" s="176"/>
      <c r="N705" s="176"/>
      <c r="V705" s="176"/>
      <c r="X705" s="132"/>
      <c r="Y705" s="75"/>
      <c r="Z705" s="75"/>
      <c r="AA705" s="75"/>
      <c r="AB705" s="75"/>
      <c r="AC705" s="75"/>
      <c r="AD705" s="75"/>
      <c r="AE705" s="75"/>
      <c r="AF705" s="75"/>
      <c r="AG705" s="75"/>
      <c r="AH705" s="75"/>
      <c r="AI705" s="75"/>
      <c r="AJ705" s="75"/>
      <c r="AK705" s="75"/>
      <c r="AL705" s="75"/>
      <c r="AM705" s="75"/>
      <c r="AN705" s="75"/>
      <c r="AO705" s="75"/>
      <c r="AP705" s="75"/>
      <c r="AQ705" s="75"/>
    </row>
    <row r="706" ht="14.25" customHeight="1">
      <c r="F706" s="176"/>
      <c r="N706" s="176"/>
      <c r="V706" s="176"/>
      <c r="X706" s="132"/>
      <c r="Y706" s="75"/>
      <c r="Z706" s="75"/>
      <c r="AA706" s="75"/>
      <c r="AB706" s="75"/>
      <c r="AC706" s="75"/>
      <c r="AD706" s="75"/>
      <c r="AE706" s="75"/>
      <c r="AF706" s="75"/>
      <c r="AG706" s="75"/>
      <c r="AH706" s="75"/>
      <c r="AI706" s="75"/>
      <c r="AJ706" s="75"/>
      <c r="AK706" s="75"/>
      <c r="AL706" s="75"/>
      <c r="AM706" s="75"/>
      <c r="AN706" s="75"/>
      <c r="AO706" s="75"/>
      <c r="AP706" s="75"/>
      <c r="AQ706" s="75"/>
    </row>
    <row r="707" ht="14.25" customHeight="1">
      <c r="F707" s="176"/>
      <c r="N707" s="176"/>
      <c r="V707" s="176"/>
      <c r="X707" s="132"/>
      <c r="Y707" s="75"/>
      <c r="Z707" s="75"/>
      <c r="AA707" s="75"/>
      <c r="AB707" s="75"/>
      <c r="AC707" s="75"/>
      <c r="AD707" s="75"/>
      <c r="AE707" s="75"/>
      <c r="AF707" s="75"/>
      <c r="AG707" s="75"/>
      <c r="AH707" s="75"/>
      <c r="AI707" s="75"/>
      <c r="AJ707" s="75"/>
      <c r="AK707" s="75"/>
      <c r="AL707" s="75"/>
      <c r="AM707" s="75"/>
      <c r="AN707" s="75"/>
      <c r="AO707" s="75"/>
      <c r="AP707" s="75"/>
      <c r="AQ707" s="75"/>
    </row>
    <row r="708" ht="14.25" customHeight="1">
      <c r="F708" s="176"/>
      <c r="N708" s="176"/>
      <c r="V708" s="176"/>
      <c r="X708" s="132"/>
      <c r="Y708" s="75"/>
      <c r="Z708" s="75"/>
      <c r="AA708" s="75"/>
      <c r="AB708" s="75"/>
      <c r="AC708" s="75"/>
      <c r="AD708" s="75"/>
      <c r="AE708" s="75"/>
      <c r="AF708" s="75"/>
      <c r="AG708" s="75"/>
      <c r="AH708" s="75"/>
      <c r="AI708" s="75"/>
      <c r="AJ708" s="75"/>
      <c r="AK708" s="75"/>
      <c r="AL708" s="75"/>
      <c r="AM708" s="75"/>
      <c r="AN708" s="75"/>
      <c r="AO708" s="75"/>
      <c r="AP708" s="75"/>
      <c r="AQ708" s="75"/>
    </row>
    <row r="709" ht="14.25" customHeight="1">
      <c r="F709" s="176"/>
      <c r="N709" s="176"/>
      <c r="V709" s="176"/>
      <c r="X709" s="132"/>
      <c r="Y709" s="75"/>
      <c r="Z709" s="75"/>
      <c r="AA709" s="75"/>
      <c r="AB709" s="75"/>
      <c r="AC709" s="75"/>
      <c r="AD709" s="75"/>
      <c r="AE709" s="75"/>
      <c r="AF709" s="75"/>
      <c r="AG709" s="75"/>
      <c r="AH709" s="75"/>
      <c r="AI709" s="75"/>
      <c r="AJ709" s="75"/>
      <c r="AK709" s="75"/>
      <c r="AL709" s="75"/>
      <c r="AM709" s="75"/>
      <c r="AN709" s="75"/>
      <c r="AO709" s="75"/>
      <c r="AP709" s="75"/>
      <c r="AQ709" s="75"/>
    </row>
    <row r="710" ht="14.25" customHeight="1">
      <c r="F710" s="176"/>
      <c r="N710" s="176"/>
      <c r="V710" s="176"/>
      <c r="X710" s="132"/>
      <c r="Y710" s="75"/>
      <c r="Z710" s="75"/>
      <c r="AA710" s="75"/>
      <c r="AB710" s="75"/>
      <c r="AC710" s="75"/>
      <c r="AD710" s="75"/>
      <c r="AE710" s="75"/>
      <c r="AF710" s="75"/>
      <c r="AG710" s="75"/>
      <c r="AH710" s="75"/>
      <c r="AI710" s="75"/>
      <c r="AJ710" s="75"/>
      <c r="AK710" s="75"/>
      <c r="AL710" s="75"/>
      <c r="AM710" s="75"/>
      <c r="AN710" s="75"/>
      <c r="AO710" s="75"/>
      <c r="AP710" s="75"/>
      <c r="AQ710" s="75"/>
    </row>
    <row r="711" ht="14.25" customHeight="1">
      <c r="F711" s="176"/>
      <c r="N711" s="176"/>
      <c r="V711" s="176"/>
      <c r="X711" s="132"/>
      <c r="Y711" s="75"/>
      <c r="Z711" s="75"/>
      <c r="AA711" s="75"/>
      <c r="AB711" s="75"/>
      <c r="AC711" s="75"/>
      <c r="AD711" s="75"/>
      <c r="AE711" s="75"/>
      <c r="AF711" s="75"/>
      <c r="AG711" s="75"/>
      <c r="AH711" s="75"/>
      <c r="AI711" s="75"/>
      <c r="AJ711" s="75"/>
      <c r="AK711" s="75"/>
      <c r="AL711" s="75"/>
      <c r="AM711" s="75"/>
      <c r="AN711" s="75"/>
      <c r="AO711" s="75"/>
      <c r="AP711" s="75"/>
      <c r="AQ711" s="75"/>
    </row>
    <row r="712" ht="14.25" customHeight="1">
      <c r="F712" s="176"/>
      <c r="N712" s="176"/>
      <c r="V712" s="176"/>
      <c r="X712" s="132"/>
      <c r="Y712" s="75"/>
      <c r="Z712" s="75"/>
      <c r="AA712" s="75"/>
      <c r="AB712" s="75"/>
      <c r="AC712" s="75"/>
      <c r="AD712" s="75"/>
      <c r="AE712" s="75"/>
      <c r="AF712" s="75"/>
      <c r="AG712" s="75"/>
      <c r="AH712" s="75"/>
      <c r="AI712" s="75"/>
      <c r="AJ712" s="75"/>
      <c r="AK712" s="75"/>
      <c r="AL712" s="75"/>
      <c r="AM712" s="75"/>
      <c r="AN712" s="75"/>
      <c r="AO712" s="75"/>
      <c r="AP712" s="75"/>
      <c r="AQ712" s="75"/>
    </row>
    <row r="713" ht="14.25" customHeight="1">
      <c r="F713" s="176"/>
      <c r="N713" s="176"/>
      <c r="V713" s="176"/>
      <c r="X713" s="132"/>
      <c r="Y713" s="75"/>
      <c r="Z713" s="75"/>
      <c r="AA713" s="75"/>
      <c r="AB713" s="75"/>
      <c r="AC713" s="75"/>
      <c r="AD713" s="75"/>
      <c r="AE713" s="75"/>
      <c r="AF713" s="75"/>
      <c r="AG713" s="75"/>
      <c r="AH713" s="75"/>
      <c r="AI713" s="75"/>
      <c r="AJ713" s="75"/>
      <c r="AK713" s="75"/>
      <c r="AL713" s="75"/>
      <c r="AM713" s="75"/>
      <c r="AN713" s="75"/>
      <c r="AO713" s="75"/>
      <c r="AP713" s="75"/>
      <c r="AQ713" s="75"/>
    </row>
    <row r="714" ht="14.25" customHeight="1">
      <c r="F714" s="176"/>
      <c r="N714" s="176"/>
      <c r="V714" s="176"/>
      <c r="X714" s="132"/>
      <c r="Y714" s="75"/>
      <c r="Z714" s="75"/>
      <c r="AA714" s="75"/>
      <c r="AB714" s="75"/>
      <c r="AC714" s="75"/>
      <c r="AD714" s="75"/>
      <c r="AE714" s="75"/>
      <c r="AF714" s="75"/>
      <c r="AG714" s="75"/>
      <c r="AH714" s="75"/>
      <c r="AI714" s="75"/>
      <c r="AJ714" s="75"/>
      <c r="AK714" s="75"/>
      <c r="AL714" s="75"/>
      <c r="AM714" s="75"/>
      <c r="AN714" s="75"/>
      <c r="AO714" s="75"/>
      <c r="AP714" s="75"/>
      <c r="AQ714" s="75"/>
    </row>
    <row r="715" ht="14.25" customHeight="1">
      <c r="F715" s="176"/>
      <c r="N715" s="176"/>
      <c r="V715" s="176"/>
      <c r="X715" s="132"/>
      <c r="Y715" s="75"/>
      <c r="Z715" s="75"/>
      <c r="AA715" s="75"/>
      <c r="AB715" s="75"/>
      <c r="AC715" s="75"/>
      <c r="AD715" s="75"/>
      <c r="AE715" s="75"/>
      <c r="AF715" s="75"/>
      <c r="AG715" s="75"/>
      <c r="AH715" s="75"/>
      <c r="AI715" s="75"/>
      <c r="AJ715" s="75"/>
      <c r="AK715" s="75"/>
      <c r="AL715" s="75"/>
      <c r="AM715" s="75"/>
      <c r="AN715" s="75"/>
      <c r="AO715" s="75"/>
      <c r="AP715" s="75"/>
      <c r="AQ715" s="75"/>
    </row>
    <row r="716" ht="14.25" customHeight="1">
      <c r="F716" s="176"/>
      <c r="N716" s="176"/>
      <c r="V716" s="176"/>
      <c r="X716" s="132"/>
      <c r="Y716" s="75"/>
      <c r="Z716" s="75"/>
      <c r="AA716" s="75"/>
      <c r="AB716" s="75"/>
      <c r="AC716" s="75"/>
      <c r="AD716" s="75"/>
      <c r="AE716" s="75"/>
      <c r="AF716" s="75"/>
      <c r="AG716" s="75"/>
      <c r="AH716" s="75"/>
      <c r="AI716" s="75"/>
      <c r="AJ716" s="75"/>
      <c r="AK716" s="75"/>
      <c r="AL716" s="75"/>
      <c r="AM716" s="75"/>
      <c r="AN716" s="75"/>
      <c r="AO716" s="75"/>
      <c r="AP716" s="75"/>
      <c r="AQ716" s="75"/>
    </row>
    <row r="717" ht="14.25" customHeight="1">
      <c r="F717" s="176"/>
      <c r="N717" s="176"/>
      <c r="V717" s="176"/>
      <c r="X717" s="132"/>
      <c r="Y717" s="75"/>
      <c r="Z717" s="75"/>
      <c r="AA717" s="75"/>
      <c r="AB717" s="75"/>
      <c r="AC717" s="75"/>
      <c r="AD717" s="75"/>
      <c r="AE717" s="75"/>
      <c r="AF717" s="75"/>
      <c r="AG717" s="75"/>
      <c r="AH717" s="75"/>
      <c r="AI717" s="75"/>
      <c r="AJ717" s="75"/>
      <c r="AK717" s="75"/>
      <c r="AL717" s="75"/>
      <c r="AM717" s="75"/>
      <c r="AN717" s="75"/>
      <c r="AO717" s="75"/>
      <c r="AP717" s="75"/>
      <c r="AQ717" s="75"/>
    </row>
    <row r="718" ht="14.25" customHeight="1">
      <c r="F718" s="176"/>
      <c r="N718" s="176"/>
      <c r="V718" s="176"/>
      <c r="X718" s="132"/>
      <c r="Y718" s="75"/>
      <c r="Z718" s="75"/>
      <c r="AA718" s="75"/>
      <c r="AB718" s="75"/>
      <c r="AC718" s="75"/>
      <c r="AD718" s="75"/>
      <c r="AE718" s="75"/>
      <c r="AF718" s="75"/>
      <c r="AG718" s="75"/>
      <c r="AH718" s="75"/>
      <c r="AI718" s="75"/>
      <c r="AJ718" s="75"/>
      <c r="AK718" s="75"/>
      <c r="AL718" s="75"/>
      <c r="AM718" s="75"/>
      <c r="AN718" s="75"/>
      <c r="AO718" s="75"/>
      <c r="AP718" s="75"/>
      <c r="AQ718" s="75"/>
    </row>
    <row r="719" ht="14.25" customHeight="1">
      <c r="F719" s="176"/>
      <c r="N719" s="176"/>
      <c r="V719" s="176"/>
      <c r="X719" s="132"/>
      <c r="Y719" s="75"/>
      <c r="Z719" s="75"/>
      <c r="AA719" s="75"/>
      <c r="AB719" s="75"/>
      <c r="AC719" s="75"/>
      <c r="AD719" s="75"/>
      <c r="AE719" s="75"/>
      <c r="AF719" s="75"/>
      <c r="AG719" s="75"/>
      <c r="AH719" s="75"/>
      <c r="AI719" s="75"/>
      <c r="AJ719" s="75"/>
      <c r="AK719" s="75"/>
      <c r="AL719" s="75"/>
      <c r="AM719" s="75"/>
      <c r="AN719" s="75"/>
      <c r="AO719" s="75"/>
      <c r="AP719" s="75"/>
      <c r="AQ719" s="75"/>
    </row>
    <row r="720" ht="14.25" customHeight="1">
      <c r="F720" s="176"/>
      <c r="N720" s="176"/>
      <c r="V720" s="176"/>
      <c r="X720" s="132"/>
      <c r="Y720" s="75"/>
      <c r="Z720" s="75"/>
      <c r="AA720" s="75"/>
      <c r="AB720" s="75"/>
      <c r="AC720" s="75"/>
      <c r="AD720" s="75"/>
      <c r="AE720" s="75"/>
      <c r="AF720" s="75"/>
      <c r="AG720" s="75"/>
      <c r="AH720" s="75"/>
      <c r="AI720" s="75"/>
      <c r="AJ720" s="75"/>
      <c r="AK720" s="75"/>
      <c r="AL720" s="75"/>
      <c r="AM720" s="75"/>
      <c r="AN720" s="75"/>
      <c r="AO720" s="75"/>
      <c r="AP720" s="75"/>
      <c r="AQ720" s="75"/>
    </row>
    <row r="721" ht="14.25" customHeight="1">
      <c r="F721" s="176"/>
      <c r="N721" s="176"/>
      <c r="V721" s="176"/>
      <c r="X721" s="132"/>
      <c r="Y721" s="75"/>
      <c r="Z721" s="75"/>
      <c r="AA721" s="75"/>
      <c r="AB721" s="75"/>
      <c r="AC721" s="75"/>
      <c r="AD721" s="75"/>
      <c r="AE721" s="75"/>
      <c r="AF721" s="75"/>
      <c r="AG721" s="75"/>
      <c r="AH721" s="75"/>
      <c r="AI721" s="75"/>
      <c r="AJ721" s="75"/>
      <c r="AK721" s="75"/>
      <c r="AL721" s="75"/>
      <c r="AM721" s="75"/>
      <c r="AN721" s="75"/>
      <c r="AO721" s="75"/>
      <c r="AP721" s="75"/>
      <c r="AQ721" s="75"/>
    </row>
    <row r="722" ht="14.25" customHeight="1">
      <c r="F722" s="176"/>
      <c r="N722" s="176"/>
      <c r="V722" s="176"/>
      <c r="X722" s="132"/>
      <c r="Y722" s="75"/>
      <c r="Z722" s="75"/>
      <c r="AA722" s="75"/>
      <c r="AB722" s="75"/>
      <c r="AC722" s="75"/>
      <c r="AD722" s="75"/>
      <c r="AE722" s="75"/>
      <c r="AF722" s="75"/>
      <c r="AG722" s="75"/>
      <c r="AH722" s="75"/>
      <c r="AI722" s="75"/>
      <c r="AJ722" s="75"/>
      <c r="AK722" s="75"/>
      <c r="AL722" s="75"/>
      <c r="AM722" s="75"/>
      <c r="AN722" s="75"/>
      <c r="AO722" s="75"/>
      <c r="AP722" s="75"/>
      <c r="AQ722" s="75"/>
    </row>
    <row r="723" ht="14.25" customHeight="1">
      <c r="F723" s="176"/>
      <c r="N723" s="176"/>
      <c r="V723" s="176"/>
      <c r="X723" s="132"/>
      <c r="Y723" s="75"/>
      <c r="Z723" s="75"/>
      <c r="AA723" s="75"/>
      <c r="AB723" s="75"/>
      <c r="AC723" s="75"/>
      <c r="AD723" s="75"/>
      <c r="AE723" s="75"/>
      <c r="AF723" s="75"/>
      <c r="AG723" s="75"/>
      <c r="AH723" s="75"/>
      <c r="AI723" s="75"/>
      <c r="AJ723" s="75"/>
      <c r="AK723" s="75"/>
      <c r="AL723" s="75"/>
      <c r="AM723" s="75"/>
      <c r="AN723" s="75"/>
      <c r="AO723" s="75"/>
      <c r="AP723" s="75"/>
      <c r="AQ723" s="75"/>
    </row>
    <row r="724" ht="14.25" customHeight="1">
      <c r="F724" s="176"/>
      <c r="N724" s="176"/>
      <c r="V724" s="176"/>
      <c r="X724" s="132"/>
      <c r="Y724" s="75"/>
      <c r="Z724" s="75"/>
      <c r="AA724" s="75"/>
      <c r="AB724" s="75"/>
      <c r="AC724" s="75"/>
      <c r="AD724" s="75"/>
      <c r="AE724" s="75"/>
      <c r="AF724" s="75"/>
      <c r="AG724" s="75"/>
      <c r="AH724" s="75"/>
      <c r="AI724" s="75"/>
      <c r="AJ724" s="75"/>
      <c r="AK724" s="75"/>
      <c r="AL724" s="75"/>
      <c r="AM724" s="75"/>
      <c r="AN724" s="75"/>
      <c r="AO724" s="75"/>
      <c r="AP724" s="75"/>
      <c r="AQ724" s="75"/>
    </row>
    <row r="725" ht="14.25" customHeight="1">
      <c r="F725" s="176"/>
      <c r="N725" s="176"/>
      <c r="V725" s="176"/>
      <c r="X725" s="132"/>
      <c r="Y725" s="75"/>
      <c r="Z725" s="75"/>
      <c r="AA725" s="75"/>
      <c r="AB725" s="75"/>
      <c r="AC725" s="75"/>
      <c r="AD725" s="75"/>
      <c r="AE725" s="75"/>
      <c r="AF725" s="75"/>
      <c r="AG725" s="75"/>
      <c r="AH725" s="75"/>
      <c r="AI725" s="75"/>
      <c r="AJ725" s="75"/>
      <c r="AK725" s="75"/>
      <c r="AL725" s="75"/>
      <c r="AM725" s="75"/>
      <c r="AN725" s="75"/>
      <c r="AO725" s="75"/>
      <c r="AP725" s="75"/>
      <c r="AQ725" s="75"/>
    </row>
    <row r="726" ht="14.25" customHeight="1">
      <c r="F726" s="176"/>
      <c r="N726" s="176"/>
      <c r="V726" s="176"/>
      <c r="X726" s="132"/>
      <c r="Y726" s="75"/>
      <c r="Z726" s="75"/>
      <c r="AA726" s="75"/>
      <c r="AB726" s="75"/>
      <c r="AC726" s="75"/>
      <c r="AD726" s="75"/>
      <c r="AE726" s="75"/>
      <c r="AF726" s="75"/>
      <c r="AG726" s="75"/>
      <c r="AH726" s="75"/>
      <c r="AI726" s="75"/>
      <c r="AJ726" s="75"/>
      <c r="AK726" s="75"/>
      <c r="AL726" s="75"/>
      <c r="AM726" s="75"/>
      <c r="AN726" s="75"/>
      <c r="AO726" s="75"/>
      <c r="AP726" s="75"/>
      <c r="AQ726" s="75"/>
    </row>
    <row r="727" ht="14.25" customHeight="1">
      <c r="F727" s="176"/>
      <c r="N727" s="176"/>
      <c r="V727" s="176"/>
      <c r="X727" s="132"/>
      <c r="Y727" s="75"/>
      <c r="Z727" s="75"/>
      <c r="AA727" s="75"/>
      <c r="AB727" s="75"/>
      <c r="AC727" s="75"/>
      <c r="AD727" s="75"/>
      <c r="AE727" s="75"/>
      <c r="AF727" s="75"/>
      <c r="AG727" s="75"/>
      <c r="AH727" s="75"/>
      <c r="AI727" s="75"/>
      <c r="AJ727" s="75"/>
      <c r="AK727" s="75"/>
      <c r="AL727" s="75"/>
      <c r="AM727" s="75"/>
      <c r="AN727" s="75"/>
      <c r="AO727" s="75"/>
      <c r="AP727" s="75"/>
      <c r="AQ727" s="75"/>
    </row>
    <row r="728" ht="14.25" customHeight="1">
      <c r="F728" s="176"/>
      <c r="N728" s="176"/>
      <c r="V728" s="176"/>
      <c r="X728" s="132"/>
      <c r="Y728" s="75"/>
      <c r="Z728" s="75"/>
      <c r="AA728" s="75"/>
      <c r="AB728" s="75"/>
      <c r="AC728" s="75"/>
      <c r="AD728" s="75"/>
      <c r="AE728" s="75"/>
      <c r="AF728" s="75"/>
      <c r="AG728" s="75"/>
      <c r="AH728" s="75"/>
      <c r="AI728" s="75"/>
      <c r="AJ728" s="75"/>
      <c r="AK728" s="75"/>
      <c r="AL728" s="75"/>
      <c r="AM728" s="75"/>
      <c r="AN728" s="75"/>
      <c r="AO728" s="75"/>
      <c r="AP728" s="75"/>
      <c r="AQ728" s="75"/>
    </row>
    <row r="729" ht="14.25" customHeight="1">
      <c r="F729" s="176"/>
      <c r="N729" s="176"/>
      <c r="V729" s="176"/>
      <c r="X729" s="132"/>
      <c r="Y729" s="75"/>
      <c r="Z729" s="75"/>
      <c r="AA729" s="75"/>
      <c r="AB729" s="75"/>
      <c r="AC729" s="75"/>
      <c r="AD729" s="75"/>
      <c r="AE729" s="75"/>
      <c r="AF729" s="75"/>
      <c r="AG729" s="75"/>
      <c r="AH729" s="75"/>
      <c r="AI729" s="75"/>
      <c r="AJ729" s="75"/>
      <c r="AK729" s="75"/>
      <c r="AL729" s="75"/>
      <c r="AM729" s="75"/>
      <c r="AN729" s="75"/>
      <c r="AO729" s="75"/>
      <c r="AP729" s="75"/>
      <c r="AQ729" s="75"/>
    </row>
    <row r="730" ht="14.25" customHeight="1">
      <c r="F730" s="176"/>
      <c r="N730" s="176"/>
      <c r="V730" s="176"/>
      <c r="X730" s="132"/>
      <c r="Y730" s="75"/>
      <c r="Z730" s="75"/>
      <c r="AA730" s="75"/>
      <c r="AB730" s="75"/>
      <c r="AC730" s="75"/>
      <c r="AD730" s="75"/>
      <c r="AE730" s="75"/>
      <c r="AF730" s="75"/>
      <c r="AG730" s="75"/>
      <c r="AH730" s="75"/>
      <c r="AI730" s="75"/>
      <c r="AJ730" s="75"/>
      <c r="AK730" s="75"/>
      <c r="AL730" s="75"/>
      <c r="AM730" s="75"/>
      <c r="AN730" s="75"/>
      <c r="AO730" s="75"/>
      <c r="AP730" s="75"/>
      <c r="AQ730" s="75"/>
    </row>
    <row r="731" ht="14.25" customHeight="1">
      <c r="F731" s="176"/>
      <c r="N731" s="176"/>
      <c r="V731" s="176"/>
      <c r="X731" s="132"/>
      <c r="Y731" s="75"/>
      <c r="Z731" s="75"/>
      <c r="AA731" s="75"/>
      <c r="AB731" s="75"/>
      <c r="AC731" s="75"/>
      <c r="AD731" s="75"/>
      <c r="AE731" s="75"/>
      <c r="AF731" s="75"/>
      <c r="AG731" s="75"/>
      <c r="AH731" s="75"/>
      <c r="AI731" s="75"/>
      <c r="AJ731" s="75"/>
      <c r="AK731" s="75"/>
      <c r="AL731" s="75"/>
      <c r="AM731" s="75"/>
      <c r="AN731" s="75"/>
      <c r="AO731" s="75"/>
      <c r="AP731" s="75"/>
      <c r="AQ731" s="75"/>
    </row>
    <row r="732" ht="14.25" customHeight="1">
      <c r="F732" s="176"/>
      <c r="N732" s="176"/>
      <c r="V732" s="176"/>
      <c r="X732" s="132"/>
      <c r="Y732" s="75"/>
      <c r="Z732" s="75"/>
      <c r="AA732" s="75"/>
      <c r="AB732" s="75"/>
      <c r="AC732" s="75"/>
      <c r="AD732" s="75"/>
      <c r="AE732" s="75"/>
      <c r="AF732" s="75"/>
      <c r="AG732" s="75"/>
      <c r="AH732" s="75"/>
      <c r="AI732" s="75"/>
      <c r="AJ732" s="75"/>
      <c r="AK732" s="75"/>
      <c r="AL732" s="75"/>
      <c r="AM732" s="75"/>
      <c r="AN732" s="75"/>
      <c r="AO732" s="75"/>
      <c r="AP732" s="75"/>
      <c r="AQ732" s="75"/>
    </row>
    <row r="733" ht="14.25" customHeight="1">
      <c r="F733" s="176"/>
      <c r="N733" s="176"/>
      <c r="V733" s="176"/>
      <c r="X733" s="132"/>
      <c r="Y733" s="75"/>
      <c r="Z733" s="75"/>
      <c r="AA733" s="75"/>
      <c r="AB733" s="75"/>
      <c r="AC733" s="75"/>
      <c r="AD733" s="75"/>
      <c r="AE733" s="75"/>
      <c r="AF733" s="75"/>
      <c r="AG733" s="75"/>
      <c r="AH733" s="75"/>
      <c r="AI733" s="75"/>
      <c r="AJ733" s="75"/>
      <c r="AK733" s="75"/>
      <c r="AL733" s="75"/>
      <c r="AM733" s="75"/>
      <c r="AN733" s="75"/>
      <c r="AO733" s="75"/>
      <c r="AP733" s="75"/>
      <c r="AQ733" s="75"/>
    </row>
    <row r="734" ht="14.25" customHeight="1">
      <c r="F734" s="176"/>
      <c r="N734" s="176"/>
      <c r="V734" s="176"/>
      <c r="X734" s="132"/>
      <c r="Y734" s="75"/>
      <c r="Z734" s="75"/>
      <c r="AA734" s="75"/>
      <c r="AB734" s="75"/>
      <c r="AC734" s="75"/>
      <c r="AD734" s="75"/>
      <c r="AE734" s="75"/>
      <c r="AF734" s="75"/>
      <c r="AG734" s="75"/>
      <c r="AH734" s="75"/>
      <c r="AI734" s="75"/>
      <c r="AJ734" s="75"/>
      <c r="AK734" s="75"/>
      <c r="AL734" s="75"/>
      <c r="AM734" s="75"/>
      <c r="AN734" s="75"/>
      <c r="AO734" s="75"/>
      <c r="AP734" s="75"/>
      <c r="AQ734" s="75"/>
    </row>
    <row r="735" ht="14.25" customHeight="1">
      <c r="F735" s="176"/>
      <c r="N735" s="176"/>
      <c r="V735" s="176"/>
      <c r="X735" s="132"/>
      <c r="Y735" s="75"/>
      <c r="Z735" s="75"/>
      <c r="AA735" s="75"/>
      <c r="AB735" s="75"/>
      <c r="AC735" s="75"/>
      <c r="AD735" s="75"/>
      <c r="AE735" s="75"/>
      <c r="AF735" s="75"/>
      <c r="AG735" s="75"/>
      <c r="AH735" s="75"/>
      <c r="AI735" s="75"/>
      <c r="AJ735" s="75"/>
      <c r="AK735" s="75"/>
      <c r="AL735" s="75"/>
      <c r="AM735" s="75"/>
      <c r="AN735" s="75"/>
      <c r="AO735" s="75"/>
      <c r="AP735" s="75"/>
      <c r="AQ735" s="75"/>
    </row>
    <row r="736" ht="14.25" customHeight="1">
      <c r="F736" s="176"/>
      <c r="N736" s="176"/>
      <c r="V736" s="176"/>
      <c r="X736" s="132"/>
      <c r="Y736" s="75"/>
      <c r="Z736" s="75"/>
      <c r="AA736" s="75"/>
      <c r="AB736" s="75"/>
      <c r="AC736" s="75"/>
      <c r="AD736" s="75"/>
      <c r="AE736" s="75"/>
      <c r="AF736" s="75"/>
      <c r="AG736" s="75"/>
      <c r="AH736" s="75"/>
      <c r="AI736" s="75"/>
      <c r="AJ736" s="75"/>
      <c r="AK736" s="75"/>
      <c r="AL736" s="75"/>
      <c r="AM736" s="75"/>
      <c r="AN736" s="75"/>
      <c r="AO736" s="75"/>
      <c r="AP736" s="75"/>
      <c r="AQ736" s="75"/>
    </row>
    <row r="737" ht="14.25" customHeight="1">
      <c r="F737" s="176"/>
      <c r="N737" s="176"/>
      <c r="V737" s="176"/>
      <c r="X737" s="132"/>
      <c r="Y737" s="75"/>
      <c r="Z737" s="75"/>
      <c r="AA737" s="75"/>
      <c r="AB737" s="75"/>
      <c r="AC737" s="75"/>
      <c r="AD737" s="75"/>
      <c r="AE737" s="75"/>
      <c r="AF737" s="75"/>
      <c r="AG737" s="75"/>
      <c r="AH737" s="75"/>
      <c r="AI737" s="75"/>
      <c r="AJ737" s="75"/>
      <c r="AK737" s="75"/>
      <c r="AL737" s="75"/>
      <c r="AM737" s="75"/>
      <c r="AN737" s="75"/>
      <c r="AO737" s="75"/>
      <c r="AP737" s="75"/>
      <c r="AQ737" s="75"/>
    </row>
    <row r="738" ht="14.25" customHeight="1">
      <c r="F738" s="176"/>
      <c r="N738" s="176"/>
      <c r="V738" s="176"/>
      <c r="X738" s="132"/>
      <c r="Y738" s="75"/>
      <c r="Z738" s="75"/>
      <c r="AA738" s="75"/>
      <c r="AB738" s="75"/>
      <c r="AC738" s="75"/>
      <c r="AD738" s="75"/>
      <c r="AE738" s="75"/>
      <c r="AF738" s="75"/>
      <c r="AG738" s="75"/>
      <c r="AH738" s="75"/>
      <c r="AI738" s="75"/>
      <c r="AJ738" s="75"/>
      <c r="AK738" s="75"/>
      <c r="AL738" s="75"/>
      <c r="AM738" s="75"/>
      <c r="AN738" s="75"/>
      <c r="AO738" s="75"/>
      <c r="AP738" s="75"/>
      <c r="AQ738" s="75"/>
    </row>
    <row r="739" ht="14.25" customHeight="1">
      <c r="F739" s="176"/>
      <c r="N739" s="176"/>
      <c r="V739" s="176"/>
      <c r="X739" s="132"/>
      <c r="Y739" s="75"/>
      <c r="Z739" s="75"/>
      <c r="AA739" s="75"/>
      <c r="AB739" s="75"/>
      <c r="AC739" s="75"/>
      <c r="AD739" s="75"/>
      <c r="AE739" s="75"/>
      <c r="AF739" s="75"/>
      <c r="AG739" s="75"/>
      <c r="AH739" s="75"/>
      <c r="AI739" s="75"/>
      <c r="AJ739" s="75"/>
      <c r="AK739" s="75"/>
      <c r="AL739" s="75"/>
      <c r="AM739" s="75"/>
      <c r="AN739" s="75"/>
      <c r="AO739" s="75"/>
      <c r="AP739" s="75"/>
      <c r="AQ739" s="75"/>
    </row>
    <row r="740" ht="14.25" customHeight="1">
      <c r="F740" s="176"/>
      <c r="N740" s="176"/>
      <c r="V740" s="176"/>
      <c r="X740" s="132"/>
      <c r="Y740" s="75"/>
      <c r="Z740" s="75"/>
      <c r="AA740" s="75"/>
      <c r="AB740" s="75"/>
      <c r="AC740" s="75"/>
      <c r="AD740" s="75"/>
      <c r="AE740" s="75"/>
      <c r="AF740" s="75"/>
      <c r="AG740" s="75"/>
      <c r="AH740" s="75"/>
      <c r="AI740" s="75"/>
      <c r="AJ740" s="75"/>
      <c r="AK740" s="75"/>
      <c r="AL740" s="75"/>
      <c r="AM740" s="75"/>
      <c r="AN740" s="75"/>
      <c r="AO740" s="75"/>
      <c r="AP740" s="75"/>
      <c r="AQ740" s="75"/>
    </row>
    <row r="741" ht="14.25" customHeight="1">
      <c r="F741" s="176"/>
      <c r="N741" s="176"/>
      <c r="V741" s="176"/>
      <c r="X741" s="132"/>
      <c r="Y741" s="75"/>
      <c r="Z741" s="75"/>
      <c r="AA741" s="75"/>
      <c r="AB741" s="75"/>
      <c r="AC741" s="75"/>
      <c r="AD741" s="75"/>
      <c r="AE741" s="75"/>
      <c r="AF741" s="75"/>
      <c r="AG741" s="75"/>
      <c r="AH741" s="75"/>
      <c r="AI741" s="75"/>
      <c r="AJ741" s="75"/>
      <c r="AK741" s="75"/>
      <c r="AL741" s="75"/>
      <c r="AM741" s="75"/>
      <c r="AN741" s="75"/>
      <c r="AO741" s="75"/>
      <c r="AP741" s="75"/>
      <c r="AQ741" s="75"/>
    </row>
    <row r="742" ht="14.25" customHeight="1">
      <c r="F742" s="176"/>
      <c r="N742" s="176"/>
      <c r="V742" s="176"/>
      <c r="X742" s="132"/>
      <c r="Y742" s="75"/>
      <c r="Z742" s="75"/>
      <c r="AA742" s="75"/>
      <c r="AB742" s="75"/>
      <c r="AC742" s="75"/>
      <c r="AD742" s="75"/>
      <c r="AE742" s="75"/>
      <c r="AF742" s="75"/>
      <c r="AG742" s="75"/>
      <c r="AH742" s="75"/>
      <c r="AI742" s="75"/>
      <c r="AJ742" s="75"/>
      <c r="AK742" s="75"/>
      <c r="AL742" s="75"/>
      <c r="AM742" s="75"/>
      <c r="AN742" s="75"/>
      <c r="AO742" s="75"/>
      <c r="AP742" s="75"/>
      <c r="AQ742" s="75"/>
    </row>
    <row r="743" ht="14.25" customHeight="1">
      <c r="F743" s="176"/>
      <c r="N743" s="176"/>
      <c r="V743" s="176"/>
      <c r="X743" s="132"/>
      <c r="Y743" s="75"/>
      <c r="Z743" s="75"/>
      <c r="AA743" s="75"/>
      <c r="AB743" s="75"/>
      <c r="AC743" s="75"/>
      <c r="AD743" s="75"/>
      <c r="AE743" s="75"/>
      <c r="AF743" s="75"/>
      <c r="AG743" s="75"/>
      <c r="AH743" s="75"/>
      <c r="AI743" s="75"/>
      <c r="AJ743" s="75"/>
      <c r="AK743" s="75"/>
      <c r="AL743" s="75"/>
      <c r="AM743" s="75"/>
      <c r="AN743" s="75"/>
      <c r="AO743" s="75"/>
      <c r="AP743" s="75"/>
      <c r="AQ743" s="75"/>
    </row>
    <row r="744" ht="14.25" customHeight="1">
      <c r="F744" s="176"/>
      <c r="N744" s="176"/>
      <c r="V744" s="176"/>
      <c r="X744" s="132"/>
      <c r="Y744" s="75"/>
      <c r="Z744" s="75"/>
      <c r="AA744" s="75"/>
      <c r="AB744" s="75"/>
      <c r="AC744" s="75"/>
      <c r="AD744" s="75"/>
      <c r="AE744" s="75"/>
      <c r="AF744" s="75"/>
      <c r="AG744" s="75"/>
      <c r="AH744" s="75"/>
      <c r="AI744" s="75"/>
      <c r="AJ744" s="75"/>
      <c r="AK744" s="75"/>
      <c r="AL744" s="75"/>
      <c r="AM744" s="75"/>
      <c r="AN744" s="75"/>
      <c r="AO744" s="75"/>
      <c r="AP744" s="75"/>
      <c r="AQ744" s="75"/>
    </row>
    <row r="745" ht="14.25" customHeight="1">
      <c r="F745" s="176"/>
      <c r="N745" s="176"/>
      <c r="V745" s="176"/>
      <c r="X745" s="132"/>
      <c r="Y745" s="75"/>
      <c r="Z745" s="75"/>
      <c r="AA745" s="75"/>
      <c r="AB745" s="75"/>
      <c r="AC745" s="75"/>
      <c r="AD745" s="75"/>
      <c r="AE745" s="75"/>
      <c r="AF745" s="75"/>
      <c r="AG745" s="75"/>
      <c r="AH745" s="75"/>
      <c r="AI745" s="75"/>
      <c r="AJ745" s="75"/>
      <c r="AK745" s="75"/>
      <c r="AL745" s="75"/>
      <c r="AM745" s="75"/>
      <c r="AN745" s="75"/>
      <c r="AO745" s="75"/>
      <c r="AP745" s="75"/>
      <c r="AQ745" s="75"/>
    </row>
    <row r="746" ht="14.25" customHeight="1">
      <c r="F746" s="176"/>
      <c r="N746" s="176"/>
      <c r="V746" s="176"/>
      <c r="X746" s="132"/>
      <c r="Y746" s="75"/>
      <c r="Z746" s="75"/>
      <c r="AA746" s="75"/>
      <c r="AB746" s="75"/>
      <c r="AC746" s="75"/>
      <c r="AD746" s="75"/>
      <c r="AE746" s="75"/>
      <c r="AF746" s="75"/>
      <c r="AG746" s="75"/>
      <c r="AH746" s="75"/>
      <c r="AI746" s="75"/>
      <c r="AJ746" s="75"/>
      <c r="AK746" s="75"/>
      <c r="AL746" s="75"/>
      <c r="AM746" s="75"/>
      <c r="AN746" s="75"/>
      <c r="AO746" s="75"/>
      <c r="AP746" s="75"/>
      <c r="AQ746" s="75"/>
    </row>
    <row r="747" ht="14.25" customHeight="1">
      <c r="F747" s="176"/>
      <c r="N747" s="176"/>
      <c r="V747" s="176"/>
      <c r="X747" s="132"/>
      <c r="Y747" s="75"/>
      <c r="Z747" s="75"/>
      <c r="AA747" s="75"/>
      <c r="AB747" s="75"/>
      <c r="AC747" s="75"/>
      <c r="AD747" s="75"/>
      <c r="AE747" s="75"/>
      <c r="AF747" s="75"/>
      <c r="AG747" s="75"/>
      <c r="AH747" s="75"/>
      <c r="AI747" s="75"/>
      <c r="AJ747" s="75"/>
      <c r="AK747" s="75"/>
      <c r="AL747" s="75"/>
      <c r="AM747" s="75"/>
      <c r="AN747" s="75"/>
      <c r="AO747" s="75"/>
      <c r="AP747" s="75"/>
      <c r="AQ747" s="75"/>
    </row>
    <row r="748" ht="14.25" customHeight="1">
      <c r="F748" s="176"/>
      <c r="N748" s="176"/>
      <c r="V748" s="176"/>
      <c r="X748" s="132"/>
      <c r="Y748" s="75"/>
      <c r="Z748" s="75"/>
      <c r="AA748" s="75"/>
      <c r="AB748" s="75"/>
      <c r="AC748" s="75"/>
      <c r="AD748" s="75"/>
      <c r="AE748" s="75"/>
      <c r="AF748" s="75"/>
      <c r="AG748" s="75"/>
      <c r="AH748" s="75"/>
      <c r="AI748" s="75"/>
      <c r="AJ748" s="75"/>
      <c r="AK748" s="75"/>
      <c r="AL748" s="75"/>
      <c r="AM748" s="75"/>
      <c r="AN748" s="75"/>
      <c r="AO748" s="75"/>
      <c r="AP748" s="75"/>
      <c r="AQ748" s="75"/>
    </row>
    <row r="749" ht="14.25" customHeight="1">
      <c r="F749" s="176"/>
      <c r="N749" s="176"/>
      <c r="V749" s="176"/>
      <c r="X749" s="132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  <c r="AO749" s="75"/>
      <c r="AP749" s="75"/>
      <c r="AQ749" s="75"/>
    </row>
    <row r="750" ht="14.25" customHeight="1">
      <c r="F750" s="176"/>
      <c r="N750" s="176"/>
      <c r="V750" s="176"/>
      <c r="X750" s="132"/>
      <c r="Y750" s="75"/>
      <c r="Z750" s="75"/>
      <c r="AA750" s="75"/>
      <c r="AB750" s="75"/>
      <c r="AC750" s="75"/>
      <c r="AD750" s="75"/>
      <c r="AE750" s="75"/>
      <c r="AF750" s="75"/>
      <c r="AG750" s="75"/>
      <c r="AH750" s="75"/>
      <c r="AI750" s="75"/>
      <c r="AJ750" s="75"/>
      <c r="AK750" s="75"/>
      <c r="AL750" s="75"/>
      <c r="AM750" s="75"/>
      <c r="AN750" s="75"/>
      <c r="AO750" s="75"/>
      <c r="AP750" s="75"/>
      <c r="AQ750" s="75"/>
    </row>
    <row r="751" ht="14.25" customHeight="1">
      <c r="F751" s="176"/>
      <c r="N751" s="176"/>
      <c r="V751" s="176"/>
      <c r="X751" s="132"/>
      <c r="Y751" s="75"/>
      <c r="Z751" s="75"/>
      <c r="AA751" s="75"/>
      <c r="AB751" s="75"/>
      <c r="AC751" s="75"/>
      <c r="AD751" s="75"/>
      <c r="AE751" s="75"/>
      <c r="AF751" s="75"/>
      <c r="AG751" s="75"/>
      <c r="AH751" s="75"/>
      <c r="AI751" s="75"/>
      <c r="AJ751" s="75"/>
      <c r="AK751" s="75"/>
      <c r="AL751" s="75"/>
      <c r="AM751" s="75"/>
      <c r="AN751" s="75"/>
      <c r="AO751" s="75"/>
      <c r="AP751" s="75"/>
      <c r="AQ751" s="75"/>
    </row>
    <row r="752" ht="14.25" customHeight="1">
      <c r="F752" s="176"/>
      <c r="N752" s="176"/>
      <c r="V752" s="176"/>
      <c r="X752" s="132"/>
      <c r="Y752" s="75"/>
      <c r="Z752" s="75"/>
      <c r="AA752" s="75"/>
      <c r="AB752" s="75"/>
      <c r="AC752" s="75"/>
      <c r="AD752" s="75"/>
      <c r="AE752" s="75"/>
      <c r="AF752" s="75"/>
      <c r="AG752" s="75"/>
      <c r="AH752" s="75"/>
      <c r="AI752" s="75"/>
      <c r="AJ752" s="75"/>
      <c r="AK752" s="75"/>
      <c r="AL752" s="75"/>
      <c r="AM752" s="75"/>
      <c r="AN752" s="75"/>
      <c r="AO752" s="75"/>
      <c r="AP752" s="75"/>
      <c r="AQ752" s="75"/>
    </row>
    <row r="753" ht="14.25" customHeight="1">
      <c r="F753" s="176"/>
      <c r="N753" s="176"/>
      <c r="V753" s="176"/>
      <c r="X753" s="132"/>
      <c r="Y753" s="75"/>
      <c r="Z753" s="75"/>
      <c r="AA753" s="75"/>
      <c r="AB753" s="75"/>
      <c r="AC753" s="75"/>
      <c r="AD753" s="75"/>
      <c r="AE753" s="75"/>
      <c r="AF753" s="75"/>
      <c r="AG753" s="75"/>
      <c r="AH753" s="75"/>
      <c r="AI753" s="75"/>
      <c r="AJ753" s="75"/>
      <c r="AK753" s="75"/>
      <c r="AL753" s="75"/>
      <c r="AM753" s="75"/>
      <c r="AN753" s="75"/>
      <c r="AO753" s="75"/>
      <c r="AP753" s="75"/>
      <c r="AQ753" s="75"/>
    </row>
    <row r="754" ht="14.25" customHeight="1">
      <c r="F754" s="176"/>
      <c r="N754" s="176"/>
      <c r="V754" s="176"/>
      <c r="X754" s="132"/>
      <c r="Y754" s="75"/>
      <c r="Z754" s="75"/>
      <c r="AA754" s="75"/>
      <c r="AB754" s="75"/>
      <c r="AC754" s="75"/>
      <c r="AD754" s="75"/>
      <c r="AE754" s="75"/>
      <c r="AF754" s="75"/>
      <c r="AG754" s="75"/>
      <c r="AH754" s="75"/>
      <c r="AI754" s="75"/>
      <c r="AJ754" s="75"/>
      <c r="AK754" s="75"/>
      <c r="AL754" s="75"/>
      <c r="AM754" s="75"/>
      <c r="AN754" s="75"/>
      <c r="AO754" s="75"/>
      <c r="AP754" s="75"/>
      <c r="AQ754" s="75"/>
    </row>
    <row r="755" ht="14.25" customHeight="1">
      <c r="F755" s="176"/>
      <c r="N755" s="176"/>
      <c r="V755" s="176"/>
      <c r="X755" s="132"/>
      <c r="Y755" s="75"/>
      <c r="Z755" s="75"/>
      <c r="AA755" s="75"/>
      <c r="AB755" s="75"/>
      <c r="AC755" s="75"/>
      <c r="AD755" s="75"/>
      <c r="AE755" s="75"/>
      <c r="AF755" s="75"/>
      <c r="AG755" s="75"/>
      <c r="AH755" s="75"/>
      <c r="AI755" s="75"/>
      <c r="AJ755" s="75"/>
      <c r="AK755" s="75"/>
      <c r="AL755" s="75"/>
      <c r="AM755" s="75"/>
      <c r="AN755" s="75"/>
      <c r="AO755" s="75"/>
      <c r="AP755" s="75"/>
      <c r="AQ755" s="75"/>
    </row>
    <row r="756" ht="14.25" customHeight="1">
      <c r="F756" s="176"/>
      <c r="N756" s="176"/>
      <c r="V756" s="176"/>
      <c r="X756" s="132"/>
      <c r="Y756" s="75"/>
      <c r="Z756" s="75"/>
      <c r="AA756" s="75"/>
      <c r="AB756" s="75"/>
      <c r="AC756" s="75"/>
      <c r="AD756" s="75"/>
      <c r="AE756" s="75"/>
      <c r="AF756" s="75"/>
      <c r="AG756" s="75"/>
      <c r="AH756" s="75"/>
      <c r="AI756" s="75"/>
      <c r="AJ756" s="75"/>
      <c r="AK756" s="75"/>
      <c r="AL756" s="75"/>
      <c r="AM756" s="75"/>
      <c r="AN756" s="75"/>
      <c r="AO756" s="75"/>
      <c r="AP756" s="75"/>
      <c r="AQ756" s="75"/>
    </row>
    <row r="757" ht="14.25" customHeight="1">
      <c r="F757" s="176"/>
      <c r="N757" s="176"/>
      <c r="V757" s="176"/>
      <c r="X757" s="132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  <c r="AO757" s="75"/>
      <c r="AP757" s="75"/>
      <c r="AQ757" s="75"/>
    </row>
    <row r="758" ht="14.25" customHeight="1">
      <c r="F758" s="176"/>
      <c r="N758" s="176"/>
      <c r="V758" s="176"/>
      <c r="X758" s="132"/>
      <c r="Y758" s="75"/>
      <c r="Z758" s="75"/>
      <c r="AA758" s="75"/>
      <c r="AB758" s="75"/>
      <c r="AC758" s="75"/>
      <c r="AD758" s="75"/>
      <c r="AE758" s="75"/>
      <c r="AF758" s="75"/>
      <c r="AG758" s="75"/>
      <c r="AH758" s="75"/>
      <c r="AI758" s="75"/>
      <c r="AJ758" s="75"/>
      <c r="AK758" s="75"/>
      <c r="AL758" s="75"/>
      <c r="AM758" s="75"/>
      <c r="AN758" s="75"/>
      <c r="AO758" s="75"/>
      <c r="AP758" s="75"/>
      <c r="AQ758" s="75"/>
    </row>
    <row r="759" ht="14.25" customHeight="1">
      <c r="F759" s="176"/>
      <c r="N759" s="176"/>
      <c r="V759" s="176"/>
      <c r="X759" s="132"/>
      <c r="Y759" s="75"/>
      <c r="Z759" s="75"/>
      <c r="AA759" s="75"/>
      <c r="AB759" s="75"/>
      <c r="AC759" s="75"/>
      <c r="AD759" s="75"/>
      <c r="AE759" s="75"/>
      <c r="AF759" s="75"/>
      <c r="AG759" s="75"/>
      <c r="AH759" s="75"/>
      <c r="AI759" s="75"/>
      <c r="AJ759" s="75"/>
      <c r="AK759" s="75"/>
      <c r="AL759" s="75"/>
      <c r="AM759" s="75"/>
      <c r="AN759" s="75"/>
      <c r="AO759" s="75"/>
      <c r="AP759" s="75"/>
      <c r="AQ759" s="75"/>
    </row>
    <row r="760" ht="14.25" customHeight="1">
      <c r="F760" s="176"/>
      <c r="N760" s="176"/>
      <c r="V760" s="176"/>
      <c r="X760" s="132"/>
      <c r="Y760" s="75"/>
      <c r="Z760" s="75"/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  <c r="AO760" s="75"/>
      <c r="AP760" s="75"/>
      <c r="AQ760" s="75"/>
    </row>
    <row r="761" ht="14.25" customHeight="1">
      <c r="F761" s="176"/>
      <c r="N761" s="176"/>
      <c r="V761" s="176"/>
      <c r="X761" s="132"/>
      <c r="Y761" s="75"/>
      <c r="Z761" s="75"/>
      <c r="AA761" s="75"/>
      <c r="AB761" s="75"/>
      <c r="AC761" s="75"/>
      <c r="AD761" s="75"/>
      <c r="AE761" s="75"/>
      <c r="AF761" s="75"/>
      <c r="AG761" s="75"/>
      <c r="AH761" s="75"/>
      <c r="AI761" s="75"/>
      <c r="AJ761" s="75"/>
      <c r="AK761" s="75"/>
      <c r="AL761" s="75"/>
      <c r="AM761" s="75"/>
      <c r="AN761" s="75"/>
      <c r="AO761" s="75"/>
      <c r="AP761" s="75"/>
      <c r="AQ761" s="75"/>
    </row>
    <row r="762" ht="14.25" customHeight="1">
      <c r="F762" s="176"/>
      <c r="N762" s="176"/>
      <c r="V762" s="176"/>
      <c r="X762" s="132"/>
      <c r="Y762" s="75"/>
      <c r="Z762" s="75"/>
      <c r="AA762" s="75"/>
      <c r="AB762" s="75"/>
      <c r="AC762" s="75"/>
      <c r="AD762" s="75"/>
      <c r="AE762" s="75"/>
      <c r="AF762" s="75"/>
      <c r="AG762" s="75"/>
      <c r="AH762" s="75"/>
      <c r="AI762" s="75"/>
      <c r="AJ762" s="75"/>
      <c r="AK762" s="75"/>
      <c r="AL762" s="75"/>
      <c r="AM762" s="75"/>
      <c r="AN762" s="75"/>
      <c r="AO762" s="75"/>
      <c r="AP762" s="75"/>
      <c r="AQ762" s="75"/>
    </row>
    <row r="763" ht="14.25" customHeight="1">
      <c r="F763" s="176"/>
      <c r="N763" s="176"/>
      <c r="V763" s="176"/>
      <c r="X763" s="132"/>
      <c r="Y763" s="75"/>
      <c r="Z763" s="75"/>
      <c r="AA763" s="75"/>
      <c r="AB763" s="75"/>
      <c r="AC763" s="75"/>
      <c r="AD763" s="75"/>
      <c r="AE763" s="75"/>
      <c r="AF763" s="75"/>
      <c r="AG763" s="75"/>
      <c r="AH763" s="75"/>
      <c r="AI763" s="75"/>
      <c r="AJ763" s="75"/>
      <c r="AK763" s="75"/>
      <c r="AL763" s="75"/>
      <c r="AM763" s="75"/>
      <c r="AN763" s="75"/>
      <c r="AO763" s="75"/>
      <c r="AP763" s="75"/>
      <c r="AQ763" s="75"/>
    </row>
    <row r="764" ht="14.25" customHeight="1">
      <c r="F764" s="176"/>
      <c r="N764" s="176"/>
      <c r="V764" s="176"/>
      <c r="X764" s="132"/>
      <c r="Y764" s="75"/>
      <c r="Z764" s="75"/>
      <c r="AA764" s="75"/>
      <c r="AB764" s="75"/>
      <c r="AC764" s="75"/>
      <c r="AD764" s="75"/>
      <c r="AE764" s="75"/>
      <c r="AF764" s="75"/>
      <c r="AG764" s="75"/>
      <c r="AH764" s="75"/>
      <c r="AI764" s="75"/>
      <c r="AJ764" s="75"/>
      <c r="AK764" s="75"/>
      <c r="AL764" s="75"/>
      <c r="AM764" s="75"/>
      <c r="AN764" s="75"/>
      <c r="AO764" s="75"/>
      <c r="AP764" s="75"/>
      <c r="AQ764" s="75"/>
    </row>
    <row r="765" ht="14.25" customHeight="1">
      <c r="F765" s="176"/>
      <c r="N765" s="176"/>
      <c r="V765" s="176"/>
      <c r="X765" s="132"/>
      <c r="Y765" s="75"/>
      <c r="Z765" s="75"/>
      <c r="AA765" s="75"/>
      <c r="AB765" s="75"/>
      <c r="AC765" s="75"/>
      <c r="AD765" s="75"/>
      <c r="AE765" s="75"/>
      <c r="AF765" s="75"/>
      <c r="AG765" s="75"/>
      <c r="AH765" s="75"/>
      <c r="AI765" s="75"/>
      <c r="AJ765" s="75"/>
      <c r="AK765" s="75"/>
      <c r="AL765" s="75"/>
      <c r="AM765" s="75"/>
      <c r="AN765" s="75"/>
      <c r="AO765" s="75"/>
      <c r="AP765" s="75"/>
      <c r="AQ765" s="75"/>
    </row>
    <row r="766" ht="14.25" customHeight="1">
      <c r="F766" s="176"/>
      <c r="N766" s="176"/>
      <c r="V766" s="176"/>
      <c r="X766" s="132"/>
      <c r="Y766" s="75"/>
      <c r="Z766" s="75"/>
      <c r="AA766" s="75"/>
      <c r="AB766" s="75"/>
      <c r="AC766" s="75"/>
      <c r="AD766" s="75"/>
      <c r="AE766" s="75"/>
      <c r="AF766" s="75"/>
      <c r="AG766" s="75"/>
      <c r="AH766" s="75"/>
      <c r="AI766" s="75"/>
      <c r="AJ766" s="75"/>
      <c r="AK766" s="75"/>
      <c r="AL766" s="75"/>
      <c r="AM766" s="75"/>
      <c r="AN766" s="75"/>
      <c r="AO766" s="75"/>
      <c r="AP766" s="75"/>
      <c r="AQ766" s="75"/>
    </row>
    <row r="767" ht="14.25" customHeight="1">
      <c r="F767" s="176"/>
      <c r="N767" s="176"/>
      <c r="V767" s="176"/>
      <c r="X767" s="132"/>
      <c r="Y767" s="75"/>
      <c r="Z767" s="75"/>
      <c r="AA767" s="75"/>
      <c r="AB767" s="75"/>
      <c r="AC767" s="75"/>
      <c r="AD767" s="75"/>
      <c r="AE767" s="75"/>
      <c r="AF767" s="75"/>
      <c r="AG767" s="75"/>
      <c r="AH767" s="75"/>
      <c r="AI767" s="75"/>
      <c r="AJ767" s="75"/>
      <c r="AK767" s="75"/>
      <c r="AL767" s="75"/>
      <c r="AM767" s="75"/>
      <c r="AN767" s="75"/>
      <c r="AO767" s="75"/>
      <c r="AP767" s="75"/>
      <c r="AQ767" s="75"/>
    </row>
    <row r="768" ht="14.25" customHeight="1">
      <c r="F768" s="176"/>
      <c r="N768" s="176"/>
      <c r="V768" s="176"/>
      <c r="X768" s="132"/>
      <c r="Y768" s="75"/>
      <c r="Z768" s="75"/>
      <c r="AA768" s="75"/>
      <c r="AB768" s="75"/>
      <c r="AC768" s="75"/>
      <c r="AD768" s="75"/>
      <c r="AE768" s="75"/>
      <c r="AF768" s="75"/>
      <c r="AG768" s="75"/>
      <c r="AH768" s="75"/>
      <c r="AI768" s="75"/>
      <c r="AJ768" s="75"/>
      <c r="AK768" s="75"/>
      <c r="AL768" s="75"/>
      <c r="AM768" s="75"/>
      <c r="AN768" s="75"/>
      <c r="AO768" s="75"/>
      <c r="AP768" s="75"/>
      <c r="AQ768" s="75"/>
    </row>
    <row r="769" ht="14.25" customHeight="1">
      <c r="F769" s="176"/>
      <c r="N769" s="176"/>
      <c r="V769" s="176"/>
      <c r="X769" s="132"/>
      <c r="Y769" s="75"/>
      <c r="Z769" s="75"/>
      <c r="AA769" s="75"/>
      <c r="AB769" s="75"/>
      <c r="AC769" s="75"/>
      <c r="AD769" s="75"/>
      <c r="AE769" s="75"/>
      <c r="AF769" s="75"/>
      <c r="AG769" s="75"/>
      <c r="AH769" s="75"/>
      <c r="AI769" s="75"/>
      <c r="AJ769" s="75"/>
      <c r="AK769" s="75"/>
      <c r="AL769" s="75"/>
      <c r="AM769" s="75"/>
      <c r="AN769" s="75"/>
      <c r="AO769" s="75"/>
      <c r="AP769" s="75"/>
      <c r="AQ769" s="75"/>
    </row>
    <row r="770" ht="14.25" customHeight="1">
      <c r="F770" s="176"/>
      <c r="N770" s="176"/>
      <c r="V770" s="176"/>
      <c r="X770" s="132"/>
      <c r="Y770" s="75"/>
      <c r="Z770" s="75"/>
      <c r="AA770" s="75"/>
      <c r="AB770" s="75"/>
      <c r="AC770" s="75"/>
      <c r="AD770" s="75"/>
      <c r="AE770" s="75"/>
      <c r="AF770" s="75"/>
      <c r="AG770" s="75"/>
      <c r="AH770" s="75"/>
      <c r="AI770" s="75"/>
      <c r="AJ770" s="75"/>
      <c r="AK770" s="75"/>
      <c r="AL770" s="75"/>
      <c r="AM770" s="75"/>
      <c r="AN770" s="75"/>
      <c r="AO770" s="75"/>
      <c r="AP770" s="75"/>
      <c r="AQ770" s="75"/>
    </row>
    <row r="771" ht="14.25" customHeight="1">
      <c r="F771" s="176"/>
      <c r="N771" s="176"/>
      <c r="V771" s="176"/>
      <c r="X771" s="132"/>
      <c r="Y771" s="75"/>
      <c r="Z771" s="75"/>
      <c r="AA771" s="75"/>
      <c r="AB771" s="75"/>
      <c r="AC771" s="75"/>
      <c r="AD771" s="75"/>
      <c r="AE771" s="75"/>
      <c r="AF771" s="75"/>
      <c r="AG771" s="75"/>
      <c r="AH771" s="75"/>
      <c r="AI771" s="75"/>
      <c r="AJ771" s="75"/>
      <c r="AK771" s="75"/>
      <c r="AL771" s="75"/>
      <c r="AM771" s="75"/>
      <c r="AN771" s="75"/>
      <c r="AO771" s="75"/>
      <c r="AP771" s="75"/>
      <c r="AQ771" s="75"/>
    </row>
    <row r="772" ht="14.25" customHeight="1">
      <c r="F772" s="176"/>
      <c r="N772" s="176"/>
      <c r="V772" s="176"/>
      <c r="X772" s="132"/>
      <c r="Y772" s="75"/>
      <c r="Z772" s="75"/>
      <c r="AA772" s="75"/>
      <c r="AB772" s="75"/>
      <c r="AC772" s="75"/>
      <c r="AD772" s="75"/>
      <c r="AE772" s="75"/>
      <c r="AF772" s="75"/>
      <c r="AG772" s="75"/>
      <c r="AH772" s="75"/>
      <c r="AI772" s="75"/>
      <c r="AJ772" s="75"/>
      <c r="AK772" s="75"/>
      <c r="AL772" s="75"/>
      <c r="AM772" s="75"/>
      <c r="AN772" s="75"/>
      <c r="AO772" s="75"/>
      <c r="AP772" s="75"/>
      <c r="AQ772" s="75"/>
    </row>
    <row r="773" ht="14.25" customHeight="1">
      <c r="F773" s="176"/>
      <c r="N773" s="176"/>
      <c r="V773" s="176"/>
      <c r="X773" s="132"/>
      <c r="Y773" s="75"/>
      <c r="Z773" s="75"/>
      <c r="AA773" s="75"/>
      <c r="AB773" s="75"/>
      <c r="AC773" s="75"/>
      <c r="AD773" s="75"/>
      <c r="AE773" s="75"/>
      <c r="AF773" s="75"/>
      <c r="AG773" s="75"/>
      <c r="AH773" s="75"/>
      <c r="AI773" s="75"/>
      <c r="AJ773" s="75"/>
      <c r="AK773" s="75"/>
      <c r="AL773" s="75"/>
      <c r="AM773" s="75"/>
      <c r="AN773" s="75"/>
      <c r="AO773" s="75"/>
      <c r="AP773" s="75"/>
      <c r="AQ773" s="75"/>
    </row>
    <row r="774" ht="14.25" customHeight="1">
      <c r="F774" s="176"/>
      <c r="N774" s="176"/>
      <c r="V774" s="176"/>
      <c r="X774" s="132"/>
      <c r="Y774" s="75"/>
      <c r="Z774" s="75"/>
      <c r="AA774" s="75"/>
      <c r="AB774" s="75"/>
      <c r="AC774" s="75"/>
      <c r="AD774" s="75"/>
      <c r="AE774" s="75"/>
      <c r="AF774" s="75"/>
      <c r="AG774" s="75"/>
      <c r="AH774" s="75"/>
      <c r="AI774" s="75"/>
      <c r="AJ774" s="75"/>
      <c r="AK774" s="75"/>
      <c r="AL774" s="75"/>
      <c r="AM774" s="75"/>
      <c r="AN774" s="75"/>
      <c r="AO774" s="75"/>
      <c r="AP774" s="75"/>
      <c r="AQ774" s="75"/>
    </row>
    <row r="775" ht="14.25" customHeight="1">
      <c r="F775" s="176"/>
      <c r="N775" s="176"/>
      <c r="V775" s="176"/>
      <c r="X775" s="132"/>
      <c r="Y775" s="75"/>
      <c r="Z775" s="75"/>
      <c r="AA775" s="75"/>
      <c r="AB775" s="75"/>
      <c r="AC775" s="75"/>
      <c r="AD775" s="75"/>
      <c r="AE775" s="75"/>
      <c r="AF775" s="75"/>
      <c r="AG775" s="75"/>
      <c r="AH775" s="75"/>
      <c r="AI775" s="75"/>
      <c r="AJ775" s="75"/>
      <c r="AK775" s="75"/>
      <c r="AL775" s="75"/>
      <c r="AM775" s="75"/>
      <c r="AN775" s="75"/>
      <c r="AO775" s="75"/>
      <c r="AP775" s="75"/>
      <c r="AQ775" s="75"/>
    </row>
    <row r="776" ht="14.25" customHeight="1">
      <c r="F776" s="176"/>
      <c r="N776" s="176"/>
      <c r="V776" s="176"/>
      <c r="X776" s="132"/>
      <c r="Y776" s="75"/>
      <c r="Z776" s="75"/>
      <c r="AA776" s="75"/>
      <c r="AB776" s="75"/>
      <c r="AC776" s="75"/>
      <c r="AD776" s="75"/>
      <c r="AE776" s="75"/>
      <c r="AF776" s="75"/>
      <c r="AG776" s="75"/>
      <c r="AH776" s="75"/>
      <c r="AI776" s="75"/>
      <c r="AJ776" s="75"/>
      <c r="AK776" s="75"/>
      <c r="AL776" s="75"/>
      <c r="AM776" s="75"/>
      <c r="AN776" s="75"/>
      <c r="AO776" s="75"/>
      <c r="AP776" s="75"/>
      <c r="AQ776" s="75"/>
    </row>
    <row r="777" ht="14.25" customHeight="1">
      <c r="F777" s="176"/>
      <c r="N777" s="176"/>
      <c r="V777" s="176"/>
      <c r="X777" s="132"/>
      <c r="Y777" s="75"/>
      <c r="Z777" s="75"/>
      <c r="AA777" s="75"/>
      <c r="AB777" s="75"/>
      <c r="AC777" s="75"/>
      <c r="AD777" s="75"/>
      <c r="AE777" s="75"/>
      <c r="AF777" s="75"/>
      <c r="AG777" s="75"/>
      <c r="AH777" s="75"/>
      <c r="AI777" s="75"/>
      <c r="AJ777" s="75"/>
      <c r="AK777" s="75"/>
      <c r="AL777" s="75"/>
      <c r="AM777" s="75"/>
      <c r="AN777" s="75"/>
      <c r="AO777" s="75"/>
      <c r="AP777" s="75"/>
      <c r="AQ777" s="75"/>
    </row>
    <row r="778" ht="14.25" customHeight="1">
      <c r="F778" s="176"/>
      <c r="N778" s="176"/>
      <c r="V778" s="176"/>
      <c r="X778" s="132"/>
      <c r="Y778" s="75"/>
      <c r="Z778" s="75"/>
      <c r="AA778" s="75"/>
      <c r="AB778" s="75"/>
      <c r="AC778" s="75"/>
      <c r="AD778" s="75"/>
      <c r="AE778" s="75"/>
      <c r="AF778" s="75"/>
      <c r="AG778" s="75"/>
      <c r="AH778" s="75"/>
      <c r="AI778" s="75"/>
      <c r="AJ778" s="75"/>
      <c r="AK778" s="75"/>
      <c r="AL778" s="75"/>
      <c r="AM778" s="75"/>
      <c r="AN778" s="75"/>
      <c r="AO778" s="75"/>
      <c r="AP778" s="75"/>
      <c r="AQ778" s="75"/>
    </row>
    <row r="779" ht="14.25" customHeight="1">
      <c r="F779" s="176"/>
      <c r="N779" s="176"/>
      <c r="V779" s="176"/>
      <c r="X779" s="132"/>
      <c r="Y779" s="75"/>
      <c r="Z779" s="75"/>
      <c r="AA779" s="75"/>
      <c r="AB779" s="75"/>
      <c r="AC779" s="75"/>
      <c r="AD779" s="75"/>
      <c r="AE779" s="75"/>
      <c r="AF779" s="75"/>
      <c r="AG779" s="75"/>
      <c r="AH779" s="75"/>
      <c r="AI779" s="75"/>
      <c r="AJ779" s="75"/>
      <c r="AK779" s="75"/>
      <c r="AL779" s="75"/>
      <c r="AM779" s="75"/>
      <c r="AN779" s="75"/>
      <c r="AO779" s="75"/>
      <c r="AP779" s="75"/>
      <c r="AQ779" s="75"/>
    </row>
    <row r="780" ht="14.25" customHeight="1">
      <c r="F780" s="176"/>
      <c r="N780" s="176"/>
      <c r="V780" s="176"/>
      <c r="X780" s="132"/>
      <c r="Y780" s="75"/>
      <c r="Z780" s="75"/>
      <c r="AA780" s="75"/>
      <c r="AB780" s="75"/>
      <c r="AC780" s="75"/>
      <c r="AD780" s="75"/>
      <c r="AE780" s="75"/>
      <c r="AF780" s="75"/>
      <c r="AG780" s="75"/>
      <c r="AH780" s="75"/>
      <c r="AI780" s="75"/>
      <c r="AJ780" s="75"/>
      <c r="AK780" s="75"/>
      <c r="AL780" s="75"/>
      <c r="AM780" s="75"/>
      <c r="AN780" s="75"/>
      <c r="AO780" s="75"/>
      <c r="AP780" s="75"/>
      <c r="AQ780" s="75"/>
    </row>
    <row r="781" ht="14.25" customHeight="1">
      <c r="F781" s="176"/>
      <c r="N781" s="176"/>
      <c r="V781" s="176"/>
      <c r="X781" s="132"/>
      <c r="Y781" s="75"/>
      <c r="Z781" s="75"/>
      <c r="AA781" s="75"/>
      <c r="AB781" s="75"/>
      <c r="AC781" s="75"/>
      <c r="AD781" s="75"/>
      <c r="AE781" s="75"/>
      <c r="AF781" s="75"/>
      <c r="AG781" s="75"/>
      <c r="AH781" s="75"/>
      <c r="AI781" s="75"/>
      <c r="AJ781" s="75"/>
      <c r="AK781" s="75"/>
      <c r="AL781" s="75"/>
      <c r="AM781" s="75"/>
      <c r="AN781" s="75"/>
      <c r="AO781" s="75"/>
      <c r="AP781" s="75"/>
      <c r="AQ781" s="75"/>
    </row>
    <row r="782" ht="14.25" customHeight="1">
      <c r="F782" s="176"/>
      <c r="N782" s="176"/>
      <c r="V782" s="176"/>
      <c r="X782" s="132"/>
      <c r="Y782" s="75"/>
      <c r="Z782" s="75"/>
      <c r="AA782" s="75"/>
      <c r="AB782" s="75"/>
      <c r="AC782" s="75"/>
      <c r="AD782" s="75"/>
      <c r="AE782" s="75"/>
      <c r="AF782" s="75"/>
      <c r="AG782" s="75"/>
      <c r="AH782" s="75"/>
      <c r="AI782" s="75"/>
      <c r="AJ782" s="75"/>
      <c r="AK782" s="75"/>
      <c r="AL782" s="75"/>
      <c r="AM782" s="75"/>
      <c r="AN782" s="75"/>
      <c r="AO782" s="75"/>
      <c r="AP782" s="75"/>
      <c r="AQ782" s="75"/>
    </row>
    <row r="783" ht="14.25" customHeight="1">
      <c r="F783" s="176"/>
      <c r="N783" s="176"/>
      <c r="V783" s="176"/>
      <c r="X783" s="132"/>
      <c r="Y783" s="75"/>
      <c r="Z783" s="75"/>
      <c r="AA783" s="75"/>
      <c r="AB783" s="75"/>
      <c r="AC783" s="75"/>
      <c r="AD783" s="75"/>
      <c r="AE783" s="75"/>
      <c r="AF783" s="75"/>
      <c r="AG783" s="75"/>
      <c r="AH783" s="75"/>
      <c r="AI783" s="75"/>
      <c r="AJ783" s="75"/>
      <c r="AK783" s="75"/>
      <c r="AL783" s="75"/>
      <c r="AM783" s="75"/>
      <c r="AN783" s="75"/>
      <c r="AO783" s="75"/>
      <c r="AP783" s="75"/>
      <c r="AQ783" s="75"/>
    </row>
    <row r="784" ht="14.25" customHeight="1">
      <c r="F784" s="176"/>
      <c r="N784" s="176"/>
      <c r="V784" s="176"/>
      <c r="X784" s="132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</row>
    <row r="785" ht="14.25" customHeight="1">
      <c r="F785" s="176"/>
      <c r="N785" s="176"/>
      <c r="V785" s="176"/>
      <c r="X785" s="132"/>
      <c r="Y785" s="75"/>
      <c r="Z785" s="75"/>
      <c r="AA785" s="75"/>
      <c r="AB785" s="75"/>
      <c r="AC785" s="75"/>
      <c r="AD785" s="75"/>
      <c r="AE785" s="75"/>
      <c r="AF785" s="75"/>
      <c r="AG785" s="75"/>
      <c r="AH785" s="75"/>
      <c r="AI785" s="75"/>
      <c r="AJ785" s="75"/>
      <c r="AK785" s="75"/>
      <c r="AL785" s="75"/>
      <c r="AM785" s="75"/>
      <c r="AN785" s="75"/>
      <c r="AO785" s="75"/>
      <c r="AP785" s="75"/>
      <c r="AQ785" s="75"/>
    </row>
    <row r="786" ht="14.25" customHeight="1">
      <c r="F786" s="176"/>
      <c r="N786" s="176"/>
      <c r="V786" s="176"/>
      <c r="X786" s="132"/>
      <c r="Y786" s="75"/>
      <c r="Z786" s="75"/>
      <c r="AA786" s="75"/>
      <c r="AB786" s="75"/>
      <c r="AC786" s="75"/>
      <c r="AD786" s="75"/>
      <c r="AE786" s="75"/>
      <c r="AF786" s="75"/>
      <c r="AG786" s="75"/>
      <c r="AH786" s="75"/>
      <c r="AI786" s="75"/>
      <c r="AJ786" s="75"/>
      <c r="AK786" s="75"/>
      <c r="AL786" s="75"/>
      <c r="AM786" s="75"/>
      <c r="AN786" s="75"/>
      <c r="AO786" s="75"/>
      <c r="AP786" s="75"/>
      <c r="AQ786" s="75"/>
    </row>
    <row r="787" ht="14.25" customHeight="1">
      <c r="F787" s="176"/>
      <c r="N787" s="176"/>
      <c r="V787" s="176"/>
      <c r="X787" s="132"/>
      <c r="Y787" s="75"/>
      <c r="Z787" s="75"/>
      <c r="AA787" s="75"/>
      <c r="AB787" s="75"/>
      <c r="AC787" s="75"/>
      <c r="AD787" s="75"/>
      <c r="AE787" s="75"/>
      <c r="AF787" s="75"/>
      <c r="AG787" s="75"/>
      <c r="AH787" s="75"/>
      <c r="AI787" s="75"/>
      <c r="AJ787" s="75"/>
      <c r="AK787" s="75"/>
      <c r="AL787" s="75"/>
      <c r="AM787" s="75"/>
      <c r="AN787" s="75"/>
      <c r="AO787" s="75"/>
      <c r="AP787" s="75"/>
      <c r="AQ787" s="75"/>
    </row>
    <row r="788" ht="14.25" customHeight="1">
      <c r="F788" s="176"/>
      <c r="N788" s="176"/>
      <c r="V788" s="176"/>
      <c r="X788" s="132"/>
      <c r="Y788" s="75"/>
      <c r="Z788" s="75"/>
      <c r="AA788" s="75"/>
      <c r="AB788" s="75"/>
      <c r="AC788" s="75"/>
      <c r="AD788" s="75"/>
      <c r="AE788" s="75"/>
      <c r="AF788" s="75"/>
      <c r="AG788" s="75"/>
      <c r="AH788" s="75"/>
      <c r="AI788" s="75"/>
      <c r="AJ788" s="75"/>
      <c r="AK788" s="75"/>
      <c r="AL788" s="75"/>
      <c r="AM788" s="75"/>
      <c r="AN788" s="75"/>
      <c r="AO788" s="75"/>
      <c r="AP788" s="75"/>
      <c r="AQ788" s="75"/>
    </row>
    <row r="789" ht="14.25" customHeight="1">
      <c r="F789" s="176"/>
      <c r="N789" s="176"/>
      <c r="V789" s="176"/>
      <c r="X789" s="132"/>
      <c r="Y789" s="75"/>
      <c r="Z789" s="75"/>
      <c r="AA789" s="75"/>
      <c r="AB789" s="75"/>
      <c r="AC789" s="75"/>
      <c r="AD789" s="75"/>
      <c r="AE789" s="75"/>
      <c r="AF789" s="75"/>
      <c r="AG789" s="75"/>
      <c r="AH789" s="75"/>
      <c r="AI789" s="75"/>
      <c r="AJ789" s="75"/>
      <c r="AK789" s="75"/>
      <c r="AL789" s="75"/>
      <c r="AM789" s="75"/>
      <c r="AN789" s="75"/>
      <c r="AO789" s="75"/>
      <c r="AP789" s="75"/>
      <c r="AQ789" s="75"/>
    </row>
    <row r="790" ht="14.25" customHeight="1">
      <c r="F790" s="176"/>
      <c r="N790" s="176"/>
      <c r="V790" s="176"/>
      <c r="X790" s="132"/>
      <c r="Y790" s="75"/>
      <c r="Z790" s="75"/>
      <c r="AA790" s="75"/>
      <c r="AB790" s="75"/>
      <c r="AC790" s="75"/>
      <c r="AD790" s="75"/>
      <c r="AE790" s="75"/>
      <c r="AF790" s="75"/>
      <c r="AG790" s="75"/>
      <c r="AH790" s="75"/>
      <c r="AI790" s="75"/>
      <c r="AJ790" s="75"/>
      <c r="AK790" s="75"/>
      <c r="AL790" s="75"/>
      <c r="AM790" s="75"/>
      <c r="AN790" s="75"/>
      <c r="AO790" s="75"/>
      <c r="AP790" s="75"/>
      <c r="AQ790" s="75"/>
    </row>
    <row r="791" ht="14.25" customHeight="1">
      <c r="F791" s="176"/>
      <c r="N791" s="176"/>
      <c r="V791" s="176"/>
      <c r="X791" s="132"/>
      <c r="Y791" s="75"/>
      <c r="Z791" s="75"/>
      <c r="AA791" s="75"/>
      <c r="AB791" s="75"/>
      <c r="AC791" s="75"/>
      <c r="AD791" s="75"/>
      <c r="AE791" s="75"/>
      <c r="AF791" s="75"/>
      <c r="AG791" s="75"/>
      <c r="AH791" s="75"/>
      <c r="AI791" s="75"/>
      <c r="AJ791" s="75"/>
      <c r="AK791" s="75"/>
      <c r="AL791" s="75"/>
      <c r="AM791" s="75"/>
      <c r="AN791" s="75"/>
      <c r="AO791" s="75"/>
      <c r="AP791" s="75"/>
      <c r="AQ791" s="75"/>
    </row>
    <row r="792" ht="14.25" customHeight="1">
      <c r="F792" s="176"/>
      <c r="N792" s="176"/>
      <c r="V792" s="176"/>
      <c r="X792" s="132"/>
      <c r="Y792" s="75"/>
      <c r="Z792" s="75"/>
      <c r="AA792" s="75"/>
      <c r="AB792" s="75"/>
      <c r="AC792" s="75"/>
      <c r="AD792" s="75"/>
      <c r="AE792" s="75"/>
      <c r="AF792" s="75"/>
      <c r="AG792" s="75"/>
      <c r="AH792" s="75"/>
      <c r="AI792" s="75"/>
      <c r="AJ792" s="75"/>
      <c r="AK792" s="75"/>
      <c r="AL792" s="75"/>
      <c r="AM792" s="75"/>
      <c r="AN792" s="75"/>
      <c r="AO792" s="75"/>
      <c r="AP792" s="75"/>
      <c r="AQ792" s="75"/>
    </row>
    <row r="793" ht="14.25" customHeight="1">
      <c r="F793" s="176"/>
      <c r="N793" s="176"/>
      <c r="V793" s="176"/>
      <c r="X793" s="132"/>
      <c r="Y793" s="75"/>
      <c r="Z793" s="75"/>
      <c r="AA793" s="75"/>
      <c r="AB793" s="75"/>
      <c r="AC793" s="75"/>
      <c r="AD793" s="75"/>
      <c r="AE793" s="75"/>
      <c r="AF793" s="75"/>
      <c r="AG793" s="75"/>
      <c r="AH793" s="75"/>
      <c r="AI793" s="75"/>
      <c r="AJ793" s="75"/>
      <c r="AK793" s="75"/>
      <c r="AL793" s="75"/>
      <c r="AM793" s="75"/>
      <c r="AN793" s="75"/>
      <c r="AO793" s="75"/>
      <c r="AP793" s="75"/>
      <c r="AQ793" s="75"/>
    </row>
    <row r="794" ht="14.25" customHeight="1">
      <c r="F794" s="176"/>
      <c r="N794" s="176"/>
      <c r="V794" s="176"/>
      <c r="X794" s="132"/>
      <c r="Y794" s="75"/>
      <c r="Z794" s="75"/>
      <c r="AA794" s="75"/>
      <c r="AB794" s="75"/>
      <c r="AC794" s="75"/>
      <c r="AD794" s="75"/>
      <c r="AE794" s="75"/>
      <c r="AF794" s="75"/>
      <c r="AG794" s="75"/>
      <c r="AH794" s="75"/>
      <c r="AI794" s="75"/>
      <c r="AJ794" s="75"/>
      <c r="AK794" s="75"/>
      <c r="AL794" s="75"/>
      <c r="AM794" s="75"/>
      <c r="AN794" s="75"/>
      <c r="AO794" s="75"/>
      <c r="AP794" s="75"/>
      <c r="AQ794" s="75"/>
    </row>
    <row r="795" ht="14.25" customHeight="1">
      <c r="F795" s="176"/>
      <c r="N795" s="176"/>
      <c r="V795" s="176"/>
      <c r="X795" s="132"/>
      <c r="Y795" s="75"/>
      <c r="Z795" s="75"/>
      <c r="AA795" s="75"/>
      <c r="AB795" s="75"/>
      <c r="AC795" s="75"/>
      <c r="AD795" s="75"/>
      <c r="AE795" s="75"/>
      <c r="AF795" s="75"/>
      <c r="AG795" s="75"/>
      <c r="AH795" s="75"/>
      <c r="AI795" s="75"/>
      <c r="AJ795" s="75"/>
      <c r="AK795" s="75"/>
      <c r="AL795" s="75"/>
      <c r="AM795" s="75"/>
      <c r="AN795" s="75"/>
      <c r="AO795" s="75"/>
      <c r="AP795" s="75"/>
      <c r="AQ795" s="75"/>
    </row>
    <row r="796" ht="14.25" customHeight="1">
      <c r="F796" s="176"/>
      <c r="N796" s="176"/>
      <c r="V796" s="176"/>
      <c r="X796" s="132"/>
      <c r="Y796" s="75"/>
      <c r="Z796" s="75"/>
      <c r="AA796" s="75"/>
      <c r="AB796" s="75"/>
      <c r="AC796" s="75"/>
      <c r="AD796" s="75"/>
      <c r="AE796" s="75"/>
      <c r="AF796" s="75"/>
      <c r="AG796" s="75"/>
      <c r="AH796" s="75"/>
      <c r="AI796" s="75"/>
      <c r="AJ796" s="75"/>
      <c r="AK796" s="75"/>
      <c r="AL796" s="75"/>
      <c r="AM796" s="75"/>
      <c r="AN796" s="75"/>
      <c r="AO796" s="75"/>
      <c r="AP796" s="75"/>
      <c r="AQ796" s="75"/>
    </row>
    <row r="797" ht="14.25" customHeight="1">
      <c r="F797" s="176"/>
      <c r="N797" s="176"/>
      <c r="V797" s="176"/>
      <c r="X797" s="132"/>
      <c r="Y797" s="75"/>
      <c r="Z797" s="75"/>
      <c r="AA797" s="75"/>
      <c r="AB797" s="75"/>
      <c r="AC797" s="75"/>
      <c r="AD797" s="75"/>
      <c r="AE797" s="75"/>
      <c r="AF797" s="75"/>
      <c r="AG797" s="75"/>
      <c r="AH797" s="75"/>
      <c r="AI797" s="75"/>
      <c r="AJ797" s="75"/>
      <c r="AK797" s="75"/>
      <c r="AL797" s="75"/>
      <c r="AM797" s="75"/>
      <c r="AN797" s="75"/>
      <c r="AO797" s="75"/>
      <c r="AP797" s="75"/>
      <c r="AQ797" s="75"/>
    </row>
    <row r="798" ht="14.25" customHeight="1">
      <c r="F798" s="176"/>
      <c r="N798" s="176"/>
      <c r="V798" s="176"/>
      <c r="X798" s="132"/>
      <c r="Y798" s="75"/>
      <c r="Z798" s="75"/>
      <c r="AA798" s="75"/>
      <c r="AB798" s="75"/>
      <c r="AC798" s="75"/>
      <c r="AD798" s="75"/>
      <c r="AE798" s="75"/>
      <c r="AF798" s="75"/>
      <c r="AG798" s="75"/>
      <c r="AH798" s="75"/>
      <c r="AI798" s="75"/>
      <c r="AJ798" s="75"/>
      <c r="AK798" s="75"/>
      <c r="AL798" s="75"/>
      <c r="AM798" s="75"/>
      <c r="AN798" s="75"/>
      <c r="AO798" s="75"/>
      <c r="AP798" s="75"/>
      <c r="AQ798" s="75"/>
    </row>
    <row r="799" ht="14.25" customHeight="1">
      <c r="F799" s="176"/>
      <c r="N799" s="176"/>
      <c r="V799" s="176"/>
      <c r="X799" s="132"/>
      <c r="Y799" s="75"/>
      <c r="Z799" s="75"/>
      <c r="AA799" s="75"/>
      <c r="AB799" s="75"/>
      <c r="AC799" s="75"/>
      <c r="AD799" s="75"/>
      <c r="AE799" s="75"/>
      <c r="AF799" s="75"/>
      <c r="AG799" s="75"/>
      <c r="AH799" s="75"/>
      <c r="AI799" s="75"/>
      <c r="AJ799" s="75"/>
      <c r="AK799" s="75"/>
      <c r="AL799" s="75"/>
      <c r="AM799" s="75"/>
      <c r="AN799" s="75"/>
      <c r="AO799" s="75"/>
      <c r="AP799" s="75"/>
      <c r="AQ799" s="75"/>
    </row>
    <row r="800" ht="14.25" customHeight="1">
      <c r="F800" s="176"/>
      <c r="N800" s="176"/>
      <c r="V800" s="176"/>
      <c r="X800" s="132"/>
      <c r="Y800" s="75"/>
      <c r="Z800" s="75"/>
      <c r="AA800" s="75"/>
      <c r="AB800" s="75"/>
      <c r="AC800" s="75"/>
      <c r="AD800" s="75"/>
      <c r="AE800" s="75"/>
      <c r="AF800" s="75"/>
      <c r="AG800" s="75"/>
      <c r="AH800" s="75"/>
      <c r="AI800" s="75"/>
      <c r="AJ800" s="75"/>
      <c r="AK800" s="75"/>
      <c r="AL800" s="75"/>
      <c r="AM800" s="75"/>
      <c r="AN800" s="75"/>
      <c r="AO800" s="75"/>
      <c r="AP800" s="75"/>
      <c r="AQ800" s="75"/>
    </row>
    <row r="801" ht="14.25" customHeight="1">
      <c r="F801" s="176"/>
      <c r="N801" s="176"/>
      <c r="V801" s="176"/>
      <c r="X801" s="132"/>
      <c r="Y801" s="75"/>
      <c r="Z801" s="75"/>
      <c r="AA801" s="75"/>
      <c r="AB801" s="75"/>
      <c r="AC801" s="75"/>
      <c r="AD801" s="75"/>
      <c r="AE801" s="75"/>
      <c r="AF801" s="75"/>
      <c r="AG801" s="75"/>
      <c r="AH801" s="75"/>
      <c r="AI801" s="75"/>
      <c r="AJ801" s="75"/>
      <c r="AK801" s="75"/>
      <c r="AL801" s="75"/>
      <c r="AM801" s="75"/>
      <c r="AN801" s="75"/>
      <c r="AO801" s="75"/>
      <c r="AP801" s="75"/>
      <c r="AQ801" s="75"/>
    </row>
    <row r="802" ht="14.25" customHeight="1">
      <c r="F802" s="176"/>
      <c r="N802" s="176"/>
      <c r="V802" s="176"/>
      <c r="X802" s="132"/>
      <c r="Y802" s="75"/>
      <c r="Z802" s="75"/>
      <c r="AA802" s="75"/>
      <c r="AB802" s="75"/>
      <c r="AC802" s="75"/>
      <c r="AD802" s="75"/>
      <c r="AE802" s="75"/>
      <c r="AF802" s="75"/>
      <c r="AG802" s="75"/>
      <c r="AH802" s="75"/>
      <c r="AI802" s="75"/>
      <c r="AJ802" s="75"/>
      <c r="AK802" s="75"/>
      <c r="AL802" s="75"/>
      <c r="AM802" s="75"/>
      <c r="AN802" s="75"/>
      <c r="AO802" s="75"/>
      <c r="AP802" s="75"/>
      <c r="AQ802" s="75"/>
    </row>
    <row r="803" ht="14.25" customHeight="1">
      <c r="F803" s="176"/>
      <c r="N803" s="176"/>
      <c r="V803" s="176"/>
      <c r="X803" s="132"/>
      <c r="Y803" s="75"/>
      <c r="Z803" s="75"/>
      <c r="AA803" s="75"/>
      <c r="AB803" s="75"/>
      <c r="AC803" s="75"/>
      <c r="AD803" s="75"/>
      <c r="AE803" s="75"/>
      <c r="AF803" s="75"/>
      <c r="AG803" s="75"/>
      <c r="AH803" s="75"/>
      <c r="AI803" s="75"/>
      <c r="AJ803" s="75"/>
      <c r="AK803" s="75"/>
      <c r="AL803" s="75"/>
      <c r="AM803" s="75"/>
      <c r="AN803" s="75"/>
      <c r="AO803" s="75"/>
      <c r="AP803" s="75"/>
      <c r="AQ803" s="75"/>
    </row>
    <row r="804" ht="14.25" customHeight="1">
      <c r="F804" s="176"/>
      <c r="N804" s="176"/>
      <c r="V804" s="176"/>
      <c r="X804" s="132"/>
      <c r="Y804" s="75"/>
      <c r="Z804" s="75"/>
      <c r="AA804" s="75"/>
      <c r="AB804" s="75"/>
      <c r="AC804" s="75"/>
      <c r="AD804" s="75"/>
      <c r="AE804" s="75"/>
      <c r="AF804" s="75"/>
      <c r="AG804" s="75"/>
      <c r="AH804" s="75"/>
      <c r="AI804" s="75"/>
      <c r="AJ804" s="75"/>
      <c r="AK804" s="75"/>
      <c r="AL804" s="75"/>
      <c r="AM804" s="75"/>
      <c r="AN804" s="75"/>
      <c r="AO804" s="75"/>
      <c r="AP804" s="75"/>
      <c r="AQ804" s="75"/>
    </row>
    <row r="805" ht="14.25" customHeight="1">
      <c r="F805" s="176"/>
      <c r="N805" s="176"/>
      <c r="V805" s="176"/>
      <c r="X805" s="132"/>
      <c r="Y805" s="75"/>
      <c r="Z805" s="75"/>
      <c r="AA805" s="75"/>
      <c r="AB805" s="75"/>
      <c r="AC805" s="75"/>
      <c r="AD805" s="75"/>
      <c r="AE805" s="75"/>
      <c r="AF805" s="75"/>
      <c r="AG805" s="75"/>
      <c r="AH805" s="75"/>
      <c r="AI805" s="75"/>
      <c r="AJ805" s="75"/>
      <c r="AK805" s="75"/>
      <c r="AL805" s="75"/>
      <c r="AM805" s="75"/>
      <c r="AN805" s="75"/>
      <c r="AO805" s="75"/>
      <c r="AP805" s="75"/>
      <c r="AQ805" s="75"/>
    </row>
    <row r="806" ht="14.25" customHeight="1">
      <c r="F806" s="176"/>
      <c r="N806" s="176"/>
      <c r="V806" s="176"/>
      <c r="X806" s="132"/>
      <c r="Y806" s="75"/>
      <c r="Z806" s="75"/>
      <c r="AA806" s="75"/>
      <c r="AB806" s="75"/>
      <c r="AC806" s="75"/>
      <c r="AD806" s="75"/>
      <c r="AE806" s="75"/>
      <c r="AF806" s="75"/>
      <c r="AG806" s="75"/>
      <c r="AH806" s="75"/>
      <c r="AI806" s="75"/>
      <c r="AJ806" s="75"/>
      <c r="AK806" s="75"/>
      <c r="AL806" s="75"/>
      <c r="AM806" s="75"/>
      <c r="AN806" s="75"/>
      <c r="AO806" s="75"/>
      <c r="AP806" s="75"/>
      <c r="AQ806" s="75"/>
    </row>
    <row r="807" ht="14.25" customHeight="1">
      <c r="F807" s="176"/>
      <c r="N807" s="176"/>
      <c r="V807" s="176"/>
      <c r="X807" s="132"/>
      <c r="Y807" s="75"/>
      <c r="Z807" s="75"/>
      <c r="AA807" s="75"/>
      <c r="AB807" s="75"/>
      <c r="AC807" s="75"/>
      <c r="AD807" s="75"/>
      <c r="AE807" s="75"/>
      <c r="AF807" s="75"/>
      <c r="AG807" s="75"/>
      <c r="AH807" s="75"/>
      <c r="AI807" s="75"/>
      <c r="AJ807" s="75"/>
      <c r="AK807" s="75"/>
      <c r="AL807" s="75"/>
      <c r="AM807" s="75"/>
      <c r="AN807" s="75"/>
      <c r="AO807" s="75"/>
      <c r="AP807" s="75"/>
      <c r="AQ807" s="75"/>
    </row>
    <row r="808" ht="14.25" customHeight="1">
      <c r="F808" s="176"/>
      <c r="N808" s="176"/>
      <c r="V808" s="176"/>
      <c r="X808" s="132"/>
      <c r="Y808" s="75"/>
      <c r="Z808" s="75"/>
      <c r="AA808" s="75"/>
      <c r="AB808" s="75"/>
      <c r="AC808" s="75"/>
      <c r="AD808" s="75"/>
      <c r="AE808" s="75"/>
      <c r="AF808" s="75"/>
      <c r="AG808" s="75"/>
      <c r="AH808" s="75"/>
      <c r="AI808" s="75"/>
      <c r="AJ808" s="75"/>
      <c r="AK808" s="75"/>
      <c r="AL808" s="75"/>
      <c r="AM808" s="75"/>
      <c r="AN808" s="75"/>
      <c r="AO808" s="75"/>
      <c r="AP808" s="75"/>
      <c r="AQ808" s="75"/>
    </row>
    <row r="809" ht="14.25" customHeight="1">
      <c r="F809" s="176"/>
      <c r="N809" s="176"/>
      <c r="V809" s="176"/>
      <c r="X809" s="132"/>
      <c r="Y809" s="75"/>
      <c r="Z809" s="75"/>
      <c r="AA809" s="75"/>
      <c r="AB809" s="75"/>
      <c r="AC809" s="75"/>
      <c r="AD809" s="75"/>
      <c r="AE809" s="75"/>
      <c r="AF809" s="75"/>
      <c r="AG809" s="75"/>
      <c r="AH809" s="75"/>
      <c r="AI809" s="75"/>
      <c r="AJ809" s="75"/>
      <c r="AK809" s="75"/>
      <c r="AL809" s="75"/>
      <c r="AM809" s="75"/>
      <c r="AN809" s="75"/>
      <c r="AO809" s="75"/>
      <c r="AP809" s="75"/>
      <c r="AQ809" s="75"/>
    </row>
    <row r="810" ht="14.25" customHeight="1">
      <c r="F810" s="176"/>
      <c r="N810" s="176"/>
      <c r="V810" s="176"/>
      <c r="X810" s="132"/>
      <c r="Y810" s="75"/>
      <c r="Z810" s="75"/>
      <c r="AA810" s="75"/>
      <c r="AB810" s="75"/>
      <c r="AC810" s="75"/>
      <c r="AD810" s="75"/>
      <c r="AE810" s="75"/>
      <c r="AF810" s="75"/>
      <c r="AG810" s="75"/>
      <c r="AH810" s="75"/>
      <c r="AI810" s="75"/>
      <c r="AJ810" s="75"/>
      <c r="AK810" s="75"/>
      <c r="AL810" s="75"/>
      <c r="AM810" s="75"/>
      <c r="AN810" s="75"/>
      <c r="AO810" s="75"/>
      <c r="AP810" s="75"/>
      <c r="AQ810" s="75"/>
    </row>
    <row r="811" ht="14.25" customHeight="1">
      <c r="F811" s="176"/>
      <c r="N811" s="176"/>
      <c r="V811" s="176"/>
      <c r="X811" s="132"/>
      <c r="Y811" s="75"/>
      <c r="Z811" s="75"/>
      <c r="AA811" s="75"/>
      <c r="AB811" s="75"/>
      <c r="AC811" s="75"/>
      <c r="AD811" s="75"/>
      <c r="AE811" s="75"/>
      <c r="AF811" s="75"/>
      <c r="AG811" s="75"/>
      <c r="AH811" s="75"/>
      <c r="AI811" s="75"/>
      <c r="AJ811" s="75"/>
      <c r="AK811" s="75"/>
      <c r="AL811" s="75"/>
      <c r="AM811" s="75"/>
      <c r="AN811" s="75"/>
      <c r="AO811" s="75"/>
      <c r="AP811" s="75"/>
      <c r="AQ811" s="75"/>
    </row>
    <row r="812" ht="14.25" customHeight="1">
      <c r="F812" s="176"/>
      <c r="N812" s="176"/>
      <c r="V812" s="176"/>
      <c r="X812" s="132"/>
      <c r="Y812" s="75"/>
      <c r="Z812" s="75"/>
      <c r="AA812" s="75"/>
      <c r="AB812" s="75"/>
      <c r="AC812" s="75"/>
      <c r="AD812" s="75"/>
      <c r="AE812" s="75"/>
      <c r="AF812" s="75"/>
      <c r="AG812" s="75"/>
      <c r="AH812" s="75"/>
      <c r="AI812" s="75"/>
      <c r="AJ812" s="75"/>
      <c r="AK812" s="75"/>
      <c r="AL812" s="75"/>
      <c r="AM812" s="75"/>
      <c r="AN812" s="75"/>
      <c r="AO812" s="75"/>
      <c r="AP812" s="75"/>
      <c r="AQ812" s="75"/>
    </row>
    <row r="813" ht="14.25" customHeight="1">
      <c r="F813" s="176"/>
      <c r="N813" s="176"/>
      <c r="V813" s="176"/>
      <c r="X813" s="132"/>
      <c r="Y813" s="75"/>
      <c r="Z813" s="75"/>
      <c r="AA813" s="75"/>
      <c r="AB813" s="75"/>
      <c r="AC813" s="75"/>
      <c r="AD813" s="75"/>
      <c r="AE813" s="75"/>
      <c r="AF813" s="75"/>
      <c r="AG813" s="75"/>
      <c r="AH813" s="75"/>
      <c r="AI813" s="75"/>
      <c r="AJ813" s="75"/>
      <c r="AK813" s="75"/>
      <c r="AL813" s="75"/>
      <c r="AM813" s="75"/>
      <c r="AN813" s="75"/>
      <c r="AO813" s="75"/>
      <c r="AP813" s="75"/>
      <c r="AQ813" s="75"/>
    </row>
    <row r="814" ht="14.25" customHeight="1">
      <c r="F814" s="176"/>
      <c r="N814" s="176"/>
      <c r="V814" s="176"/>
      <c r="X814" s="132"/>
      <c r="Y814" s="75"/>
      <c r="Z814" s="75"/>
      <c r="AA814" s="75"/>
      <c r="AB814" s="75"/>
      <c r="AC814" s="75"/>
      <c r="AD814" s="75"/>
      <c r="AE814" s="75"/>
      <c r="AF814" s="75"/>
      <c r="AG814" s="75"/>
      <c r="AH814" s="75"/>
      <c r="AI814" s="75"/>
      <c r="AJ814" s="75"/>
      <c r="AK814" s="75"/>
      <c r="AL814" s="75"/>
      <c r="AM814" s="75"/>
      <c r="AN814" s="75"/>
      <c r="AO814" s="75"/>
      <c r="AP814" s="75"/>
      <c r="AQ814" s="75"/>
    </row>
    <row r="815" ht="14.25" customHeight="1">
      <c r="F815" s="176"/>
      <c r="N815" s="176"/>
      <c r="V815" s="176"/>
      <c r="X815" s="132"/>
      <c r="Y815" s="75"/>
      <c r="Z815" s="75"/>
      <c r="AA815" s="75"/>
      <c r="AB815" s="75"/>
      <c r="AC815" s="75"/>
      <c r="AD815" s="75"/>
      <c r="AE815" s="75"/>
      <c r="AF815" s="75"/>
      <c r="AG815" s="75"/>
      <c r="AH815" s="75"/>
      <c r="AI815" s="75"/>
      <c r="AJ815" s="75"/>
      <c r="AK815" s="75"/>
      <c r="AL815" s="75"/>
      <c r="AM815" s="75"/>
      <c r="AN815" s="75"/>
      <c r="AO815" s="75"/>
      <c r="AP815" s="75"/>
      <c r="AQ815" s="75"/>
    </row>
    <row r="816" ht="14.25" customHeight="1">
      <c r="F816" s="176"/>
      <c r="N816" s="176"/>
      <c r="V816" s="176"/>
      <c r="X816" s="132"/>
      <c r="Y816" s="75"/>
      <c r="Z816" s="75"/>
      <c r="AA816" s="75"/>
      <c r="AB816" s="75"/>
      <c r="AC816" s="75"/>
      <c r="AD816" s="75"/>
      <c r="AE816" s="75"/>
      <c r="AF816" s="75"/>
      <c r="AG816" s="75"/>
      <c r="AH816" s="75"/>
      <c r="AI816" s="75"/>
      <c r="AJ816" s="75"/>
      <c r="AK816" s="75"/>
      <c r="AL816" s="75"/>
      <c r="AM816" s="75"/>
      <c r="AN816" s="75"/>
      <c r="AO816" s="75"/>
      <c r="AP816" s="75"/>
      <c r="AQ816" s="75"/>
    </row>
    <row r="817" ht="14.25" customHeight="1">
      <c r="F817" s="176"/>
      <c r="N817" s="176"/>
      <c r="V817" s="176"/>
      <c r="X817" s="132"/>
      <c r="Y817" s="75"/>
      <c r="Z817" s="75"/>
      <c r="AA817" s="75"/>
      <c r="AB817" s="75"/>
      <c r="AC817" s="75"/>
      <c r="AD817" s="75"/>
      <c r="AE817" s="75"/>
      <c r="AF817" s="75"/>
      <c r="AG817" s="75"/>
      <c r="AH817" s="75"/>
      <c r="AI817" s="75"/>
      <c r="AJ817" s="75"/>
      <c r="AK817" s="75"/>
      <c r="AL817" s="75"/>
      <c r="AM817" s="75"/>
      <c r="AN817" s="75"/>
      <c r="AO817" s="75"/>
      <c r="AP817" s="75"/>
      <c r="AQ817" s="75"/>
    </row>
    <row r="818" ht="14.25" customHeight="1">
      <c r="F818" s="176"/>
      <c r="N818" s="176"/>
      <c r="V818" s="176"/>
      <c r="X818" s="132"/>
      <c r="Y818" s="75"/>
      <c r="Z818" s="75"/>
      <c r="AA818" s="75"/>
      <c r="AB818" s="75"/>
      <c r="AC818" s="75"/>
      <c r="AD818" s="75"/>
      <c r="AE818" s="75"/>
      <c r="AF818" s="75"/>
      <c r="AG818" s="75"/>
      <c r="AH818" s="75"/>
      <c r="AI818" s="75"/>
      <c r="AJ818" s="75"/>
      <c r="AK818" s="75"/>
      <c r="AL818" s="75"/>
      <c r="AM818" s="75"/>
      <c r="AN818" s="75"/>
      <c r="AO818" s="75"/>
      <c r="AP818" s="75"/>
      <c r="AQ818" s="75"/>
    </row>
    <row r="819" ht="14.25" customHeight="1">
      <c r="F819" s="176"/>
      <c r="N819" s="176"/>
      <c r="V819" s="176"/>
      <c r="X819" s="132"/>
      <c r="Y819" s="75"/>
      <c r="Z819" s="75"/>
      <c r="AA819" s="75"/>
      <c r="AB819" s="75"/>
      <c r="AC819" s="75"/>
      <c r="AD819" s="75"/>
      <c r="AE819" s="75"/>
      <c r="AF819" s="75"/>
      <c r="AG819" s="75"/>
      <c r="AH819" s="75"/>
      <c r="AI819" s="75"/>
      <c r="AJ819" s="75"/>
      <c r="AK819" s="75"/>
      <c r="AL819" s="75"/>
      <c r="AM819" s="75"/>
      <c r="AN819" s="75"/>
      <c r="AO819" s="75"/>
      <c r="AP819" s="75"/>
      <c r="AQ819" s="75"/>
    </row>
    <row r="820" ht="14.25" customHeight="1">
      <c r="F820" s="176"/>
      <c r="N820" s="176"/>
      <c r="V820" s="176"/>
      <c r="X820" s="132"/>
      <c r="Y820" s="75"/>
      <c r="Z820" s="75"/>
      <c r="AA820" s="75"/>
      <c r="AB820" s="75"/>
      <c r="AC820" s="75"/>
      <c r="AD820" s="75"/>
      <c r="AE820" s="75"/>
      <c r="AF820" s="75"/>
      <c r="AG820" s="75"/>
      <c r="AH820" s="75"/>
      <c r="AI820" s="75"/>
      <c r="AJ820" s="75"/>
      <c r="AK820" s="75"/>
      <c r="AL820" s="75"/>
      <c r="AM820" s="75"/>
      <c r="AN820" s="75"/>
      <c r="AO820" s="75"/>
      <c r="AP820" s="75"/>
      <c r="AQ820" s="75"/>
    </row>
    <row r="821" ht="14.25" customHeight="1">
      <c r="F821" s="176"/>
      <c r="N821" s="176"/>
      <c r="V821" s="176"/>
      <c r="X821" s="132"/>
      <c r="Y821" s="75"/>
      <c r="Z821" s="75"/>
      <c r="AA821" s="75"/>
      <c r="AB821" s="75"/>
      <c r="AC821" s="75"/>
      <c r="AD821" s="75"/>
      <c r="AE821" s="75"/>
      <c r="AF821" s="75"/>
      <c r="AG821" s="75"/>
      <c r="AH821" s="75"/>
      <c r="AI821" s="75"/>
      <c r="AJ821" s="75"/>
      <c r="AK821" s="75"/>
      <c r="AL821" s="75"/>
      <c r="AM821" s="75"/>
      <c r="AN821" s="75"/>
      <c r="AO821" s="75"/>
      <c r="AP821" s="75"/>
      <c r="AQ821" s="75"/>
    </row>
    <row r="822" ht="14.25" customHeight="1">
      <c r="F822" s="176"/>
      <c r="N822" s="176"/>
      <c r="V822" s="176"/>
      <c r="X822" s="132"/>
      <c r="Y822" s="75"/>
      <c r="Z822" s="75"/>
      <c r="AA822" s="75"/>
      <c r="AB822" s="75"/>
      <c r="AC822" s="75"/>
      <c r="AD822" s="75"/>
      <c r="AE822" s="75"/>
      <c r="AF822" s="75"/>
      <c r="AG822" s="75"/>
      <c r="AH822" s="75"/>
      <c r="AI822" s="75"/>
      <c r="AJ822" s="75"/>
      <c r="AK822" s="75"/>
      <c r="AL822" s="75"/>
      <c r="AM822" s="75"/>
      <c r="AN822" s="75"/>
      <c r="AO822" s="75"/>
      <c r="AP822" s="75"/>
      <c r="AQ822" s="75"/>
    </row>
    <row r="823" ht="14.25" customHeight="1">
      <c r="F823" s="176"/>
      <c r="N823" s="176"/>
      <c r="V823" s="176"/>
      <c r="X823" s="132"/>
      <c r="Y823" s="75"/>
      <c r="Z823" s="75"/>
      <c r="AA823" s="75"/>
      <c r="AB823" s="75"/>
      <c r="AC823" s="75"/>
      <c r="AD823" s="75"/>
      <c r="AE823" s="75"/>
      <c r="AF823" s="75"/>
      <c r="AG823" s="75"/>
      <c r="AH823" s="75"/>
      <c r="AI823" s="75"/>
      <c r="AJ823" s="75"/>
      <c r="AK823" s="75"/>
      <c r="AL823" s="75"/>
      <c r="AM823" s="75"/>
      <c r="AN823" s="75"/>
      <c r="AO823" s="75"/>
      <c r="AP823" s="75"/>
      <c r="AQ823" s="75"/>
    </row>
    <row r="824" ht="14.25" customHeight="1">
      <c r="F824" s="176"/>
      <c r="N824" s="176"/>
      <c r="V824" s="176"/>
      <c r="X824" s="132"/>
      <c r="Y824" s="75"/>
      <c r="Z824" s="75"/>
      <c r="AA824" s="75"/>
      <c r="AB824" s="75"/>
      <c r="AC824" s="75"/>
      <c r="AD824" s="75"/>
      <c r="AE824" s="75"/>
      <c r="AF824" s="75"/>
      <c r="AG824" s="75"/>
      <c r="AH824" s="75"/>
      <c r="AI824" s="75"/>
      <c r="AJ824" s="75"/>
      <c r="AK824" s="75"/>
      <c r="AL824" s="75"/>
      <c r="AM824" s="75"/>
      <c r="AN824" s="75"/>
      <c r="AO824" s="75"/>
      <c r="AP824" s="75"/>
      <c r="AQ824" s="75"/>
    </row>
    <row r="825" ht="14.25" customHeight="1">
      <c r="F825" s="176"/>
      <c r="N825" s="176"/>
      <c r="V825" s="176"/>
      <c r="X825" s="132"/>
      <c r="Y825" s="75"/>
      <c r="Z825" s="75"/>
      <c r="AA825" s="75"/>
      <c r="AB825" s="75"/>
      <c r="AC825" s="75"/>
      <c r="AD825" s="75"/>
      <c r="AE825" s="75"/>
      <c r="AF825" s="75"/>
      <c r="AG825" s="75"/>
      <c r="AH825" s="75"/>
      <c r="AI825" s="75"/>
      <c r="AJ825" s="75"/>
      <c r="AK825" s="75"/>
      <c r="AL825" s="75"/>
      <c r="AM825" s="75"/>
      <c r="AN825" s="75"/>
      <c r="AO825" s="75"/>
      <c r="AP825" s="75"/>
      <c r="AQ825" s="75"/>
    </row>
    <row r="826" ht="14.25" customHeight="1">
      <c r="F826" s="176"/>
      <c r="N826" s="176"/>
      <c r="V826" s="176"/>
      <c r="X826" s="132"/>
      <c r="Y826" s="75"/>
      <c r="Z826" s="75"/>
      <c r="AA826" s="75"/>
      <c r="AB826" s="75"/>
      <c r="AC826" s="75"/>
      <c r="AD826" s="75"/>
      <c r="AE826" s="75"/>
      <c r="AF826" s="75"/>
      <c r="AG826" s="75"/>
      <c r="AH826" s="75"/>
      <c r="AI826" s="75"/>
      <c r="AJ826" s="75"/>
      <c r="AK826" s="75"/>
      <c r="AL826" s="75"/>
      <c r="AM826" s="75"/>
      <c r="AN826" s="75"/>
      <c r="AO826" s="75"/>
      <c r="AP826" s="75"/>
      <c r="AQ826" s="75"/>
    </row>
    <row r="827" ht="14.25" customHeight="1">
      <c r="F827" s="176"/>
      <c r="N827" s="176"/>
      <c r="V827" s="176"/>
      <c r="X827" s="132"/>
      <c r="Y827" s="75"/>
      <c r="Z827" s="75"/>
      <c r="AA827" s="75"/>
      <c r="AB827" s="75"/>
      <c r="AC827" s="75"/>
      <c r="AD827" s="75"/>
      <c r="AE827" s="75"/>
      <c r="AF827" s="75"/>
      <c r="AG827" s="75"/>
      <c r="AH827" s="75"/>
      <c r="AI827" s="75"/>
      <c r="AJ827" s="75"/>
      <c r="AK827" s="75"/>
      <c r="AL827" s="75"/>
      <c r="AM827" s="75"/>
      <c r="AN827" s="75"/>
      <c r="AO827" s="75"/>
      <c r="AP827" s="75"/>
      <c r="AQ827" s="75"/>
    </row>
    <row r="828" ht="14.25" customHeight="1">
      <c r="F828" s="176"/>
      <c r="N828" s="176"/>
      <c r="V828" s="176"/>
      <c r="X828" s="132"/>
      <c r="Y828" s="75"/>
      <c r="Z828" s="75"/>
      <c r="AA828" s="75"/>
      <c r="AB828" s="75"/>
      <c r="AC828" s="75"/>
      <c r="AD828" s="75"/>
      <c r="AE828" s="75"/>
      <c r="AF828" s="75"/>
      <c r="AG828" s="75"/>
      <c r="AH828" s="75"/>
      <c r="AI828" s="75"/>
      <c r="AJ828" s="75"/>
      <c r="AK828" s="75"/>
      <c r="AL828" s="75"/>
      <c r="AM828" s="75"/>
      <c r="AN828" s="75"/>
      <c r="AO828" s="75"/>
      <c r="AP828" s="75"/>
      <c r="AQ828" s="75"/>
    </row>
    <row r="829" ht="14.25" customHeight="1">
      <c r="F829" s="176"/>
      <c r="N829" s="176"/>
      <c r="V829" s="176"/>
      <c r="X829" s="132"/>
      <c r="Y829" s="75"/>
      <c r="Z829" s="75"/>
      <c r="AA829" s="75"/>
      <c r="AB829" s="75"/>
      <c r="AC829" s="75"/>
      <c r="AD829" s="75"/>
      <c r="AE829" s="75"/>
      <c r="AF829" s="75"/>
      <c r="AG829" s="75"/>
      <c r="AH829" s="75"/>
      <c r="AI829" s="75"/>
      <c r="AJ829" s="75"/>
      <c r="AK829" s="75"/>
      <c r="AL829" s="75"/>
      <c r="AM829" s="75"/>
      <c r="AN829" s="75"/>
      <c r="AO829" s="75"/>
      <c r="AP829" s="75"/>
      <c r="AQ829" s="75"/>
    </row>
    <row r="830" ht="14.25" customHeight="1">
      <c r="F830" s="176"/>
      <c r="N830" s="176"/>
      <c r="V830" s="176"/>
      <c r="X830" s="132"/>
      <c r="Y830" s="75"/>
      <c r="Z830" s="75"/>
      <c r="AA830" s="75"/>
      <c r="AB830" s="75"/>
      <c r="AC830" s="75"/>
      <c r="AD830" s="75"/>
      <c r="AE830" s="75"/>
      <c r="AF830" s="75"/>
      <c r="AG830" s="75"/>
      <c r="AH830" s="75"/>
      <c r="AI830" s="75"/>
      <c r="AJ830" s="75"/>
      <c r="AK830" s="75"/>
      <c r="AL830" s="75"/>
      <c r="AM830" s="75"/>
      <c r="AN830" s="75"/>
      <c r="AO830" s="75"/>
      <c r="AP830" s="75"/>
      <c r="AQ830" s="75"/>
    </row>
    <row r="831" ht="14.25" customHeight="1">
      <c r="F831" s="176"/>
      <c r="N831" s="176"/>
      <c r="V831" s="176"/>
      <c r="X831" s="132"/>
      <c r="Y831" s="75"/>
      <c r="Z831" s="75"/>
      <c r="AA831" s="75"/>
      <c r="AB831" s="75"/>
      <c r="AC831" s="75"/>
      <c r="AD831" s="75"/>
      <c r="AE831" s="75"/>
      <c r="AF831" s="75"/>
      <c r="AG831" s="75"/>
      <c r="AH831" s="75"/>
      <c r="AI831" s="75"/>
      <c r="AJ831" s="75"/>
      <c r="AK831" s="75"/>
      <c r="AL831" s="75"/>
      <c r="AM831" s="75"/>
      <c r="AN831" s="75"/>
      <c r="AO831" s="75"/>
      <c r="AP831" s="75"/>
      <c r="AQ831" s="75"/>
    </row>
    <row r="832" ht="14.25" customHeight="1">
      <c r="F832" s="176"/>
      <c r="N832" s="176"/>
      <c r="V832" s="176"/>
      <c r="X832" s="132"/>
      <c r="Y832" s="75"/>
      <c r="Z832" s="75"/>
      <c r="AA832" s="75"/>
      <c r="AB832" s="75"/>
      <c r="AC832" s="75"/>
      <c r="AD832" s="75"/>
      <c r="AE832" s="75"/>
      <c r="AF832" s="75"/>
      <c r="AG832" s="75"/>
      <c r="AH832" s="75"/>
      <c r="AI832" s="75"/>
      <c r="AJ832" s="75"/>
      <c r="AK832" s="75"/>
      <c r="AL832" s="75"/>
      <c r="AM832" s="75"/>
      <c r="AN832" s="75"/>
      <c r="AO832" s="75"/>
      <c r="AP832" s="75"/>
      <c r="AQ832" s="75"/>
    </row>
    <row r="833" ht="14.25" customHeight="1">
      <c r="F833" s="176"/>
      <c r="N833" s="176"/>
      <c r="V833" s="176"/>
      <c r="X833" s="132"/>
      <c r="Y833" s="75"/>
      <c r="Z833" s="75"/>
      <c r="AA833" s="75"/>
      <c r="AB833" s="75"/>
      <c r="AC833" s="75"/>
      <c r="AD833" s="75"/>
      <c r="AE833" s="75"/>
      <c r="AF833" s="75"/>
      <c r="AG833" s="75"/>
      <c r="AH833" s="75"/>
      <c r="AI833" s="75"/>
      <c r="AJ833" s="75"/>
      <c r="AK833" s="75"/>
      <c r="AL833" s="75"/>
      <c r="AM833" s="75"/>
      <c r="AN833" s="75"/>
      <c r="AO833" s="75"/>
      <c r="AP833" s="75"/>
      <c r="AQ833" s="75"/>
    </row>
    <row r="834" ht="14.25" customHeight="1">
      <c r="F834" s="176"/>
      <c r="N834" s="176"/>
      <c r="V834" s="176"/>
      <c r="X834" s="132"/>
      <c r="Y834" s="75"/>
      <c r="Z834" s="75"/>
      <c r="AA834" s="75"/>
      <c r="AB834" s="75"/>
      <c r="AC834" s="75"/>
      <c r="AD834" s="75"/>
      <c r="AE834" s="75"/>
      <c r="AF834" s="75"/>
      <c r="AG834" s="75"/>
      <c r="AH834" s="75"/>
      <c r="AI834" s="75"/>
      <c r="AJ834" s="75"/>
      <c r="AK834" s="75"/>
      <c r="AL834" s="75"/>
      <c r="AM834" s="75"/>
      <c r="AN834" s="75"/>
      <c r="AO834" s="75"/>
      <c r="AP834" s="75"/>
      <c r="AQ834" s="75"/>
    </row>
    <row r="835" ht="14.25" customHeight="1">
      <c r="F835" s="176"/>
      <c r="N835" s="176"/>
      <c r="V835" s="176"/>
      <c r="X835" s="132"/>
      <c r="Y835" s="75"/>
      <c r="Z835" s="75"/>
      <c r="AA835" s="75"/>
      <c r="AB835" s="75"/>
      <c r="AC835" s="75"/>
      <c r="AD835" s="75"/>
      <c r="AE835" s="75"/>
      <c r="AF835" s="75"/>
      <c r="AG835" s="75"/>
      <c r="AH835" s="75"/>
      <c r="AI835" s="75"/>
      <c r="AJ835" s="75"/>
      <c r="AK835" s="75"/>
      <c r="AL835" s="75"/>
      <c r="AM835" s="75"/>
      <c r="AN835" s="75"/>
      <c r="AO835" s="75"/>
      <c r="AP835" s="75"/>
      <c r="AQ835" s="75"/>
    </row>
    <row r="836" ht="14.25" customHeight="1">
      <c r="F836" s="176"/>
      <c r="N836" s="176"/>
      <c r="V836" s="176"/>
      <c r="X836" s="132"/>
      <c r="Y836" s="75"/>
      <c r="Z836" s="75"/>
      <c r="AA836" s="75"/>
      <c r="AB836" s="75"/>
      <c r="AC836" s="75"/>
      <c r="AD836" s="75"/>
      <c r="AE836" s="75"/>
      <c r="AF836" s="75"/>
      <c r="AG836" s="75"/>
      <c r="AH836" s="75"/>
      <c r="AI836" s="75"/>
      <c r="AJ836" s="75"/>
      <c r="AK836" s="75"/>
      <c r="AL836" s="75"/>
      <c r="AM836" s="75"/>
      <c r="AN836" s="75"/>
      <c r="AO836" s="75"/>
      <c r="AP836" s="75"/>
      <c r="AQ836" s="75"/>
    </row>
    <row r="837" ht="14.25" customHeight="1">
      <c r="F837" s="176"/>
      <c r="N837" s="176"/>
      <c r="V837" s="176"/>
      <c r="X837" s="132"/>
      <c r="Y837" s="75"/>
      <c r="Z837" s="75"/>
      <c r="AA837" s="75"/>
      <c r="AB837" s="75"/>
      <c r="AC837" s="75"/>
      <c r="AD837" s="75"/>
      <c r="AE837" s="75"/>
      <c r="AF837" s="75"/>
      <c r="AG837" s="75"/>
      <c r="AH837" s="75"/>
      <c r="AI837" s="75"/>
      <c r="AJ837" s="75"/>
      <c r="AK837" s="75"/>
      <c r="AL837" s="75"/>
      <c r="AM837" s="75"/>
      <c r="AN837" s="75"/>
      <c r="AO837" s="75"/>
      <c r="AP837" s="75"/>
      <c r="AQ837" s="75"/>
    </row>
    <row r="838" ht="14.25" customHeight="1">
      <c r="F838" s="176"/>
      <c r="N838" s="176"/>
      <c r="V838" s="176"/>
      <c r="X838" s="132"/>
      <c r="Y838" s="75"/>
      <c r="Z838" s="75"/>
      <c r="AA838" s="75"/>
      <c r="AB838" s="75"/>
      <c r="AC838" s="75"/>
      <c r="AD838" s="75"/>
      <c r="AE838" s="75"/>
      <c r="AF838" s="75"/>
      <c r="AG838" s="75"/>
      <c r="AH838" s="75"/>
      <c r="AI838" s="75"/>
      <c r="AJ838" s="75"/>
      <c r="AK838" s="75"/>
      <c r="AL838" s="75"/>
      <c r="AM838" s="75"/>
      <c r="AN838" s="75"/>
      <c r="AO838" s="75"/>
      <c r="AP838" s="75"/>
      <c r="AQ838" s="75"/>
    </row>
    <row r="839" ht="14.25" customHeight="1">
      <c r="F839" s="176"/>
      <c r="N839" s="176"/>
      <c r="V839" s="176"/>
      <c r="X839" s="132"/>
      <c r="Y839" s="75"/>
      <c r="Z839" s="75"/>
      <c r="AA839" s="75"/>
      <c r="AB839" s="75"/>
      <c r="AC839" s="75"/>
      <c r="AD839" s="75"/>
      <c r="AE839" s="75"/>
      <c r="AF839" s="75"/>
      <c r="AG839" s="75"/>
      <c r="AH839" s="75"/>
      <c r="AI839" s="75"/>
      <c r="AJ839" s="75"/>
      <c r="AK839" s="75"/>
      <c r="AL839" s="75"/>
      <c r="AM839" s="75"/>
      <c r="AN839" s="75"/>
      <c r="AO839" s="75"/>
      <c r="AP839" s="75"/>
      <c r="AQ839" s="75"/>
    </row>
    <row r="840" ht="14.25" customHeight="1">
      <c r="F840" s="176"/>
      <c r="N840" s="176"/>
      <c r="V840" s="176"/>
      <c r="X840" s="132"/>
      <c r="Y840" s="75"/>
      <c r="Z840" s="75"/>
      <c r="AA840" s="75"/>
      <c r="AB840" s="75"/>
      <c r="AC840" s="75"/>
      <c r="AD840" s="75"/>
      <c r="AE840" s="75"/>
      <c r="AF840" s="75"/>
      <c r="AG840" s="75"/>
      <c r="AH840" s="75"/>
      <c r="AI840" s="75"/>
      <c r="AJ840" s="75"/>
      <c r="AK840" s="75"/>
      <c r="AL840" s="75"/>
      <c r="AM840" s="75"/>
      <c r="AN840" s="75"/>
      <c r="AO840" s="75"/>
      <c r="AP840" s="75"/>
      <c r="AQ840" s="75"/>
    </row>
    <row r="841" ht="14.25" customHeight="1">
      <c r="F841" s="176"/>
      <c r="N841" s="176"/>
      <c r="V841" s="176"/>
      <c r="X841" s="132"/>
      <c r="Y841" s="75"/>
      <c r="Z841" s="75"/>
      <c r="AA841" s="75"/>
      <c r="AB841" s="75"/>
      <c r="AC841" s="75"/>
      <c r="AD841" s="75"/>
      <c r="AE841" s="75"/>
      <c r="AF841" s="75"/>
      <c r="AG841" s="75"/>
      <c r="AH841" s="75"/>
      <c r="AI841" s="75"/>
      <c r="AJ841" s="75"/>
      <c r="AK841" s="75"/>
      <c r="AL841" s="75"/>
      <c r="AM841" s="75"/>
      <c r="AN841" s="75"/>
      <c r="AO841" s="75"/>
      <c r="AP841" s="75"/>
      <c r="AQ841" s="75"/>
    </row>
    <row r="842" ht="14.25" customHeight="1">
      <c r="F842" s="176"/>
      <c r="N842" s="176"/>
      <c r="V842" s="176"/>
      <c r="X842" s="132"/>
      <c r="Y842" s="75"/>
      <c r="Z842" s="75"/>
      <c r="AA842" s="75"/>
      <c r="AB842" s="75"/>
      <c r="AC842" s="75"/>
      <c r="AD842" s="75"/>
      <c r="AE842" s="75"/>
      <c r="AF842" s="75"/>
      <c r="AG842" s="75"/>
      <c r="AH842" s="75"/>
      <c r="AI842" s="75"/>
      <c r="AJ842" s="75"/>
      <c r="AK842" s="75"/>
      <c r="AL842" s="75"/>
      <c r="AM842" s="75"/>
      <c r="AN842" s="75"/>
      <c r="AO842" s="75"/>
      <c r="AP842" s="75"/>
      <c r="AQ842" s="75"/>
    </row>
    <row r="843" ht="14.25" customHeight="1">
      <c r="F843" s="176"/>
      <c r="N843" s="176"/>
      <c r="V843" s="176"/>
      <c r="X843" s="132"/>
      <c r="Y843" s="75"/>
      <c r="Z843" s="75"/>
      <c r="AA843" s="75"/>
      <c r="AB843" s="75"/>
      <c r="AC843" s="75"/>
      <c r="AD843" s="75"/>
      <c r="AE843" s="75"/>
      <c r="AF843" s="75"/>
      <c r="AG843" s="75"/>
      <c r="AH843" s="75"/>
      <c r="AI843" s="75"/>
      <c r="AJ843" s="75"/>
      <c r="AK843" s="75"/>
      <c r="AL843" s="75"/>
      <c r="AM843" s="75"/>
      <c r="AN843" s="75"/>
      <c r="AO843" s="75"/>
      <c r="AP843" s="75"/>
      <c r="AQ843" s="75"/>
    </row>
    <row r="844" ht="14.25" customHeight="1">
      <c r="F844" s="176"/>
      <c r="N844" s="176"/>
      <c r="V844" s="176"/>
      <c r="X844" s="132"/>
      <c r="Y844" s="75"/>
      <c r="Z844" s="75"/>
      <c r="AA844" s="75"/>
      <c r="AB844" s="75"/>
      <c r="AC844" s="75"/>
      <c r="AD844" s="75"/>
      <c r="AE844" s="75"/>
      <c r="AF844" s="75"/>
      <c r="AG844" s="75"/>
      <c r="AH844" s="75"/>
      <c r="AI844" s="75"/>
      <c r="AJ844" s="75"/>
      <c r="AK844" s="75"/>
      <c r="AL844" s="75"/>
      <c r="AM844" s="75"/>
      <c r="AN844" s="75"/>
      <c r="AO844" s="75"/>
      <c r="AP844" s="75"/>
      <c r="AQ844" s="75"/>
    </row>
    <row r="845" ht="14.25" customHeight="1">
      <c r="F845" s="176"/>
      <c r="N845" s="176"/>
      <c r="V845" s="176"/>
      <c r="X845" s="132"/>
      <c r="Y845" s="75"/>
      <c r="Z845" s="75"/>
      <c r="AA845" s="75"/>
      <c r="AB845" s="75"/>
      <c r="AC845" s="75"/>
      <c r="AD845" s="75"/>
      <c r="AE845" s="75"/>
      <c r="AF845" s="75"/>
      <c r="AG845" s="75"/>
      <c r="AH845" s="75"/>
      <c r="AI845" s="75"/>
      <c r="AJ845" s="75"/>
      <c r="AK845" s="75"/>
      <c r="AL845" s="75"/>
      <c r="AM845" s="75"/>
      <c r="AN845" s="75"/>
      <c r="AO845" s="75"/>
      <c r="AP845" s="75"/>
      <c r="AQ845" s="75"/>
    </row>
    <row r="846" ht="14.25" customHeight="1">
      <c r="F846" s="176"/>
      <c r="N846" s="176"/>
      <c r="V846" s="176"/>
      <c r="X846" s="132"/>
      <c r="Y846" s="75"/>
      <c r="Z846" s="75"/>
      <c r="AA846" s="75"/>
      <c r="AB846" s="75"/>
      <c r="AC846" s="75"/>
      <c r="AD846" s="75"/>
      <c r="AE846" s="75"/>
      <c r="AF846" s="75"/>
      <c r="AG846" s="75"/>
      <c r="AH846" s="75"/>
      <c r="AI846" s="75"/>
      <c r="AJ846" s="75"/>
      <c r="AK846" s="75"/>
      <c r="AL846" s="75"/>
      <c r="AM846" s="75"/>
      <c r="AN846" s="75"/>
      <c r="AO846" s="75"/>
      <c r="AP846" s="75"/>
      <c r="AQ846" s="75"/>
    </row>
    <row r="847" ht="14.25" customHeight="1">
      <c r="F847" s="176"/>
      <c r="N847" s="176"/>
      <c r="V847" s="176"/>
      <c r="X847" s="132"/>
      <c r="Y847" s="75"/>
      <c r="Z847" s="75"/>
      <c r="AA847" s="75"/>
      <c r="AB847" s="75"/>
      <c r="AC847" s="75"/>
      <c r="AD847" s="75"/>
      <c r="AE847" s="75"/>
      <c r="AF847" s="75"/>
      <c r="AG847" s="75"/>
      <c r="AH847" s="75"/>
      <c r="AI847" s="75"/>
      <c r="AJ847" s="75"/>
      <c r="AK847" s="75"/>
      <c r="AL847" s="75"/>
      <c r="AM847" s="75"/>
      <c r="AN847" s="75"/>
      <c r="AO847" s="75"/>
      <c r="AP847" s="75"/>
      <c r="AQ847" s="75"/>
    </row>
    <row r="848" ht="14.25" customHeight="1">
      <c r="F848" s="176"/>
      <c r="N848" s="176"/>
      <c r="V848" s="176"/>
      <c r="X848" s="132"/>
      <c r="Y848" s="75"/>
      <c r="Z848" s="75"/>
      <c r="AA848" s="75"/>
      <c r="AB848" s="75"/>
      <c r="AC848" s="75"/>
      <c r="AD848" s="75"/>
      <c r="AE848" s="75"/>
      <c r="AF848" s="75"/>
      <c r="AG848" s="75"/>
      <c r="AH848" s="75"/>
      <c r="AI848" s="75"/>
      <c r="AJ848" s="75"/>
      <c r="AK848" s="75"/>
      <c r="AL848" s="75"/>
      <c r="AM848" s="75"/>
      <c r="AN848" s="75"/>
      <c r="AO848" s="75"/>
      <c r="AP848" s="75"/>
      <c r="AQ848" s="75"/>
    </row>
    <row r="849" ht="14.25" customHeight="1">
      <c r="F849" s="176"/>
      <c r="N849" s="176"/>
      <c r="V849" s="176"/>
      <c r="X849" s="132"/>
      <c r="Y849" s="75"/>
      <c r="Z849" s="75"/>
      <c r="AA849" s="75"/>
      <c r="AB849" s="75"/>
      <c r="AC849" s="75"/>
      <c r="AD849" s="75"/>
      <c r="AE849" s="75"/>
      <c r="AF849" s="75"/>
      <c r="AG849" s="75"/>
      <c r="AH849" s="75"/>
      <c r="AI849" s="75"/>
      <c r="AJ849" s="75"/>
      <c r="AK849" s="75"/>
      <c r="AL849" s="75"/>
      <c r="AM849" s="75"/>
      <c r="AN849" s="75"/>
      <c r="AO849" s="75"/>
      <c r="AP849" s="75"/>
      <c r="AQ849" s="75"/>
    </row>
    <row r="850" ht="14.25" customHeight="1">
      <c r="F850" s="176"/>
      <c r="N850" s="176"/>
      <c r="V850" s="176"/>
      <c r="X850" s="132"/>
      <c r="Y850" s="75"/>
      <c r="Z850" s="75"/>
      <c r="AA850" s="75"/>
      <c r="AB850" s="75"/>
      <c r="AC850" s="75"/>
      <c r="AD850" s="75"/>
      <c r="AE850" s="75"/>
      <c r="AF850" s="75"/>
      <c r="AG850" s="75"/>
      <c r="AH850" s="75"/>
      <c r="AI850" s="75"/>
      <c r="AJ850" s="75"/>
      <c r="AK850" s="75"/>
      <c r="AL850" s="75"/>
      <c r="AM850" s="75"/>
      <c r="AN850" s="75"/>
      <c r="AO850" s="75"/>
      <c r="AP850" s="75"/>
      <c r="AQ850" s="75"/>
    </row>
    <row r="851" ht="14.25" customHeight="1">
      <c r="F851" s="176"/>
      <c r="N851" s="176"/>
      <c r="V851" s="176"/>
      <c r="X851" s="132"/>
      <c r="Y851" s="75"/>
      <c r="Z851" s="75"/>
      <c r="AA851" s="75"/>
      <c r="AB851" s="75"/>
      <c r="AC851" s="75"/>
      <c r="AD851" s="75"/>
      <c r="AE851" s="75"/>
      <c r="AF851" s="75"/>
      <c r="AG851" s="75"/>
      <c r="AH851" s="75"/>
      <c r="AI851" s="75"/>
      <c r="AJ851" s="75"/>
      <c r="AK851" s="75"/>
      <c r="AL851" s="75"/>
      <c r="AM851" s="75"/>
      <c r="AN851" s="75"/>
      <c r="AO851" s="75"/>
      <c r="AP851" s="75"/>
      <c r="AQ851" s="75"/>
    </row>
    <row r="852" ht="14.25" customHeight="1">
      <c r="F852" s="176"/>
      <c r="N852" s="176"/>
      <c r="V852" s="176"/>
      <c r="X852" s="132"/>
      <c r="Y852" s="75"/>
      <c r="Z852" s="75"/>
      <c r="AA852" s="75"/>
      <c r="AB852" s="75"/>
      <c r="AC852" s="75"/>
      <c r="AD852" s="75"/>
      <c r="AE852" s="75"/>
      <c r="AF852" s="75"/>
      <c r="AG852" s="75"/>
      <c r="AH852" s="75"/>
      <c r="AI852" s="75"/>
      <c r="AJ852" s="75"/>
      <c r="AK852" s="75"/>
      <c r="AL852" s="75"/>
      <c r="AM852" s="75"/>
      <c r="AN852" s="75"/>
      <c r="AO852" s="75"/>
      <c r="AP852" s="75"/>
      <c r="AQ852" s="75"/>
    </row>
    <row r="853" ht="14.25" customHeight="1">
      <c r="F853" s="176"/>
      <c r="N853" s="176"/>
      <c r="V853" s="176"/>
      <c r="X853" s="132"/>
      <c r="Y853" s="75"/>
      <c r="Z853" s="75"/>
      <c r="AA853" s="75"/>
      <c r="AB853" s="75"/>
      <c r="AC853" s="75"/>
      <c r="AD853" s="75"/>
      <c r="AE853" s="75"/>
      <c r="AF853" s="75"/>
      <c r="AG853" s="75"/>
      <c r="AH853" s="75"/>
      <c r="AI853" s="75"/>
      <c r="AJ853" s="75"/>
      <c r="AK853" s="75"/>
      <c r="AL853" s="75"/>
      <c r="AM853" s="75"/>
      <c r="AN853" s="75"/>
      <c r="AO853" s="75"/>
      <c r="AP853" s="75"/>
      <c r="AQ853" s="75"/>
    </row>
    <row r="854" ht="14.25" customHeight="1">
      <c r="F854" s="176"/>
      <c r="N854" s="176"/>
      <c r="V854" s="176"/>
      <c r="X854" s="132"/>
      <c r="Y854" s="75"/>
      <c r="Z854" s="75"/>
      <c r="AA854" s="75"/>
      <c r="AB854" s="75"/>
      <c r="AC854" s="75"/>
      <c r="AD854" s="75"/>
      <c r="AE854" s="75"/>
      <c r="AF854" s="75"/>
      <c r="AG854" s="75"/>
      <c r="AH854" s="75"/>
      <c r="AI854" s="75"/>
      <c r="AJ854" s="75"/>
      <c r="AK854" s="75"/>
      <c r="AL854" s="75"/>
      <c r="AM854" s="75"/>
      <c r="AN854" s="75"/>
      <c r="AO854" s="75"/>
      <c r="AP854" s="75"/>
      <c r="AQ854" s="75"/>
    </row>
    <row r="855" ht="14.25" customHeight="1">
      <c r="F855" s="176"/>
      <c r="N855" s="176"/>
      <c r="V855" s="176"/>
      <c r="X855" s="132"/>
      <c r="Y855" s="75"/>
      <c r="Z855" s="75"/>
      <c r="AA855" s="75"/>
      <c r="AB855" s="75"/>
      <c r="AC855" s="75"/>
      <c r="AD855" s="75"/>
      <c r="AE855" s="75"/>
      <c r="AF855" s="75"/>
      <c r="AG855" s="75"/>
      <c r="AH855" s="75"/>
      <c r="AI855" s="75"/>
      <c r="AJ855" s="75"/>
      <c r="AK855" s="75"/>
      <c r="AL855" s="75"/>
      <c r="AM855" s="75"/>
      <c r="AN855" s="75"/>
      <c r="AO855" s="75"/>
      <c r="AP855" s="75"/>
      <c r="AQ855" s="75"/>
    </row>
    <row r="856" ht="14.25" customHeight="1">
      <c r="F856" s="176"/>
      <c r="N856" s="176"/>
      <c r="V856" s="176"/>
      <c r="X856" s="132"/>
      <c r="Y856" s="75"/>
      <c r="Z856" s="75"/>
      <c r="AA856" s="75"/>
      <c r="AB856" s="75"/>
      <c r="AC856" s="75"/>
      <c r="AD856" s="75"/>
      <c r="AE856" s="75"/>
      <c r="AF856" s="75"/>
      <c r="AG856" s="75"/>
      <c r="AH856" s="75"/>
      <c r="AI856" s="75"/>
      <c r="AJ856" s="75"/>
      <c r="AK856" s="75"/>
      <c r="AL856" s="75"/>
      <c r="AM856" s="75"/>
      <c r="AN856" s="75"/>
      <c r="AO856" s="75"/>
      <c r="AP856" s="75"/>
      <c r="AQ856" s="75"/>
    </row>
    <row r="857" ht="14.25" customHeight="1">
      <c r="F857" s="176"/>
      <c r="N857" s="176"/>
      <c r="V857" s="176"/>
      <c r="X857" s="132"/>
      <c r="Y857" s="75"/>
      <c r="Z857" s="75"/>
      <c r="AA857" s="75"/>
      <c r="AB857" s="75"/>
      <c r="AC857" s="75"/>
      <c r="AD857" s="75"/>
      <c r="AE857" s="75"/>
      <c r="AF857" s="75"/>
      <c r="AG857" s="75"/>
      <c r="AH857" s="75"/>
      <c r="AI857" s="75"/>
      <c r="AJ857" s="75"/>
      <c r="AK857" s="75"/>
      <c r="AL857" s="75"/>
      <c r="AM857" s="75"/>
      <c r="AN857" s="75"/>
      <c r="AO857" s="75"/>
      <c r="AP857" s="75"/>
      <c r="AQ857" s="75"/>
    </row>
    <row r="858" ht="14.25" customHeight="1">
      <c r="F858" s="176"/>
      <c r="N858" s="176"/>
      <c r="V858" s="176"/>
      <c r="X858" s="132"/>
      <c r="Y858" s="75"/>
      <c r="Z858" s="75"/>
      <c r="AA858" s="75"/>
      <c r="AB858" s="75"/>
      <c r="AC858" s="75"/>
      <c r="AD858" s="75"/>
      <c r="AE858" s="75"/>
      <c r="AF858" s="75"/>
      <c r="AG858" s="75"/>
      <c r="AH858" s="75"/>
      <c r="AI858" s="75"/>
      <c r="AJ858" s="75"/>
      <c r="AK858" s="75"/>
      <c r="AL858" s="75"/>
      <c r="AM858" s="75"/>
      <c r="AN858" s="75"/>
      <c r="AO858" s="75"/>
      <c r="AP858" s="75"/>
      <c r="AQ858" s="75"/>
    </row>
    <row r="859" ht="14.25" customHeight="1">
      <c r="F859" s="176"/>
      <c r="N859" s="176"/>
      <c r="V859" s="176"/>
      <c r="X859" s="132"/>
      <c r="Y859" s="75"/>
      <c r="Z859" s="75"/>
      <c r="AA859" s="75"/>
      <c r="AB859" s="75"/>
      <c r="AC859" s="75"/>
      <c r="AD859" s="75"/>
      <c r="AE859" s="75"/>
      <c r="AF859" s="75"/>
      <c r="AG859" s="75"/>
      <c r="AH859" s="75"/>
      <c r="AI859" s="75"/>
      <c r="AJ859" s="75"/>
      <c r="AK859" s="75"/>
      <c r="AL859" s="75"/>
      <c r="AM859" s="75"/>
      <c r="AN859" s="75"/>
      <c r="AO859" s="75"/>
      <c r="AP859" s="75"/>
      <c r="AQ859" s="75"/>
    </row>
    <row r="860" ht="14.25" customHeight="1">
      <c r="F860" s="176"/>
      <c r="N860" s="176"/>
      <c r="V860" s="176"/>
      <c r="X860" s="132"/>
      <c r="Y860" s="75"/>
      <c r="Z860" s="75"/>
      <c r="AA860" s="75"/>
      <c r="AB860" s="75"/>
      <c r="AC860" s="75"/>
      <c r="AD860" s="75"/>
      <c r="AE860" s="75"/>
      <c r="AF860" s="75"/>
      <c r="AG860" s="75"/>
      <c r="AH860" s="75"/>
      <c r="AI860" s="75"/>
      <c r="AJ860" s="75"/>
      <c r="AK860" s="75"/>
      <c r="AL860" s="75"/>
      <c r="AM860" s="75"/>
      <c r="AN860" s="75"/>
      <c r="AO860" s="75"/>
      <c r="AP860" s="75"/>
      <c r="AQ860" s="75"/>
    </row>
    <row r="861" ht="14.25" customHeight="1">
      <c r="F861" s="176"/>
      <c r="N861" s="176"/>
      <c r="V861" s="176"/>
      <c r="X861" s="132"/>
      <c r="Y861" s="75"/>
      <c r="Z861" s="75"/>
      <c r="AA861" s="75"/>
      <c r="AB861" s="75"/>
      <c r="AC861" s="75"/>
      <c r="AD861" s="75"/>
      <c r="AE861" s="75"/>
      <c r="AF861" s="75"/>
      <c r="AG861" s="75"/>
      <c r="AH861" s="75"/>
      <c r="AI861" s="75"/>
      <c r="AJ861" s="75"/>
      <c r="AK861" s="75"/>
      <c r="AL861" s="75"/>
      <c r="AM861" s="75"/>
      <c r="AN861" s="75"/>
      <c r="AO861" s="75"/>
      <c r="AP861" s="75"/>
      <c r="AQ861" s="75"/>
    </row>
    <row r="862" ht="14.25" customHeight="1">
      <c r="F862" s="176"/>
      <c r="N862" s="176"/>
      <c r="V862" s="176"/>
      <c r="X862" s="132"/>
      <c r="Y862" s="75"/>
      <c r="Z862" s="75"/>
      <c r="AA862" s="75"/>
      <c r="AB862" s="75"/>
      <c r="AC862" s="75"/>
      <c r="AD862" s="75"/>
      <c r="AE862" s="75"/>
      <c r="AF862" s="75"/>
      <c r="AG862" s="75"/>
      <c r="AH862" s="75"/>
      <c r="AI862" s="75"/>
      <c r="AJ862" s="75"/>
      <c r="AK862" s="75"/>
      <c r="AL862" s="75"/>
      <c r="AM862" s="75"/>
      <c r="AN862" s="75"/>
      <c r="AO862" s="75"/>
      <c r="AP862" s="75"/>
      <c r="AQ862" s="75"/>
    </row>
    <row r="863" ht="14.25" customHeight="1">
      <c r="F863" s="176"/>
      <c r="N863" s="176"/>
      <c r="V863" s="176"/>
      <c r="X863" s="132"/>
      <c r="Y863" s="75"/>
      <c r="Z863" s="75"/>
      <c r="AA863" s="75"/>
      <c r="AB863" s="75"/>
      <c r="AC863" s="75"/>
      <c r="AD863" s="75"/>
      <c r="AE863" s="75"/>
      <c r="AF863" s="75"/>
      <c r="AG863" s="75"/>
      <c r="AH863" s="75"/>
      <c r="AI863" s="75"/>
      <c r="AJ863" s="75"/>
      <c r="AK863" s="75"/>
      <c r="AL863" s="75"/>
      <c r="AM863" s="75"/>
      <c r="AN863" s="75"/>
      <c r="AO863" s="75"/>
      <c r="AP863" s="75"/>
      <c r="AQ863" s="75"/>
    </row>
    <row r="864" ht="14.25" customHeight="1">
      <c r="F864" s="176"/>
      <c r="N864" s="176"/>
      <c r="V864" s="176"/>
      <c r="X864" s="132"/>
      <c r="Y864" s="75"/>
      <c r="Z864" s="75"/>
      <c r="AA864" s="75"/>
      <c r="AB864" s="75"/>
      <c r="AC864" s="75"/>
      <c r="AD864" s="75"/>
      <c r="AE864" s="75"/>
      <c r="AF864" s="75"/>
      <c r="AG864" s="75"/>
      <c r="AH864" s="75"/>
      <c r="AI864" s="75"/>
      <c r="AJ864" s="75"/>
      <c r="AK864" s="75"/>
      <c r="AL864" s="75"/>
      <c r="AM864" s="75"/>
      <c r="AN864" s="75"/>
      <c r="AO864" s="75"/>
      <c r="AP864" s="75"/>
      <c r="AQ864" s="75"/>
    </row>
    <row r="865" ht="14.25" customHeight="1">
      <c r="F865" s="176"/>
      <c r="N865" s="176"/>
      <c r="V865" s="176"/>
      <c r="X865" s="132"/>
      <c r="Y865" s="75"/>
      <c r="Z865" s="75"/>
      <c r="AA865" s="75"/>
      <c r="AB865" s="75"/>
      <c r="AC865" s="75"/>
      <c r="AD865" s="75"/>
      <c r="AE865" s="75"/>
      <c r="AF865" s="75"/>
      <c r="AG865" s="75"/>
      <c r="AH865" s="75"/>
      <c r="AI865" s="75"/>
      <c r="AJ865" s="75"/>
      <c r="AK865" s="75"/>
      <c r="AL865" s="75"/>
      <c r="AM865" s="75"/>
      <c r="AN865" s="75"/>
      <c r="AO865" s="75"/>
      <c r="AP865" s="75"/>
      <c r="AQ865" s="75"/>
    </row>
    <row r="866" ht="14.25" customHeight="1">
      <c r="F866" s="176"/>
      <c r="N866" s="176"/>
      <c r="V866" s="176"/>
      <c r="X866" s="132"/>
      <c r="Y866" s="75"/>
      <c r="Z866" s="75"/>
      <c r="AA866" s="75"/>
      <c r="AB866" s="75"/>
      <c r="AC866" s="75"/>
      <c r="AD866" s="75"/>
      <c r="AE866" s="75"/>
      <c r="AF866" s="75"/>
      <c r="AG866" s="75"/>
      <c r="AH866" s="75"/>
      <c r="AI866" s="75"/>
      <c r="AJ866" s="75"/>
      <c r="AK866" s="75"/>
      <c r="AL866" s="75"/>
      <c r="AM866" s="75"/>
      <c r="AN866" s="75"/>
      <c r="AO866" s="75"/>
      <c r="AP866" s="75"/>
      <c r="AQ866" s="75"/>
    </row>
    <row r="867" ht="14.25" customHeight="1">
      <c r="F867" s="176"/>
      <c r="N867" s="176"/>
      <c r="V867" s="176"/>
      <c r="X867" s="132"/>
      <c r="Y867" s="75"/>
      <c r="Z867" s="75"/>
      <c r="AA867" s="75"/>
      <c r="AB867" s="75"/>
      <c r="AC867" s="75"/>
      <c r="AD867" s="75"/>
      <c r="AE867" s="75"/>
      <c r="AF867" s="75"/>
      <c r="AG867" s="75"/>
      <c r="AH867" s="75"/>
      <c r="AI867" s="75"/>
      <c r="AJ867" s="75"/>
      <c r="AK867" s="75"/>
      <c r="AL867" s="75"/>
      <c r="AM867" s="75"/>
      <c r="AN867" s="75"/>
      <c r="AO867" s="75"/>
      <c r="AP867" s="75"/>
      <c r="AQ867" s="75"/>
    </row>
    <row r="868" ht="14.25" customHeight="1">
      <c r="F868" s="176"/>
      <c r="N868" s="176"/>
      <c r="V868" s="176"/>
      <c r="X868" s="132"/>
      <c r="Y868" s="75"/>
      <c r="Z868" s="75"/>
      <c r="AA868" s="75"/>
      <c r="AB868" s="75"/>
      <c r="AC868" s="75"/>
      <c r="AD868" s="75"/>
      <c r="AE868" s="75"/>
      <c r="AF868" s="75"/>
      <c r="AG868" s="75"/>
      <c r="AH868" s="75"/>
      <c r="AI868" s="75"/>
      <c r="AJ868" s="75"/>
      <c r="AK868" s="75"/>
      <c r="AL868" s="75"/>
      <c r="AM868" s="75"/>
      <c r="AN868" s="75"/>
      <c r="AO868" s="75"/>
      <c r="AP868" s="75"/>
      <c r="AQ868" s="75"/>
    </row>
    <row r="869" ht="14.25" customHeight="1">
      <c r="F869" s="176"/>
      <c r="N869" s="176"/>
      <c r="V869" s="176"/>
      <c r="X869" s="132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  <c r="AO869" s="75"/>
      <c r="AP869" s="75"/>
      <c r="AQ869" s="75"/>
    </row>
    <row r="870" ht="14.25" customHeight="1">
      <c r="F870" s="176"/>
      <c r="N870" s="176"/>
      <c r="V870" s="176"/>
      <c r="X870" s="132"/>
      <c r="Y870" s="75"/>
      <c r="Z870" s="75"/>
      <c r="AA870" s="75"/>
      <c r="AB870" s="75"/>
      <c r="AC870" s="75"/>
      <c r="AD870" s="75"/>
      <c r="AE870" s="75"/>
      <c r="AF870" s="75"/>
      <c r="AG870" s="75"/>
      <c r="AH870" s="75"/>
      <c r="AI870" s="75"/>
      <c r="AJ870" s="75"/>
      <c r="AK870" s="75"/>
      <c r="AL870" s="75"/>
      <c r="AM870" s="75"/>
      <c r="AN870" s="75"/>
      <c r="AO870" s="75"/>
      <c r="AP870" s="75"/>
      <c r="AQ870" s="75"/>
    </row>
    <row r="871" ht="14.25" customHeight="1">
      <c r="F871" s="176"/>
      <c r="N871" s="176"/>
      <c r="V871" s="176"/>
      <c r="X871" s="132"/>
      <c r="Y871" s="75"/>
      <c r="Z871" s="75"/>
      <c r="AA871" s="75"/>
      <c r="AB871" s="75"/>
      <c r="AC871" s="75"/>
      <c r="AD871" s="75"/>
      <c r="AE871" s="75"/>
      <c r="AF871" s="75"/>
      <c r="AG871" s="75"/>
      <c r="AH871" s="75"/>
      <c r="AI871" s="75"/>
      <c r="AJ871" s="75"/>
      <c r="AK871" s="75"/>
      <c r="AL871" s="75"/>
      <c r="AM871" s="75"/>
      <c r="AN871" s="75"/>
      <c r="AO871" s="75"/>
      <c r="AP871" s="75"/>
      <c r="AQ871" s="75"/>
    </row>
    <row r="872" ht="14.25" customHeight="1">
      <c r="F872" s="176"/>
      <c r="N872" s="176"/>
      <c r="V872" s="176"/>
      <c r="X872" s="132"/>
      <c r="Y872" s="75"/>
      <c r="Z872" s="75"/>
      <c r="AA872" s="75"/>
      <c r="AB872" s="75"/>
      <c r="AC872" s="75"/>
      <c r="AD872" s="75"/>
      <c r="AE872" s="75"/>
      <c r="AF872" s="75"/>
      <c r="AG872" s="75"/>
      <c r="AH872" s="75"/>
      <c r="AI872" s="75"/>
      <c r="AJ872" s="75"/>
      <c r="AK872" s="75"/>
      <c r="AL872" s="75"/>
      <c r="AM872" s="75"/>
      <c r="AN872" s="75"/>
      <c r="AO872" s="75"/>
      <c r="AP872" s="75"/>
      <c r="AQ872" s="75"/>
    </row>
    <row r="873" ht="14.25" customHeight="1">
      <c r="F873" s="176"/>
      <c r="N873" s="176"/>
      <c r="V873" s="176"/>
      <c r="X873" s="132"/>
      <c r="Y873" s="75"/>
      <c r="Z873" s="75"/>
      <c r="AA873" s="75"/>
      <c r="AB873" s="75"/>
      <c r="AC873" s="75"/>
      <c r="AD873" s="75"/>
      <c r="AE873" s="75"/>
      <c r="AF873" s="75"/>
      <c r="AG873" s="75"/>
      <c r="AH873" s="75"/>
      <c r="AI873" s="75"/>
      <c r="AJ873" s="75"/>
      <c r="AK873" s="75"/>
      <c r="AL873" s="75"/>
      <c r="AM873" s="75"/>
      <c r="AN873" s="75"/>
      <c r="AO873" s="75"/>
      <c r="AP873" s="75"/>
      <c r="AQ873" s="75"/>
    </row>
    <row r="874" ht="14.25" customHeight="1">
      <c r="F874" s="176"/>
      <c r="N874" s="176"/>
      <c r="V874" s="176"/>
      <c r="X874" s="132"/>
      <c r="Y874" s="75"/>
      <c r="Z874" s="75"/>
      <c r="AA874" s="75"/>
      <c r="AB874" s="75"/>
      <c r="AC874" s="75"/>
      <c r="AD874" s="75"/>
      <c r="AE874" s="75"/>
      <c r="AF874" s="75"/>
      <c r="AG874" s="75"/>
      <c r="AH874" s="75"/>
      <c r="AI874" s="75"/>
      <c r="AJ874" s="75"/>
      <c r="AK874" s="75"/>
      <c r="AL874" s="75"/>
      <c r="AM874" s="75"/>
      <c r="AN874" s="75"/>
      <c r="AO874" s="75"/>
      <c r="AP874" s="75"/>
      <c r="AQ874" s="75"/>
    </row>
    <row r="875" ht="14.25" customHeight="1">
      <c r="F875" s="176"/>
      <c r="N875" s="176"/>
      <c r="V875" s="176"/>
      <c r="X875" s="132"/>
      <c r="Y875" s="75"/>
      <c r="Z875" s="75"/>
      <c r="AA875" s="75"/>
      <c r="AB875" s="75"/>
      <c r="AC875" s="75"/>
      <c r="AD875" s="75"/>
      <c r="AE875" s="75"/>
      <c r="AF875" s="75"/>
      <c r="AG875" s="75"/>
      <c r="AH875" s="75"/>
      <c r="AI875" s="75"/>
      <c r="AJ875" s="75"/>
      <c r="AK875" s="75"/>
      <c r="AL875" s="75"/>
      <c r="AM875" s="75"/>
      <c r="AN875" s="75"/>
      <c r="AO875" s="75"/>
      <c r="AP875" s="75"/>
      <c r="AQ875" s="75"/>
    </row>
    <row r="876" ht="14.25" customHeight="1">
      <c r="F876" s="176"/>
      <c r="N876" s="176"/>
      <c r="V876" s="176"/>
      <c r="X876" s="132"/>
      <c r="Y876" s="75"/>
      <c r="Z876" s="75"/>
      <c r="AA876" s="75"/>
      <c r="AB876" s="75"/>
      <c r="AC876" s="75"/>
      <c r="AD876" s="75"/>
      <c r="AE876" s="75"/>
      <c r="AF876" s="75"/>
      <c r="AG876" s="75"/>
      <c r="AH876" s="75"/>
      <c r="AI876" s="75"/>
      <c r="AJ876" s="75"/>
      <c r="AK876" s="75"/>
      <c r="AL876" s="75"/>
      <c r="AM876" s="75"/>
      <c r="AN876" s="75"/>
      <c r="AO876" s="75"/>
      <c r="AP876" s="75"/>
      <c r="AQ876" s="75"/>
    </row>
    <row r="877" ht="14.25" customHeight="1">
      <c r="F877" s="176"/>
      <c r="N877" s="176"/>
      <c r="V877" s="176"/>
      <c r="X877" s="132"/>
      <c r="Y877" s="75"/>
      <c r="Z877" s="75"/>
      <c r="AA877" s="75"/>
      <c r="AB877" s="75"/>
      <c r="AC877" s="75"/>
      <c r="AD877" s="75"/>
      <c r="AE877" s="75"/>
      <c r="AF877" s="75"/>
      <c r="AG877" s="75"/>
      <c r="AH877" s="75"/>
      <c r="AI877" s="75"/>
      <c r="AJ877" s="75"/>
      <c r="AK877" s="75"/>
      <c r="AL877" s="75"/>
      <c r="AM877" s="75"/>
      <c r="AN877" s="75"/>
      <c r="AO877" s="75"/>
      <c r="AP877" s="75"/>
      <c r="AQ877" s="75"/>
    </row>
    <row r="878" ht="14.25" customHeight="1">
      <c r="F878" s="176"/>
      <c r="N878" s="176"/>
      <c r="V878" s="176"/>
      <c r="X878" s="132"/>
      <c r="Y878" s="75"/>
      <c r="Z878" s="75"/>
      <c r="AA878" s="75"/>
      <c r="AB878" s="75"/>
      <c r="AC878" s="75"/>
      <c r="AD878" s="75"/>
      <c r="AE878" s="75"/>
      <c r="AF878" s="75"/>
      <c r="AG878" s="75"/>
      <c r="AH878" s="75"/>
      <c r="AI878" s="75"/>
      <c r="AJ878" s="75"/>
      <c r="AK878" s="75"/>
      <c r="AL878" s="75"/>
      <c r="AM878" s="75"/>
      <c r="AN878" s="75"/>
      <c r="AO878" s="75"/>
      <c r="AP878" s="75"/>
      <c r="AQ878" s="75"/>
    </row>
    <row r="879" ht="14.25" customHeight="1">
      <c r="F879" s="176"/>
      <c r="N879" s="176"/>
      <c r="V879" s="176"/>
      <c r="X879" s="132"/>
      <c r="Y879" s="75"/>
      <c r="Z879" s="75"/>
      <c r="AA879" s="75"/>
      <c r="AB879" s="75"/>
      <c r="AC879" s="75"/>
      <c r="AD879" s="75"/>
      <c r="AE879" s="75"/>
      <c r="AF879" s="75"/>
      <c r="AG879" s="75"/>
      <c r="AH879" s="75"/>
      <c r="AI879" s="75"/>
      <c r="AJ879" s="75"/>
      <c r="AK879" s="75"/>
      <c r="AL879" s="75"/>
      <c r="AM879" s="75"/>
      <c r="AN879" s="75"/>
      <c r="AO879" s="75"/>
      <c r="AP879" s="75"/>
      <c r="AQ879" s="75"/>
    </row>
    <row r="880" ht="14.25" customHeight="1">
      <c r="F880" s="176"/>
      <c r="N880" s="176"/>
      <c r="V880" s="176"/>
      <c r="X880" s="132"/>
      <c r="Y880" s="75"/>
      <c r="Z880" s="75"/>
      <c r="AA880" s="75"/>
      <c r="AB880" s="75"/>
      <c r="AC880" s="75"/>
      <c r="AD880" s="75"/>
      <c r="AE880" s="75"/>
      <c r="AF880" s="75"/>
      <c r="AG880" s="75"/>
      <c r="AH880" s="75"/>
      <c r="AI880" s="75"/>
      <c r="AJ880" s="75"/>
      <c r="AK880" s="75"/>
      <c r="AL880" s="75"/>
      <c r="AM880" s="75"/>
      <c r="AN880" s="75"/>
      <c r="AO880" s="75"/>
      <c r="AP880" s="75"/>
      <c r="AQ880" s="75"/>
    </row>
    <row r="881" ht="14.25" customHeight="1">
      <c r="F881" s="176"/>
      <c r="N881" s="176"/>
      <c r="V881" s="176"/>
      <c r="X881" s="132"/>
      <c r="Y881" s="75"/>
      <c r="Z881" s="75"/>
      <c r="AA881" s="75"/>
      <c r="AB881" s="75"/>
      <c r="AC881" s="75"/>
      <c r="AD881" s="75"/>
      <c r="AE881" s="75"/>
      <c r="AF881" s="75"/>
      <c r="AG881" s="75"/>
      <c r="AH881" s="75"/>
      <c r="AI881" s="75"/>
      <c r="AJ881" s="75"/>
      <c r="AK881" s="75"/>
      <c r="AL881" s="75"/>
      <c r="AM881" s="75"/>
      <c r="AN881" s="75"/>
      <c r="AO881" s="75"/>
      <c r="AP881" s="75"/>
      <c r="AQ881" s="75"/>
    </row>
    <row r="882" ht="14.25" customHeight="1">
      <c r="F882" s="176"/>
      <c r="N882" s="176"/>
      <c r="V882" s="176"/>
      <c r="X882" s="132"/>
      <c r="Y882" s="75"/>
      <c r="Z882" s="75"/>
      <c r="AA882" s="75"/>
      <c r="AB882" s="75"/>
      <c r="AC882" s="75"/>
      <c r="AD882" s="75"/>
      <c r="AE882" s="75"/>
      <c r="AF882" s="75"/>
      <c r="AG882" s="75"/>
      <c r="AH882" s="75"/>
      <c r="AI882" s="75"/>
      <c r="AJ882" s="75"/>
      <c r="AK882" s="75"/>
      <c r="AL882" s="75"/>
      <c r="AM882" s="75"/>
      <c r="AN882" s="75"/>
      <c r="AO882" s="75"/>
      <c r="AP882" s="75"/>
      <c r="AQ882" s="75"/>
    </row>
    <row r="883" ht="14.25" customHeight="1">
      <c r="F883" s="176"/>
      <c r="N883" s="176"/>
      <c r="V883" s="176"/>
      <c r="X883" s="132"/>
      <c r="Y883" s="75"/>
      <c r="Z883" s="75"/>
      <c r="AA883" s="75"/>
      <c r="AB883" s="75"/>
      <c r="AC883" s="75"/>
      <c r="AD883" s="75"/>
      <c r="AE883" s="75"/>
      <c r="AF883" s="75"/>
      <c r="AG883" s="75"/>
      <c r="AH883" s="75"/>
      <c r="AI883" s="75"/>
      <c r="AJ883" s="75"/>
      <c r="AK883" s="75"/>
      <c r="AL883" s="75"/>
      <c r="AM883" s="75"/>
      <c r="AN883" s="75"/>
      <c r="AO883" s="75"/>
      <c r="AP883" s="75"/>
      <c r="AQ883" s="75"/>
    </row>
    <row r="884" ht="14.25" customHeight="1">
      <c r="F884" s="176"/>
      <c r="N884" s="176"/>
      <c r="V884" s="176"/>
      <c r="X884" s="132"/>
      <c r="Y884" s="75"/>
      <c r="Z884" s="75"/>
      <c r="AA884" s="75"/>
      <c r="AB884" s="75"/>
      <c r="AC884" s="75"/>
      <c r="AD884" s="75"/>
      <c r="AE884" s="75"/>
      <c r="AF884" s="75"/>
      <c r="AG884" s="75"/>
      <c r="AH884" s="75"/>
      <c r="AI884" s="75"/>
      <c r="AJ884" s="75"/>
      <c r="AK884" s="75"/>
      <c r="AL884" s="75"/>
      <c r="AM884" s="75"/>
      <c r="AN884" s="75"/>
      <c r="AO884" s="75"/>
      <c r="AP884" s="75"/>
      <c r="AQ884" s="75"/>
    </row>
    <row r="885" ht="14.25" customHeight="1">
      <c r="F885" s="176"/>
      <c r="N885" s="176"/>
      <c r="V885" s="176"/>
      <c r="X885" s="132"/>
      <c r="Y885" s="75"/>
      <c r="Z885" s="75"/>
      <c r="AA885" s="75"/>
      <c r="AB885" s="75"/>
      <c r="AC885" s="75"/>
      <c r="AD885" s="75"/>
      <c r="AE885" s="75"/>
      <c r="AF885" s="75"/>
      <c r="AG885" s="75"/>
      <c r="AH885" s="75"/>
      <c r="AI885" s="75"/>
      <c r="AJ885" s="75"/>
      <c r="AK885" s="75"/>
      <c r="AL885" s="75"/>
      <c r="AM885" s="75"/>
      <c r="AN885" s="75"/>
      <c r="AO885" s="75"/>
      <c r="AP885" s="75"/>
      <c r="AQ885" s="75"/>
    </row>
    <row r="886" ht="14.25" customHeight="1">
      <c r="F886" s="176"/>
      <c r="N886" s="176"/>
      <c r="V886" s="176"/>
      <c r="X886" s="132"/>
      <c r="Y886" s="75"/>
      <c r="Z886" s="75"/>
      <c r="AA886" s="75"/>
      <c r="AB886" s="75"/>
      <c r="AC886" s="75"/>
      <c r="AD886" s="75"/>
      <c r="AE886" s="75"/>
      <c r="AF886" s="75"/>
      <c r="AG886" s="75"/>
      <c r="AH886" s="75"/>
      <c r="AI886" s="75"/>
      <c r="AJ886" s="75"/>
      <c r="AK886" s="75"/>
      <c r="AL886" s="75"/>
      <c r="AM886" s="75"/>
      <c r="AN886" s="75"/>
      <c r="AO886" s="75"/>
      <c r="AP886" s="75"/>
      <c r="AQ886" s="75"/>
    </row>
    <row r="887" ht="14.25" customHeight="1">
      <c r="F887" s="176"/>
      <c r="N887" s="176"/>
      <c r="V887" s="176"/>
      <c r="X887" s="132"/>
      <c r="Y887" s="75"/>
      <c r="Z887" s="75"/>
      <c r="AA887" s="75"/>
      <c r="AB887" s="75"/>
      <c r="AC887" s="75"/>
      <c r="AD887" s="75"/>
      <c r="AE887" s="75"/>
      <c r="AF887" s="75"/>
      <c r="AG887" s="75"/>
      <c r="AH887" s="75"/>
      <c r="AI887" s="75"/>
      <c r="AJ887" s="75"/>
      <c r="AK887" s="75"/>
      <c r="AL887" s="75"/>
      <c r="AM887" s="75"/>
      <c r="AN887" s="75"/>
      <c r="AO887" s="75"/>
      <c r="AP887" s="75"/>
      <c r="AQ887" s="75"/>
    </row>
    <row r="888" ht="14.25" customHeight="1">
      <c r="F888" s="176"/>
      <c r="N888" s="176"/>
      <c r="V888" s="176"/>
      <c r="X888" s="132"/>
      <c r="Y888" s="75"/>
      <c r="Z888" s="75"/>
      <c r="AA888" s="75"/>
      <c r="AB888" s="75"/>
      <c r="AC888" s="75"/>
      <c r="AD888" s="75"/>
      <c r="AE888" s="75"/>
      <c r="AF888" s="75"/>
      <c r="AG888" s="75"/>
      <c r="AH888" s="75"/>
      <c r="AI888" s="75"/>
      <c r="AJ888" s="75"/>
      <c r="AK888" s="75"/>
      <c r="AL888" s="75"/>
      <c r="AM888" s="75"/>
      <c r="AN888" s="75"/>
      <c r="AO888" s="75"/>
      <c r="AP888" s="75"/>
      <c r="AQ888" s="75"/>
    </row>
    <row r="889" ht="14.25" customHeight="1">
      <c r="F889" s="176"/>
      <c r="N889" s="176"/>
      <c r="V889" s="176"/>
      <c r="X889" s="132"/>
      <c r="Y889" s="75"/>
      <c r="Z889" s="75"/>
      <c r="AA889" s="75"/>
      <c r="AB889" s="75"/>
      <c r="AC889" s="75"/>
      <c r="AD889" s="75"/>
      <c r="AE889" s="75"/>
      <c r="AF889" s="75"/>
      <c r="AG889" s="75"/>
      <c r="AH889" s="75"/>
      <c r="AI889" s="75"/>
      <c r="AJ889" s="75"/>
      <c r="AK889" s="75"/>
      <c r="AL889" s="75"/>
      <c r="AM889" s="75"/>
      <c r="AN889" s="75"/>
      <c r="AO889" s="75"/>
      <c r="AP889" s="75"/>
      <c r="AQ889" s="75"/>
    </row>
    <row r="890" ht="14.25" customHeight="1">
      <c r="F890" s="176"/>
      <c r="N890" s="176"/>
      <c r="V890" s="176"/>
      <c r="X890" s="132"/>
      <c r="Y890" s="75"/>
      <c r="Z890" s="75"/>
      <c r="AA890" s="75"/>
      <c r="AB890" s="75"/>
      <c r="AC890" s="75"/>
      <c r="AD890" s="75"/>
      <c r="AE890" s="75"/>
      <c r="AF890" s="75"/>
      <c r="AG890" s="75"/>
      <c r="AH890" s="75"/>
      <c r="AI890" s="75"/>
      <c r="AJ890" s="75"/>
      <c r="AK890" s="75"/>
      <c r="AL890" s="75"/>
      <c r="AM890" s="75"/>
      <c r="AN890" s="75"/>
      <c r="AO890" s="75"/>
      <c r="AP890" s="75"/>
      <c r="AQ890" s="75"/>
    </row>
    <row r="891" ht="14.25" customHeight="1">
      <c r="F891" s="176"/>
      <c r="N891" s="176"/>
      <c r="V891" s="176"/>
      <c r="X891" s="132"/>
      <c r="Y891" s="75"/>
      <c r="Z891" s="75"/>
      <c r="AA891" s="75"/>
      <c r="AB891" s="75"/>
      <c r="AC891" s="75"/>
      <c r="AD891" s="75"/>
      <c r="AE891" s="75"/>
      <c r="AF891" s="75"/>
      <c r="AG891" s="75"/>
      <c r="AH891" s="75"/>
      <c r="AI891" s="75"/>
      <c r="AJ891" s="75"/>
      <c r="AK891" s="75"/>
      <c r="AL891" s="75"/>
      <c r="AM891" s="75"/>
      <c r="AN891" s="75"/>
      <c r="AO891" s="75"/>
      <c r="AP891" s="75"/>
      <c r="AQ891" s="75"/>
    </row>
    <row r="892" ht="14.25" customHeight="1">
      <c r="F892" s="176"/>
      <c r="N892" s="176"/>
      <c r="V892" s="176"/>
      <c r="X892" s="132"/>
      <c r="Y892" s="75"/>
      <c r="Z892" s="75"/>
      <c r="AA892" s="75"/>
      <c r="AB892" s="75"/>
      <c r="AC892" s="75"/>
      <c r="AD892" s="75"/>
      <c r="AE892" s="75"/>
      <c r="AF892" s="75"/>
      <c r="AG892" s="75"/>
      <c r="AH892" s="75"/>
      <c r="AI892" s="75"/>
      <c r="AJ892" s="75"/>
      <c r="AK892" s="75"/>
      <c r="AL892" s="75"/>
      <c r="AM892" s="75"/>
      <c r="AN892" s="75"/>
      <c r="AO892" s="75"/>
      <c r="AP892" s="75"/>
      <c r="AQ892" s="75"/>
    </row>
    <row r="893" ht="14.25" customHeight="1">
      <c r="F893" s="176"/>
      <c r="N893" s="176"/>
      <c r="V893" s="176"/>
      <c r="X893" s="132"/>
      <c r="Y893" s="75"/>
      <c r="Z893" s="75"/>
      <c r="AA893" s="75"/>
      <c r="AB893" s="75"/>
      <c r="AC893" s="75"/>
      <c r="AD893" s="75"/>
      <c r="AE893" s="75"/>
      <c r="AF893" s="75"/>
      <c r="AG893" s="75"/>
      <c r="AH893" s="75"/>
      <c r="AI893" s="75"/>
      <c r="AJ893" s="75"/>
      <c r="AK893" s="75"/>
      <c r="AL893" s="75"/>
      <c r="AM893" s="75"/>
      <c r="AN893" s="75"/>
      <c r="AO893" s="75"/>
      <c r="AP893" s="75"/>
      <c r="AQ893" s="75"/>
    </row>
    <row r="894" ht="14.25" customHeight="1">
      <c r="F894" s="176"/>
      <c r="N894" s="176"/>
      <c r="V894" s="176"/>
      <c r="X894" s="132"/>
      <c r="Y894" s="75"/>
      <c r="Z894" s="75"/>
      <c r="AA894" s="75"/>
      <c r="AB894" s="75"/>
      <c r="AC894" s="75"/>
      <c r="AD894" s="75"/>
      <c r="AE894" s="75"/>
      <c r="AF894" s="75"/>
      <c r="AG894" s="75"/>
      <c r="AH894" s="75"/>
      <c r="AI894" s="75"/>
      <c r="AJ894" s="75"/>
      <c r="AK894" s="75"/>
      <c r="AL894" s="75"/>
      <c r="AM894" s="75"/>
      <c r="AN894" s="75"/>
      <c r="AO894" s="75"/>
      <c r="AP894" s="75"/>
      <c r="AQ894" s="75"/>
    </row>
    <row r="895" ht="14.25" customHeight="1">
      <c r="F895" s="176"/>
      <c r="N895" s="176"/>
      <c r="V895" s="176"/>
      <c r="X895" s="132"/>
      <c r="Y895" s="75"/>
      <c r="Z895" s="75"/>
      <c r="AA895" s="75"/>
      <c r="AB895" s="75"/>
      <c r="AC895" s="75"/>
      <c r="AD895" s="75"/>
      <c r="AE895" s="75"/>
      <c r="AF895" s="75"/>
      <c r="AG895" s="75"/>
      <c r="AH895" s="75"/>
      <c r="AI895" s="75"/>
      <c r="AJ895" s="75"/>
      <c r="AK895" s="75"/>
      <c r="AL895" s="75"/>
      <c r="AM895" s="75"/>
      <c r="AN895" s="75"/>
      <c r="AO895" s="75"/>
      <c r="AP895" s="75"/>
      <c r="AQ895" s="75"/>
    </row>
    <row r="896" ht="14.25" customHeight="1">
      <c r="F896" s="176"/>
      <c r="N896" s="176"/>
      <c r="V896" s="176"/>
      <c r="X896" s="132"/>
      <c r="Y896" s="75"/>
      <c r="Z896" s="75"/>
      <c r="AA896" s="75"/>
      <c r="AB896" s="75"/>
      <c r="AC896" s="75"/>
      <c r="AD896" s="75"/>
      <c r="AE896" s="75"/>
      <c r="AF896" s="75"/>
      <c r="AG896" s="75"/>
      <c r="AH896" s="75"/>
      <c r="AI896" s="75"/>
      <c r="AJ896" s="75"/>
      <c r="AK896" s="75"/>
      <c r="AL896" s="75"/>
      <c r="AM896" s="75"/>
      <c r="AN896" s="75"/>
      <c r="AO896" s="75"/>
      <c r="AP896" s="75"/>
      <c r="AQ896" s="75"/>
    </row>
    <row r="897" ht="14.25" customHeight="1">
      <c r="F897" s="176"/>
      <c r="N897" s="176"/>
      <c r="V897" s="176"/>
      <c r="X897" s="132"/>
      <c r="Y897" s="75"/>
      <c r="Z897" s="75"/>
      <c r="AA897" s="75"/>
      <c r="AB897" s="75"/>
      <c r="AC897" s="75"/>
      <c r="AD897" s="75"/>
      <c r="AE897" s="75"/>
      <c r="AF897" s="75"/>
      <c r="AG897" s="75"/>
      <c r="AH897" s="75"/>
      <c r="AI897" s="75"/>
      <c r="AJ897" s="75"/>
      <c r="AK897" s="75"/>
      <c r="AL897" s="75"/>
      <c r="AM897" s="75"/>
      <c r="AN897" s="75"/>
      <c r="AO897" s="75"/>
      <c r="AP897" s="75"/>
      <c r="AQ897" s="75"/>
    </row>
    <row r="898" ht="14.25" customHeight="1">
      <c r="F898" s="176"/>
      <c r="N898" s="176"/>
      <c r="V898" s="176"/>
      <c r="X898" s="132"/>
      <c r="Y898" s="75"/>
      <c r="Z898" s="75"/>
      <c r="AA898" s="75"/>
      <c r="AB898" s="75"/>
      <c r="AC898" s="75"/>
      <c r="AD898" s="75"/>
      <c r="AE898" s="75"/>
      <c r="AF898" s="75"/>
      <c r="AG898" s="75"/>
      <c r="AH898" s="75"/>
      <c r="AI898" s="75"/>
      <c r="AJ898" s="75"/>
      <c r="AK898" s="75"/>
      <c r="AL898" s="75"/>
      <c r="AM898" s="75"/>
      <c r="AN898" s="75"/>
      <c r="AO898" s="75"/>
      <c r="AP898" s="75"/>
      <c r="AQ898" s="75"/>
    </row>
    <row r="899" ht="14.25" customHeight="1">
      <c r="F899" s="176"/>
      <c r="N899" s="176"/>
      <c r="V899" s="176"/>
      <c r="X899" s="132"/>
      <c r="Y899" s="75"/>
      <c r="Z899" s="75"/>
      <c r="AA899" s="75"/>
      <c r="AB899" s="75"/>
      <c r="AC899" s="75"/>
      <c r="AD899" s="75"/>
      <c r="AE899" s="75"/>
      <c r="AF899" s="75"/>
      <c r="AG899" s="75"/>
      <c r="AH899" s="75"/>
      <c r="AI899" s="75"/>
      <c r="AJ899" s="75"/>
      <c r="AK899" s="75"/>
      <c r="AL899" s="75"/>
      <c r="AM899" s="75"/>
      <c r="AN899" s="75"/>
      <c r="AO899" s="75"/>
      <c r="AP899" s="75"/>
      <c r="AQ899" s="75"/>
    </row>
    <row r="900" ht="14.25" customHeight="1">
      <c r="F900" s="176"/>
      <c r="N900" s="176"/>
      <c r="V900" s="176"/>
      <c r="X900" s="132"/>
      <c r="Y900" s="75"/>
      <c r="Z900" s="75"/>
      <c r="AA900" s="75"/>
      <c r="AB900" s="75"/>
      <c r="AC900" s="75"/>
      <c r="AD900" s="75"/>
      <c r="AE900" s="75"/>
      <c r="AF900" s="75"/>
      <c r="AG900" s="75"/>
      <c r="AH900" s="75"/>
      <c r="AI900" s="75"/>
      <c r="AJ900" s="75"/>
      <c r="AK900" s="75"/>
      <c r="AL900" s="75"/>
      <c r="AM900" s="75"/>
      <c r="AN900" s="75"/>
      <c r="AO900" s="75"/>
      <c r="AP900" s="75"/>
      <c r="AQ900" s="75"/>
    </row>
    <row r="901" ht="14.25" customHeight="1">
      <c r="F901" s="176"/>
      <c r="N901" s="176"/>
      <c r="V901" s="176"/>
      <c r="X901" s="132"/>
      <c r="Y901" s="75"/>
      <c r="Z901" s="75"/>
      <c r="AA901" s="75"/>
      <c r="AB901" s="75"/>
      <c r="AC901" s="75"/>
      <c r="AD901" s="75"/>
      <c r="AE901" s="75"/>
      <c r="AF901" s="75"/>
      <c r="AG901" s="75"/>
      <c r="AH901" s="75"/>
      <c r="AI901" s="75"/>
      <c r="AJ901" s="75"/>
      <c r="AK901" s="75"/>
      <c r="AL901" s="75"/>
      <c r="AM901" s="75"/>
      <c r="AN901" s="75"/>
      <c r="AO901" s="75"/>
      <c r="AP901" s="75"/>
      <c r="AQ901" s="75"/>
    </row>
    <row r="902" ht="14.25" customHeight="1">
      <c r="F902" s="176"/>
      <c r="N902" s="176"/>
      <c r="V902" s="176"/>
      <c r="X902" s="132"/>
      <c r="Y902" s="75"/>
      <c r="Z902" s="75"/>
      <c r="AA902" s="75"/>
      <c r="AB902" s="75"/>
      <c r="AC902" s="75"/>
      <c r="AD902" s="75"/>
      <c r="AE902" s="75"/>
      <c r="AF902" s="75"/>
      <c r="AG902" s="75"/>
      <c r="AH902" s="75"/>
      <c r="AI902" s="75"/>
      <c r="AJ902" s="75"/>
      <c r="AK902" s="75"/>
      <c r="AL902" s="75"/>
      <c r="AM902" s="75"/>
      <c r="AN902" s="75"/>
      <c r="AO902" s="75"/>
      <c r="AP902" s="75"/>
      <c r="AQ902" s="75"/>
    </row>
    <row r="903" ht="14.25" customHeight="1">
      <c r="F903" s="176"/>
      <c r="N903" s="176"/>
      <c r="V903" s="176"/>
      <c r="X903" s="132"/>
      <c r="Y903" s="75"/>
      <c r="Z903" s="75"/>
      <c r="AA903" s="75"/>
      <c r="AB903" s="75"/>
      <c r="AC903" s="75"/>
      <c r="AD903" s="75"/>
      <c r="AE903" s="75"/>
      <c r="AF903" s="75"/>
      <c r="AG903" s="75"/>
      <c r="AH903" s="75"/>
      <c r="AI903" s="75"/>
      <c r="AJ903" s="75"/>
      <c r="AK903" s="75"/>
      <c r="AL903" s="75"/>
      <c r="AM903" s="75"/>
      <c r="AN903" s="75"/>
      <c r="AO903" s="75"/>
      <c r="AP903" s="75"/>
      <c r="AQ903" s="75"/>
    </row>
    <row r="904" ht="14.25" customHeight="1">
      <c r="F904" s="176"/>
      <c r="N904" s="176"/>
      <c r="V904" s="176"/>
      <c r="X904" s="132"/>
      <c r="Y904" s="75"/>
      <c r="Z904" s="75"/>
      <c r="AA904" s="75"/>
      <c r="AB904" s="75"/>
      <c r="AC904" s="75"/>
      <c r="AD904" s="75"/>
      <c r="AE904" s="75"/>
      <c r="AF904" s="75"/>
      <c r="AG904" s="75"/>
      <c r="AH904" s="75"/>
      <c r="AI904" s="75"/>
      <c r="AJ904" s="75"/>
      <c r="AK904" s="75"/>
      <c r="AL904" s="75"/>
      <c r="AM904" s="75"/>
      <c r="AN904" s="75"/>
      <c r="AO904" s="75"/>
      <c r="AP904" s="75"/>
      <c r="AQ904" s="75"/>
    </row>
    <row r="905" ht="14.25" customHeight="1">
      <c r="F905" s="176"/>
      <c r="N905" s="176"/>
      <c r="V905" s="176"/>
      <c r="X905" s="132"/>
      <c r="Y905" s="75"/>
      <c r="Z905" s="75"/>
      <c r="AA905" s="75"/>
      <c r="AB905" s="75"/>
      <c r="AC905" s="75"/>
      <c r="AD905" s="75"/>
      <c r="AE905" s="75"/>
      <c r="AF905" s="75"/>
      <c r="AG905" s="75"/>
      <c r="AH905" s="75"/>
      <c r="AI905" s="75"/>
      <c r="AJ905" s="75"/>
      <c r="AK905" s="75"/>
      <c r="AL905" s="75"/>
      <c r="AM905" s="75"/>
      <c r="AN905" s="75"/>
      <c r="AO905" s="75"/>
      <c r="AP905" s="75"/>
      <c r="AQ905" s="75"/>
    </row>
    <row r="906" ht="14.25" customHeight="1">
      <c r="F906" s="176"/>
      <c r="N906" s="176"/>
      <c r="V906" s="176"/>
      <c r="X906" s="132"/>
      <c r="Y906" s="75"/>
      <c r="Z906" s="75"/>
      <c r="AA906" s="75"/>
      <c r="AB906" s="75"/>
      <c r="AC906" s="75"/>
      <c r="AD906" s="75"/>
      <c r="AE906" s="75"/>
      <c r="AF906" s="75"/>
      <c r="AG906" s="75"/>
      <c r="AH906" s="75"/>
      <c r="AI906" s="75"/>
      <c r="AJ906" s="75"/>
      <c r="AK906" s="75"/>
      <c r="AL906" s="75"/>
      <c r="AM906" s="75"/>
      <c r="AN906" s="75"/>
      <c r="AO906" s="75"/>
      <c r="AP906" s="75"/>
      <c r="AQ906" s="75"/>
    </row>
    <row r="907" ht="14.25" customHeight="1">
      <c r="F907" s="176"/>
      <c r="N907" s="176"/>
      <c r="V907" s="176"/>
      <c r="X907" s="132"/>
      <c r="Y907" s="75"/>
      <c r="Z907" s="75"/>
      <c r="AA907" s="75"/>
      <c r="AB907" s="75"/>
      <c r="AC907" s="75"/>
      <c r="AD907" s="75"/>
      <c r="AE907" s="75"/>
      <c r="AF907" s="75"/>
      <c r="AG907" s="75"/>
      <c r="AH907" s="75"/>
      <c r="AI907" s="75"/>
      <c r="AJ907" s="75"/>
      <c r="AK907" s="75"/>
      <c r="AL907" s="75"/>
      <c r="AM907" s="75"/>
      <c r="AN907" s="75"/>
      <c r="AO907" s="75"/>
      <c r="AP907" s="75"/>
      <c r="AQ907" s="75"/>
    </row>
    <row r="908" ht="14.25" customHeight="1">
      <c r="F908" s="176"/>
      <c r="N908" s="176"/>
      <c r="V908" s="176"/>
      <c r="X908" s="132"/>
      <c r="Y908" s="75"/>
      <c r="Z908" s="75"/>
      <c r="AA908" s="75"/>
      <c r="AB908" s="75"/>
      <c r="AC908" s="75"/>
      <c r="AD908" s="75"/>
      <c r="AE908" s="75"/>
      <c r="AF908" s="75"/>
      <c r="AG908" s="75"/>
      <c r="AH908" s="75"/>
      <c r="AI908" s="75"/>
      <c r="AJ908" s="75"/>
      <c r="AK908" s="75"/>
      <c r="AL908" s="75"/>
      <c r="AM908" s="75"/>
      <c r="AN908" s="75"/>
      <c r="AO908" s="75"/>
      <c r="AP908" s="75"/>
      <c r="AQ908" s="75"/>
    </row>
    <row r="909" ht="14.25" customHeight="1">
      <c r="F909" s="176"/>
      <c r="N909" s="176"/>
      <c r="V909" s="176"/>
      <c r="X909" s="132"/>
      <c r="Y909" s="75"/>
      <c r="Z909" s="75"/>
      <c r="AA909" s="75"/>
      <c r="AB909" s="75"/>
      <c r="AC909" s="75"/>
      <c r="AD909" s="75"/>
      <c r="AE909" s="75"/>
      <c r="AF909" s="75"/>
      <c r="AG909" s="75"/>
      <c r="AH909" s="75"/>
      <c r="AI909" s="75"/>
      <c r="AJ909" s="75"/>
      <c r="AK909" s="75"/>
      <c r="AL909" s="75"/>
      <c r="AM909" s="75"/>
      <c r="AN909" s="75"/>
      <c r="AO909" s="75"/>
      <c r="AP909" s="75"/>
      <c r="AQ909" s="75"/>
    </row>
    <row r="910" ht="14.25" customHeight="1">
      <c r="F910" s="176"/>
      <c r="N910" s="176"/>
      <c r="V910" s="176"/>
      <c r="X910" s="132"/>
      <c r="Y910" s="75"/>
      <c r="Z910" s="75"/>
      <c r="AA910" s="75"/>
      <c r="AB910" s="75"/>
      <c r="AC910" s="75"/>
      <c r="AD910" s="75"/>
      <c r="AE910" s="75"/>
      <c r="AF910" s="75"/>
      <c r="AG910" s="75"/>
      <c r="AH910" s="75"/>
      <c r="AI910" s="75"/>
      <c r="AJ910" s="75"/>
      <c r="AK910" s="75"/>
      <c r="AL910" s="75"/>
      <c r="AM910" s="75"/>
      <c r="AN910" s="75"/>
      <c r="AO910" s="75"/>
      <c r="AP910" s="75"/>
      <c r="AQ910" s="75"/>
    </row>
    <row r="911" ht="14.25" customHeight="1">
      <c r="F911" s="176"/>
      <c r="N911" s="176"/>
      <c r="V911" s="176"/>
      <c r="X911" s="132"/>
      <c r="Y911" s="75"/>
      <c r="Z911" s="75"/>
      <c r="AA911" s="75"/>
      <c r="AB911" s="75"/>
      <c r="AC911" s="75"/>
      <c r="AD911" s="75"/>
      <c r="AE911" s="75"/>
      <c r="AF911" s="75"/>
      <c r="AG911" s="75"/>
      <c r="AH911" s="75"/>
      <c r="AI911" s="75"/>
      <c r="AJ911" s="75"/>
      <c r="AK911" s="75"/>
      <c r="AL911" s="75"/>
      <c r="AM911" s="75"/>
      <c r="AN911" s="75"/>
      <c r="AO911" s="75"/>
      <c r="AP911" s="75"/>
      <c r="AQ911" s="75"/>
    </row>
    <row r="912" ht="14.25" customHeight="1">
      <c r="F912" s="176"/>
      <c r="N912" s="176"/>
      <c r="V912" s="176"/>
      <c r="X912" s="132"/>
      <c r="Y912" s="75"/>
      <c r="Z912" s="75"/>
      <c r="AA912" s="75"/>
      <c r="AB912" s="75"/>
      <c r="AC912" s="75"/>
      <c r="AD912" s="75"/>
      <c r="AE912" s="75"/>
      <c r="AF912" s="75"/>
      <c r="AG912" s="75"/>
      <c r="AH912" s="75"/>
      <c r="AI912" s="75"/>
      <c r="AJ912" s="75"/>
      <c r="AK912" s="75"/>
      <c r="AL912" s="75"/>
      <c r="AM912" s="75"/>
      <c r="AN912" s="75"/>
      <c r="AO912" s="75"/>
      <c r="AP912" s="75"/>
      <c r="AQ912" s="75"/>
    </row>
    <row r="913" ht="14.25" customHeight="1">
      <c r="F913" s="176"/>
      <c r="N913" s="176"/>
      <c r="V913" s="176"/>
      <c r="X913" s="132"/>
      <c r="Y913" s="75"/>
      <c r="Z913" s="75"/>
      <c r="AA913" s="75"/>
      <c r="AB913" s="75"/>
      <c r="AC913" s="75"/>
      <c r="AD913" s="75"/>
      <c r="AE913" s="75"/>
      <c r="AF913" s="75"/>
      <c r="AG913" s="75"/>
      <c r="AH913" s="75"/>
      <c r="AI913" s="75"/>
      <c r="AJ913" s="75"/>
      <c r="AK913" s="75"/>
      <c r="AL913" s="75"/>
      <c r="AM913" s="75"/>
      <c r="AN913" s="75"/>
      <c r="AO913" s="75"/>
      <c r="AP913" s="75"/>
      <c r="AQ913" s="75"/>
    </row>
    <row r="914" ht="14.25" customHeight="1">
      <c r="F914" s="176"/>
      <c r="N914" s="176"/>
      <c r="V914" s="176"/>
      <c r="X914" s="132"/>
      <c r="Y914" s="75"/>
      <c r="Z914" s="75"/>
      <c r="AA914" s="75"/>
      <c r="AB914" s="75"/>
      <c r="AC914" s="75"/>
      <c r="AD914" s="75"/>
      <c r="AE914" s="75"/>
      <c r="AF914" s="75"/>
      <c r="AG914" s="75"/>
      <c r="AH914" s="75"/>
      <c r="AI914" s="75"/>
      <c r="AJ914" s="75"/>
      <c r="AK914" s="75"/>
      <c r="AL914" s="75"/>
      <c r="AM914" s="75"/>
      <c r="AN914" s="75"/>
      <c r="AO914" s="75"/>
      <c r="AP914" s="75"/>
      <c r="AQ914" s="75"/>
    </row>
    <row r="915" ht="14.25" customHeight="1">
      <c r="F915" s="176"/>
      <c r="N915" s="176"/>
      <c r="V915" s="176"/>
      <c r="X915" s="132"/>
      <c r="Y915" s="75"/>
      <c r="Z915" s="75"/>
      <c r="AA915" s="75"/>
      <c r="AB915" s="75"/>
      <c r="AC915" s="75"/>
      <c r="AD915" s="75"/>
      <c r="AE915" s="75"/>
      <c r="AF915" s="75"/>
      <c r="AG915" s="75"/>
      <c r="AH915" s="75"/>
      <c r="AI915" s="75"/>
      <c r="AJ915" s="75"/>
      <c r="AK915" s="75"/>
      <c r="AL915" s="75"/>
      <c r="AM915" s="75"/>
      <c r="AN915" s="75"/>
      <c r="AO915" s="75"/>
      <c r="AP915" s="75"/>
      <c r="AQ915" s="75"/>
    </row>
    <row r="916" ht="14.25" customHeight="1">
      <c r="F916" s="176"/>
      <c r="N916" s="176"/>
      <c r="V916" s="176"/>
      <c r="X916" s="132"/>
      <c r="Y916" s="75"/>
      <c r="Z916" s="75"/>
      <c r="AA916" s="75"/>
      <c r="AB916" s="75"/>
      <c r="AC916" s="75"/>
      <c r="AD916" s="75"/>
      <c r="AE916" s="75"/>
      <c r="AF916" s="75"/>
      <c r="AG916" s="75"/>
      <c r="AH916" s="75"/>
      <c r="AI916" s="75"/>
      <c r="AJ916" s="75"/>
      <c r="AK916" s="75"/>
      <c r="AL916" s="75"/>
      <c r="AM916" s="75"/>
      <c r="AN916" s="75"/>
      <c r="AO916" s="75"/>
      <c r="AP916" s="75"/>
      <c r="AQ916" s="75"/>
    </row>
    <row r="917" ht="14.25" customHeight="1">
      <c r="F917" s="176"/>
      <c r="N917" s="176"/>
      <c r="V917" s="176"/>
      <c r="X917" s="132"/>
      <c r="Y917" s="75"/>
      <c r="Z917" s="75"/>
      <c r="AA917" s="75"/>
      <c r="AB917" s="75"/>
      <c r="AC917" s="75"/>
      <c r="AD917" s="75"/>
      <c r="AE917" s="75"/>
      <c r="AF917" s="75"/>
      <c r="AG917" s="75"/>
      <c r="AH917" s="75"/>
      <c r="AI917" s="75"/>
      <c r="AJ917" s="75"/>
      <c r="AK917" s="75"/>
      <c r="AL917" s="75"/>
      <c r="AM917" s="75"/>
      <c r="AN917" s="75"/>
      <c r="AO917" s="75"/>
      <c r="AP917" s="75"/>
      <c r="AQ917" s="75"/>
    </row>
    <row r="918" ht="14.25" customHeight="1">
      <c r="F918" s="176"/>
      <c r="N918" s="176"/>
      <c r="V918" s="176"/>
      <c r="X918" s="132"/>
      <c r="Y918" s="75"/>
      <c r="Z918" s="75"/>
      <c r="AA918" s="75"/>
      <c r="AB918" s="75"/>
      <c r="AC918" s="75"/>
      <c r="AD918" s="75"/>
      <c r="AE918" s="75"/>
      <c r="AF918" s="75"/>
      <c r="AG918" s="75"/>
      <c r="AH918" s="75"/>
      <c r="AI918" s="75"/>
      <c r="AJ918" s="75"/>
      <c r="AK918" s="75"/>
      <c r="AL918" s="75"/>
      <c r="AM918" s="75"/>
      <c r="AN918" s="75"/>
      <c r="AO918" s="75"/>
      <c r="AP918" s="75"/>
      <c r="AQ918" s="75"/>
    </row>
    <row r="919" ht="14.25" customHeight="1">
      <c r="F919" s="176"/>
      <c r="N919" s="176"/>
      <c r="V919" s="176"/>
      <c r="X919" s="132"/>
      <c r="Y919" s="75"/>
      <c r="Z919" s="75"/>
      <c r="AA919" s="75"/>
      <c r="AB919" s="75"/>
      <c r="AC919" s="75"/>
      <c r="AD919" s="75"/>
      <c r="AE919" s="75"/>
      <c r="AF919" s="75"/>
      <c r="AG919" s="75"/>
      <c r="AH919" s="75"/>
      <c r="AI919" s="75"/>
      <c r="AJ919" s="75"/>
      <c r="AK919" s="75"/>
      <c r="AL919" s="75"/>
      <c r="AM919" s="75"/>
      <c r="AN919" s="75"/>
      <c r="AO919" s="75"/>
      <c r="AP919" s="75"/>
      <c r="AQ919" s="75"/>
    </row>
    <row r="920" ht="14.25" customHeight="1">
      <c r="F920" s="176"/>
      <c r="N920" s="176"/>
      <c r="V920" s="176"/>
      <c r="X920" s="132"/>
      <c r="Y920" s="75"/>
      <c r="Z920" s="75"/>
      <c r="AA920" s="75"/>
      <c r="AB920" s="75"/>
      <c r="AC920" s="75"/>
      <c r="AD920" s="75"/>
      <c r="AE920" s="75"/>
      <c r="AF920" s="75"/>
      <c r="AG920" s="75"/>
      <c r="AH920" s="75"/>
      <c r="AI920" s="75"/>
      <c r="AJ920" s="75"/>
      <c r="AK920" s="75"/>
      <c r="AL920" s="75"/>
      <c r="AM920" s="75"/>
      <c r="AN920" s="75"/>
      <c r="AO920" s="75"/>
      <c r="AP920" s="75"/>
      <c r="AQ920" s="75"/>
    </row>
    <row r="921" ht="14.25" customHeight="1">
      <c r="F921" s="176"/>
      <c r="N921" s="176"/>
      <c r="V921" s="176"/>
      <c r="X921" s="132"/>
      <c r="Y921" s="75"/>
      <c r="Z921" s="75"/>
      <c r="AA921" s="75"/>
      <c r="AB921" s="75"/>
      <c r="AC921" s="75"/>
      <c r="AD921" s="75"/>
      <c r="AE921" s="75"/>
      <c r="AF921" s="75"/>
      <c r="AG921" s="75"/>
      <c r="AH921" s="75"/>
      <c r="AI921" s="75"/>
      <c r="AJ921" s="75"/>
      <c r="AK921" s="75"/>
      <c r="AL921" s="75"/>
      <c r="AM921" s="75"/>
      <c r="AN921" s="75"/>
      <c r="AO921" s="75"/>
      <c r="AP921" s="75"/>
      <c r="AQ921" s="75"/>
    </row>
    <row r="922" ht="14.25" customHeight="1">
      <c r="F922" s="176"/>
      <c r="N922" s="176"/>
      <c r="V922" s="176"/>
      <c r="X922" s="132"/>
      <c r="Y922" s="75"/>
      <c r="Z922" s="75"/>
      <c r="AA922" s="75"/>
      <c r="AB922" s="75"/>
      <c r="AC922" s="75"/>
      <c r="AD922" s="75"/>
      <c r="AE922" s="75"/>
      <c r="AF922" s="75"/>
      <c r="AG922" s="75"/>
      <c r="AH922" s="75"/>
      <c r="AI922" s="75"/>
      <c r="AJ922" s="75"/>
      <c r="AK922" s="75"/>
      <c r="AL922" s="75"/>
      <c r="AM922" s="75"/>
      <c r="AN922" s="75"/>
      <c r="AO922" s="75"/>
      <c r="AP922" s="75"/>
      <c r="AQ922" s="75"/>
    </row>
    <row r="923" ht="14.25" customHeight="1">
      <c r="F923" s="176"/>
      <c r="N923" s="176"/>
      <c r="V923" s="176"/>
      <c r="X923" s="132"/>
      <c r="Y923" s="75"/>
      <c r="Z923" s="75"/>
      <c r="AA923" s="75"/>
      <c r="AB923" s="75"/>
      <c r="AC923" s="75"/>
      <c r="AD923" s="75"/>
      <c r="AE923" s="75"/>
      <c r="AF923" s="75"/>
      <c r="AG923" s="75"/>
      <c r="AH923" s="75"/>
      <c r="AI923" s="75"/>
      <c r="AJ923" s="75"/>
      <c r="AK923" s="75"/>
      <c r="AL923" s="75"/>
      <c r="AM923" s="75"/>
      <c r="AN923" s="75"/>
      <c r="AO923" s="75"/>
      <c r="AP923" s="75"/>
      <c r="AQ923" s="75"/>
    </row>
    <row r="924" ht="14.25" customHeight="1">
      <c r="F924" s="176"/>
      <c r="N924" s="176"/>
      <c r="V924" s="176"/>
      <c r="X924" s="132"/>
      <c r="Y924" s="75"/>
      <c r="Z924" s="75"/>
      <c r="AA924" s="75"/>
      <c r="AB924" s="75"/>
      <c r="AC924" s="75"/>
      <c r="AD924" s="75"/>
      <c r="AE924" s="75"/>
      <c r="AF924" s="75"/>
      <c r="AG924" s="75"/>
      <c r="AH924" s="75"/>
      <c r="AI924" s="75"/>
      <c r="AJ924" s="75"/>
      <c r="AK924" s="75"/>
      <c r="AL924" s="75"/>
      <c r="AM924" s="75"/>
      <c r="AN924" s="75"/>
      <c r="AO924" s="75"/>
      <c r="AP924" s="75"/>
      <c r="AQ924" s="75"/>
    </row>
    <row r="925" ht="14.25" customHeight="1">
      <c r="F925" s="176"/>
      <c r="N925" s="176"/>
      <c r="V925" s="176"/>
      <c r="X925" s="132"/>
      <c r="Y925" s="75"/>
      <c r="Z925" s="75"/>
      <c r="AA925" s="75"/>
      <c r="AB925" s="75"/>
      <c r="AC925" s="75"/>
      <c r="AD925" s="75"/>
      <c r="AE925" s="75"/>
      <c r="AF925" s="75"/>
      <c r="AG925" s="75"/>
      <c r="AH925" s="75"/>
      <c r="AI925" s="75"/>
      <c r="AJ925" s="75"/>
      <c r="AK925" s="75"/>
      <c r="AL925" s="75"/>
      <c r="AM925" s="75"/>
      <c r="AN925" s="75"/>
      <c r="AO925" s="75"/>
      <c r="AP925" s="75"/>
      <c r="AQ925" s="75"/>
    </row>
    <row r="926" ht="14.25" customHeight="1">
      <c r="F926" s="176"/>
      <c r="N926" s="176"/>
      <c r="V926" s="176"/>
      <c r="X926" s="132"/>
      <c r="Y926" s="75"/>
      <c r="Z926" s="75"/>
      <c r="AA926" s="75"/>
      <c r="AB926" s="75"/>
      <c r="AC926" s="75"/>
      <c r="AD926" s="75"/>
      <c r="AE926" s="75"/>
      <c r="AF926" s="75"/>
      <c r="AG926" s="75"/>
      <c r="AH926" s="75"/>
      <c r="AI926" s="75"/>
      <c r="AJ926" s="75"/>
      <c r="AK926" s="75"/>
      <c r="AL926" s="75"/>
      <c r="AM926" s="75"/>
      <c r="AN926" s="75"/>
      <c r="AO926" s="75"/>
      <c r="AP926" s="75"/>
      <c r="AQ926" s="75"/>
    </row>
    <row r="927" ht="14.25" customHeight="1">
      <c r="F927" s="176"/>
      <c r="N927" s="176"/>
      <c r="V927" s="176"/>
      <c r="X927" s="132"/>
      <c r="Y927" s="75"/>
      <c r="Z927" s="75"/>
      <c r="AA927" s="75"/>
      <c r="AB927" s="75"/>
      <c r="AC927" s="75"/>
      <c r="AD927" s="75"/>
      <c r="AE927" s="75"/>
      <c r="AF927" s="75"/>
      <c r="AG927" s="75"/>
      <c r="AH927" s="75"/>
      <c r="AI927" s="75"/>
      <c r="AJ927" s="75"/>
      <c r="AK927" s="75"/>
      <c r="AL927" s="75"/>
      <c r="AM927" s="75"/>
      <c r="AN927" s="75"/>
      <c r="AO927" s="75"/>
      <c r="AP927" s="75"/>
      <c r="AQ927" s="75"/>
    </row>
    <row r="928" ht="14.25" customHeight="1">
      <c r="F928" s="176"/>
      <c r="N928" s="176"/>
      <c r="V928" s="176"/>
      <c r="X928" s="132"/>
      <c r="Y928" s="75"/>
      <c r="Z928" s="75"/>
      <c r="AA928" s="75"/>
      <c r="AB928" s="75"/>
      <c r="AC928" s="75"/>
      <c r="AD928" s="75"/>
      <c r="AE928" s="75"/>
      <c r="AF928" s="75"/>
      <c r="AG928" s="75"/>
      <c r="AH928" s="75"/>
      <c r="AI928" s="75"/>
      <c r="AJ928" s="75"/>
      <c r="AK928" s="75"/>
      <c r="AL928" s="75"/>
      <c r="AM928" s="75"/>
      <c r="AN928" s="75"/>
      <c r="AO928" s="75"/>
      <c r="AP928" s="75"/>
      <c r="AQ928" s="75"/>
    </row>
    <row r="929" ht="14.25" customHeight="1">
      <c r="F929" s="176"/>
      <c r="N929" s="176"/>
      <c r="V929" s="176"/>
      <c r="X929" s="132"/>
      <c r="Y929" s="75"/>
      <c r="Z929" s="75"/>
      <c r="AA929" s="75"/>
      <c r="AB929" s="75"/>
      <c r="AC929" s="75"/>
      <c r="AD929" s="75"/>
      <c r="AE929" s="75"/>
      <c r="AF929" s="75"/>
      <c r="AG929" s="75"/>
      <c r="AH929" s="75"/>
      <c r="AI929" s="75"/>
      <c r="AJ929" s="75"/>
      <c r="AK929" s="75"/>
      <c r="AL929" s="75"/>
      <c r="AM929" s="75"/>
      <c r="AN929" s="75"/>
      <c r="AO929" s="75"/>
      <c r="AP929" s="75"/>
      <c r="AQ929" s="75"/>
    </row>
    <row r="930" ht="14.25" customHeight="1">
      <c r="F930" s="176"/>
      <c r="N930" s="176"/>
      <c r="V930" s="176"/>
      <c r="X930" s="132"/>
      <c r="Y930" s="75"/>
      <c r="Z930" s="75"/>
      <c r="AA930" s="75"/>
      <c r="AB930" s="75"/>
      <c r="AC930" s="75"/>
      <c r="AD930" s="75"/>
      <c r="AE930" s="75"/>
      <c r="AF930" s="75"/>
      <c r="AG930" s="75"/>
      <c r="AH930" s="75"/>
      <c r="AI930" s="75"/>
      <c r="AJ930" s="75"/>
      <c r="AK930" s="75"/>
      <c r="AL930" s="75"/>
      <c r="AM930" s="75"/>
      <c r="AN930" s="75"/>
      <c r="AO930" s="75"/>
      <c r="AP930" s="75"/>
      <c r="AQ930" s="75"/>
    </row>
    <row r="931" ht="14.25" customHeight="1">
      <c r="F931" s="176"/>
      <c r="N931" s="176"/>
      <c r="V931" s="176"/>
      <c r="X931" s="132"/>
      <c r="Y931" s="75"/>
      <c r="Z931" s="75"/>
      <c r="AA931" s="75"/>
      <c r="AB931" s="75"/>
      <c r="AC931" s="75"/>
      <c r="AD931" s="75"/>
      <c r="AE931" s="75"/>
      <c r="AF931" s="75"/>
      <c r="AG931" s="75"/>
      <c r="AH931" s="75"/>
      <c r="AI931" s="75"/>
      <c r="AJ931" s="75"/>
      <c r="AK931" s="75"/>
      <c r="AL931" s="75"/>
      <c r="AM931" s="75"/>
      <c r="AN931" s="75"/>
      <c r="AO931" s="75"/>
      <c r="AP931" s="75"/>
      <c r="AQ931" s="75"/>
    </row>
    <row r="932" ht="14.25" customHeight="1">
      <c r="F932" s="176"/>
      <c r="N932" s="176"/>
      <c r="V932" s="176"/>
      <c r="X932" s="132"/>
      <c r="Y932" s="75"/>
      <c r="Z932" s="75"/>
      <c r="AA932" s="75"/>
      <c r="AB932" s="75"/>
      <c r="AC932" s="75"/>
      <c r="AD932" s="75"/>
      <c r="AE932" s="75"/>
      <c r="AF932" s="75"/>
      <c r="AG932" s="75"/>
      <c r="AH932" s="75"/>
      <c r="AI932" s="75"/>
      <c r="AJ932" s="75"/>
      <c r="AK932" s="75"/>
      <c r="AL932" s="75"/>
      <c r="AM932" s="75"/>
      <c r="AN932" s="75"/>
      <c r="AO932" s="75"/>
      <c r="AP932" s="75"/>
      <c r="AQ932" s="75"/>
    </row>
    <row r="933" ht="14.25" customHeight="1">
      <c r="F933" s="176"/>
      <c r="N933" s="176"/>
      <c r="V933" s="176"/>
      <c r="X933" s="132"/>
      <c r="Y933" s="75"/>
      <c r="Z933" s="75"/>
      <c r="AA933" s="75"/>
      <c r="AB933" s="75"/>
      <c r="AC933" s="75"/>
      <c r="AD933" s="75"/>
      <c r="AE933" s="75"/>
      <c r="AF933" s="75"/>
      <c r="AG933" s="75"/>
      <c r="AH933" s="75"/>
      <c r="AI933" s="75"/>
      <c r="AJ933" s="75"/>
      <c r="AK933" s="75"/>
      <c r="AL933" s="75"/>
      <c r="AM933" s="75"/>
      <c r="AN933" s="75"/>
      <c r="AO933" s="75"/>
      <c r="AP933" s="75"/>
      <c r="AQ933" s="75"/>
    </row>
    <row r="934" ht="14.25" customHeight="1">
      <c r="F934" s="176"/>
      <c r="N934" s="176"/>
      <c r="V934" s="176"/>
      <c r="X934" s="132"/>
      <c r="Y934" s="75"/>
      <c r="Z934" s="75"/>
      <c r="AA934" s="75"/>
      <c r="AB934" s="75"/>
      <c r="AC934" s="75"/>
      <c r="AD934" s="75"/>
      <c r="AE934" s="75"/>
      <c r="AF934" s="75"/>
      <c r="AG934" s="75"/>
      <c r="AH934" s="75"/>
      <c r="AI934" s="75"/>
      <c r="AJ934" s="75"/>
      <c r="AK934" s="75"/>
      <c r="AL934" s="75"/>
      <c r="AM934" s="75"/>
      <c r="AN934" s="75"/>
      <c r="AO934" s="75"/>
      <c r="AP934" s="75"/>
      <c r="AQ934" s="75"/>
    </row>
    <row r="935" ht="14.25" customHeight="1">
      <c r="F935" s="176"/>
      <c r="N935" s="176"/>
      <c r="V935" s="176"/>
      <c r="X935" s="132"/>
      <c r="Y935" s="75"/>
      <c r="Z935" s="75"/>
      <c r="AA935" s="75"/>
      <c r="AB935" s="75"/>
      <c r="AC935" s="75"/>
      <c r="AD935" s="75"/>
      <c r="AE935" s="75"/>
      <c r="AF935" s="75"/>
      <c r="AG935" s="75"/>
      <c r="AH935" s="75"/>
      <c r="AI935" s="75"/>
      <c r="AJ935" s="75"/>
      <c r="AK935" s="75"/>
      <c r="AL935" s="75"/>
      <c r="AM935" s="75"/>
      <c r="AN935" s="75"/>
      <c r="AO935" s="75"/>
      <c r="AP935" s="75"/>
      <c r="AQ935" s="75"/>
    </row>
    <row r="936" ht="14.25" customHeight="1">
      <c r="F936" s="176"/>
      <c r="N936" s="176"/>
      <c r="V936" s="176"/>
      <c r="X936" s="132"/>
      <c r="Y936" s="75"/>
      <c r="Z936" s="75"/>
      <c r="AA936" s="75"/>
      <c r="AB936" s="75"/>
      <c r="AC936" s="75"/>
      <c r="AD936" s="75"/>
      <c r="AE936" s="75"/>
      <c r="AF936" s="75"/>
      <c r="AG936" s="75"/>
      <c r="AH936" s="75"/>
      <c r="AI936" s="75"/>
      <c r="AJ936" s="75"/>
      <c r="AK936" s="75"/>
      <c r="AL936" s="75"/>
      <c r="AM936" s="75"/>
      <c r="AN936" s="75"/>
      <c r="AO936" s="75"/>
      <c r="AP936" s="75"/>
      <c r="AQ936" s="75"/>
    </row>
    <row r="937" ht="14.25" customHeight="1">
      <c r="F937" s="176"/>
      <c r="N937" s="176"/>
      <c r="V937" s="176"/>
      <c r="X937" s="132"/>
      <c r="Y937" s="75"/>
      <c r="Z937" s="75"/>
      <c r="AA937" s="75"/>
      <c r="AB937" s="75"/>
      <c r="AC937" s="75"/>
      <c r="AD937" s="75"/>
      <c r="AE937" s="75"/>
      <c r="AF937" s="75"/>
      <c r="AG937" s="75"/>
      <c r="AH937" s="75"/>
      <c r="AI937" s="75"/>
      <c r="AJ937" s="75"/>
      <c r="AK937" s="75"/>
      <c r="AL937" s="75"/>
      <c r="AM937" s="75"/>
      <c r="AN937" s="75"/>
      <c r="AO937" s="75"/>
      <c r="AP937" s="75"/>
      <c r="AQ937" s="75"/>
    </row>
    <row r="938" ht="14.25" customHeight="1">
      <c r="F938" s="176"/>
      <c r="N938" s="176"/>
      <c r="V938" s="176"/>
      <c r="X938" s="132"/>
      <c r="Y938" s="75"/>
      <c r="Z938" s="75"/>
      <c r="AA938" s="75"/>
      <c r="AB938" s="75"/>
      <c r="AC938" s="75"/>
      <c r="AD938" s="75"/>
      <c r="AE938" s="75"/>
      <c r="AF938" s="75"/>
      <c r="AG938" s="75"/>
      <c r="AH938" s="75"/>
      <c r="AI938" s="75"/>
      <c r="AJ938" s="75"/>
      <c r="AK938" s="75"/>
      <c r="AL938" s="75"/>
      <c r="AM938" s="75"/>
      <c r="AN938" s="75"/>
      <c r="AO938" s="75"/>
      <c r="AP938" s="75"/>
      <c r="AQ938" s="75"/>
    </row>
    <row r="939" ht="14.25" customHeight="1">
      <c r="F939" s="176"/>
      <c r="N939" s="176"/>
      <c r="V939" s="176"/>
      <c r="X939" s="132"/>
      <c r="Y939" s="75"/>
      <c r="Z939" s="75"/>
      <c r="AA939" s="75"/>
      <c r="AB939" s="75"/>
      <c r="AC939" s="75"/>
      <c r="AD939" s="75"/>
      <c r="AE939" s="75"/>
      <c r="AF939" s="75"/>
      <c r="AG939" s="75"/>
      <c r="AH939" s="75"/>
      <c r="AI939" s="75"/>
      <c r="AJ939" s="75"/>
      <c r="AK939" s="75"/>
      <c r="AL939" s="75"/>
      <c r="AM939" s="75"/>
      <c r="AN939" s="75"/>
      <c r="AO939" s="75"/>
      <c r="AP939" s="75"/>
      <c r="AQ939" s="75"/>
    </row>
    <row r="940" ht="14.25" customHeight="1">
      <c r="F940" s="176"/>
      <c r="N940" s="176"/>
      <c r="V940" s="176"/>
      <c r="X940" s="132"/>
      <c r="Y940" s="75"/>
      <c r="Z940" s="75"/>
      <c r="AA940" s="75"/>
      <c r="AB940" s="75"/>
      <c r="AC940" s="75"/>
      <c r="AD940" s="75"/>
      <c r="AE940" s="75"/>
      <c r="AF940" s="75"/>
      <c r="AG940" s="75"/>
      <c r="AH940" s="75"/>
      <c r="AI940" s="75"/>
      <c r="AJ940" s="75"/>
      <c r="AK940" s="75"/>
      <c r="AL940" s="75"/>
      <c r="AM940" s="75"/>
      <c r="AN940" s="75"/>
      <c r="AO940" s="75"/>
      <c r="AP940" s="75"/>
      <c r="AQ940" s="75"/>
    </row>
    <row r="941" ht="14.25" customHeight="1">
      <c r="F941" s="176"/>
      <c r="N941" s="176"/>
      <c r="V941" s="176"/>
      <c r="X941" s="132"/>
      <c r="Y941" s="75"/>
      <c r="Z941" s="75"/>
      <c r="AA941" s="75"/>
      <c r="AB941" s="75"/>
      <c r="AC941" s="75"/>
      <c r="AD941" s="75"/>
      <c r="AE941" s="75"/>
      <c r="AF941" s="75"/>
      <c r="AG941" s="75"/>
      <c r="AH941" s="75"/>
      <c r="AI941" s="75"/>
      <c r="AJ941" s="75"/>
      <c r="AK941" s="75"/>
      <c r="AL941" s="75"/>
      <c r="AM941" s="75"/>
      <c r="AN941" s="75"/>
      <c r="AO941" s="75"/>
      <c r="AP941" s="75"/>
      <c r="AQ941" s="75"/>
    </row>
    <row r="942" ht="14.25" customHeight="1">
      <c r="F942" s="176"/>
      <c r="N942" s="176"/>
      <c r="V942" s="176"/>
      <c r="X942" s="132"/>
      <c r="Y942" s="75"/>
      <c r="Z942" s="75"/>
      <c r="AA942" s="75"/>
      <c r="AB942" s="75"/>
      <c r="AC942" s="75"/>
      <c r="AD942" s="75"/>
      <c r="AE942" s="75"/>
      <c r="AF942" s="75"/>
      <c r="AG942" s="75"/>
      <c r="AH942" s="75"/>
      <c r="AI942" s="75"/>
      <c r="AJ942" s="75"/>
      <c r="AK942" s="75"/>
      <c r="AL942" s="75"/>
      <c r="AM942" s="75"/>
      <c r="AN942" s="75"/>
      <c r="AO942" s="75"/>
      <c r="AP942" s="75"/>
      <c r="AQ942" s="75"/>
    </row>
    <row r="943" ht="14.25" customHeight="1">
      <c r="F943" s="176"/>
      <c r="N943" s="176"/>
      <c r="V943" s="176"/>
      <c r="X943" s="132"/>
      <c r="Y943" s="75"/>
      <c r="Z943" s="75"/>
      <c r="AA943" s="75"/>
      <c r="AB943" s="75"/>
      <c r="AC943" s="75"/>
      <c r="AD943" s="75"/>
      <c r="AE943" s="75"/>
      <c r="AF943" s="75"/>
      <c r="AG943" s="75"/>
      <c r="AH943" s="75"/>
      <c r="AI943" s="75"/>
      <c r="AJ943" s="75"/>
      <c r="AK943" s="75"/>
      <c r="AL943" s="75"/>
      <c r="AM943" s="75"/>
      <c r="AN943" s="75"/>
      <c r="AO943" s="75"/>
      <c r="AP943" s="75"/>
      <c r="AQ943" s="75"/>
    </row>
    <row r="944" ht="14.25" customHeight="1">
      <c r="F944" s="176"/>
      <c r="N944" s="176"/>
      <c r="V944" s="176"/>
      <c r="X944" s="132"/>
      <c r="Y944" s="75"/>
      <c r="Z944" s="75"/>
      <c r="AA944" s="75"/>
      <c r="AB944" s="75"/>
      <c r="AC944" s="75"/>
      <c r="AD944" s="75"/>
      <c r="AE944" s="75"/>
      <c r="AF944" s="75"/>
      <c r="AG944" s="75"/>
      <c r="AH944" s="75"/>
      <c r="AI944" s="75"/>
      <c r="AJ944" s="75"/>
      <c r="AK944" s="75"/>
      <c r="AL944" s="75"/>
      <c r="AM944" s="75"/>
      <c r="AN944" s="75"/>
      <c r="AO944" s="75"/>
      <c r="AP944" s="75"/>
      <c r="AQ944" s="75"/>
    </row>
    <row r="945" ht="14.25" customHeight="1">
      <c r="F945" s="176"/>
      <c r="N945" s="176"/>
      <c r="V945" s="176"/>
      <c r="X945" s="132"/>
      <c r="Y945" s="75"/>
      <c r="Z945" s="75"/>
      <c r="AA945" s="75"/>
      <c r="AB945" s="75"/>
      <c r="AC945" s="75"/>
      <c r="AD945" s="75"/>
      <c r="AE945" s="75"/>
      <c r="AF945" s="75"/>
      <c r="AG945" s="75"/>
      <c r="AH945" s="75"/>
      <c r="AI945" s="75"/>
      <c r="AJ945" s="75"/>
      <c r="AK945" s="75"/>
      <c r="AL945" s="75"/>
      <c r="AM945" s="75"/>
      <c r="AN945" s="75"/>
      <c r="AO945" s="75"/>
      <c r="AP945" s="75"/>
      <c r="AQ945" s="75"/>
    </row>
    <row r="946" ht="14.25" customHeight="1">
      <c r="F946" s="176"/>
      <c r="N946" s="176"/>
      <c r="V946" s="176"/>
      <c r="X946" s="132"/>
      <c r="Y946" s="75"/>
      <c r="Z946" s="75"/>
      <c r="AA946" s="75"/>
      <c r="AB946" s="75"/>
      <c r="AC946" s="75"/>
      <c r="AD946" s="75"/>
      <c r="AE946" s="75"/>
      <c r="AF946" s="75"/>
      <c r="AG946" s="75"/>
      <c r="AH946" s="75"/>
      <c r="AI946" s="75"/>
      <c r="AJ946" s="75"/>
      <c r="AK946" s="75"/>
      <c r="AL946" s="75"/>
      <c r="AM946" s="75"/>
      <c r="AN946" s="75"/>
      <c r="AO946" s="75"/>
      <c r="AP946" s="75"/>
      <c r="AQ946" s="75"/>
    </row>
    <row r="947" ht="14.25" customHeight="1">
      <c r="F947" s="176"/>
      <c r="N947" s="176"/>
      <c r="V947" s="176"/>
      <c r="X947" s="132"/>
      <c r="Y947" s="75"/>
      <c r="Z947" s="75"/>
      <c r="AA947" s="75"/>
      <c r="AB947" s="75"/>
      <c r="AC947" s="75"/>
      <c r="AD947" s="75"/>
      <c r="AE947" s="75"/>
      <c r="AF947" s="75"/>
      <c r="AG947" s="75"/>
      <c r="AH947" s="75"/>
      <c r="AI947" s="75"/>
      <c r="AJ947" s="75"/>
      <c r="AK947" s="75"/>
      <c r="AL947" s="75"/>
      <c r="AM947" s="75"/>
      <c r="AN947" s="75"/>
      <c r="AO947" s="75"/>
      <c r="AP947" s="75"/>
      <c r="AQ947" s="75"/>
    </row>
    <row r="948" ht="14.25" customHeight="1">
      <c r="F948" s="176"/>
      <c r="N948" s="176"/>
      <c r="V948" s="176"/>
      <c r="X948" s="132"/>
      <c r="Y948" s="75"/>
      <c r="Z948" s="75"/>
      <c r="AA948" s="75"/>
      <c r="AB948" s="75"/>
      <c r="AC948" s="75"/>
      <c r="AD948" s="75"/>
      <c r="AE948" s="75"/>
      <c r="AF948" s="75"/>
      <c r="AG948" s="75"/>
      <c r="AH948" s="75"/>
      <c r="AI948" s="75"/>
      <c r="AJ948" s="75"/>
      <c r="AK948" s="75"/>
      <c r="AL948" s="75"/>
      <c r="AM948" s="75"/>
      <c r="AN948" s="75"/>
      <c r="AO948" s="75"/>
      <c r="AP948" s="75"/>
      <c r="AQ948" s="75"/>
    </row>
    <row r="949" ht="14.25" customHeight="1">
      <c r="F949" s="176"/>
      <c r="N949" s="176"/>
      <c r="V949" s="176"/>
      <c r="X949" s="132"/>
      <c r="Y949" s="75"/>
      <c r="Z949" s="75"/>
      <c r="AA949" s="75"/>
      <c r="AB949" s="75"/>
      <c r="AC949" s="75"/>
      <c r="AD949" s="75"/>
      <c r="AE949" s="75"/>
      <c r="AF949" s="75"/>
      <c r="AG949" s="75"/>
      <c r="AH949" s="75"/>
      <c r="AI949" s="75"/>
      <c r="AJ949" s="75"/>
      <c r="AK949" s="75"/>
      <c r="AL949" s="75"/>
      <c r="AM949" s="75"/>
      <c r="AN949" s="75"/>
      <c r="AO949" s="75"/>
      <c r="AP949" s="75"/>
      <c r="AQ949" s="75"/>
    </row>
    <row r="950" ht="14.25" customHeight="1">
      <c r="F950" s="176"/>
      <c r="N950" s="176"/>
      <c r="V950" s="176"/>
      <c r="X950" s="132"/>
      <c r="Y950" s="75"/>
      <c r="Z950" s="75"/>
      <c r="AA950" s="75"/>
      <c r="AB950" s="75"/>
      <c r="AC950" s="75"/>
      <c r="AD950" s="75"/>
      <c r="AE950" s="75"/>
      <c r="AF950" s="75"/>
      <c r="AG950" s="75"/>
      <c r="AH950" s="75"/>
      <c r="AI950" s="75"/>
      <c r="AJ950" s="75"/>
      <c r="AK950" s="75"/>
      <c r="AL950" s="75"/>
      <c r="AM950" s="75"/>
      <c r="AN950" s="75"/>
      <c r="AO950" s="75"/>
      <c r="AP950" s="75"/>
      <c r="AQ950" s="75"/>
    </row>
    <row r="951" ht="14.25" customHeight="1">
      <c r="F951" s="176"/>
      <c r="N951" s="176"/>
      <c r="V951" s="176"/>
      <c r="X951" s="132"/>
      <c r="Y951" s="75"/>
      <c r="Z951" s="75"/>
      <c r="AA951" s="75"/>
      <c r="AB951" s="75"/>
      <c r="AC951" s="75"/>
      <c r="AD951" s="75"/>
      <c r="AE951" s="75"/>
      <c r="AF951" s="75"/>
      <c r="AG951" s="75"/>
      <c r="AH951" s="75"/>
      <c r="AI951" s="75"/>
      <c r="AJ951" s="75"/>
      <c r="AK951" s="75"/>
      <c r="AL951" s="75"/>
      <c r="AM951" s="75"/>
      <c r="AN951" s="75"/>
      <c r="AO951" s="75"/>
      <c r="AP951" s="75"/>
      <c r="AQ951" s="75"/>
    </row>
    <row r="952" ht="14.25" customHeight="1">
      <c r="F952" s="176"/>
      <c r="N952" s="176"/>
      <c r="V952" s="176"/>
      <c r="X952" s="132"/>
      <c r="Y952" s="75"/>
      <c r="Z952" s="75"/>
      <c r="AA952" s="75"/>
      <c r="AB952" s="75"/>
      <c r="AC952" s="75"/>
      <c r="AD952" s="75"/>
      <c r="AE952" s="75"/>
      <c r="AF952" s="75"/>
      <c r="AG952" s="75"/>
      <c r="AH952" s="75"/>
      <c r="AI952" s="75"/>
      <c r="AJ952" s="75"/>
      <c r="AK952" s="75"/>
      <c r="AL952" s="75"/>
      <c r="AM952" s="75"/>
      <c r="AN952" s="75"/>
      <c r="AO952" s="75"/>
      <c r="AP952" s="75"/>
      <c r="AQ952" s="75"/>
    </row>
    <row r="953" ht="14.25" customHeight="1">
      <c r="F953" s="176"/>
      <c r="N953" s="176"/>
      <c r="V953" s="176"/>
      <c r="X953" s="132"/>
      <c r="Y953" s="75"/>
      <c r="Z953" s="75"/>
      <c r="AA953" s="75"/>
      <c r="AB953" s="75"/>
      <c r="AC953" s="75"/>
      <c r="AD953" s="75"/>
      <c r="AE953" s="75"/>
      <c r="AF953" s="75"/>
      <c r="AG953" s="75"/>
      <c r="AH953" s="75"/>
      <c r="AI953" s="75"/>
      <c r="AJ953" s="75"/>
      <c r="AK953" s="75"/>
      <c r="AL953" s="75"/>
      <c r="AM953" s="75"/>
      <c r="AN953" s="75"/>
      <c r="AO953" s="75"/>
      <c r="AP953" s="75"/>
      <c r="AQ953" s="75"/>
    </row>
    <row r="954" ht="14.25" customHeight="1">
      <c r="F954" s="176"/>
      <c r="N954" s="176"/>
      <c r="V954" s="176"/>
      <c r="X954" s="132"/>
      <c r="Y954" s="75"/>
      <c r="Z954" s="75"/>
      <c r="AA954" s="75"/>
      <c r="AB954" s="75"/>
      <c r="AC954" s="75"/>
      <c r="AD954" s="75"/>
      <c r="AE954" s="75"/>
      <c r="AF954" s="75"/>
      <c r="AG954" s="75"/>
      <c r="AH954" s="75"/>
      <c r="AI954" s="75"/>
      <c r="AJ954" s="75"/>
      <c r="AK954" s="75"/>
      <c r="AL954" s="75"/>
      <c r="AM954" s="75"/>
      <c r="AN954" s="75"/>
      <c r="AO954" s="75"/>
      <c r="AP954" s="75"/>
      <c r="AQ954" s="75"/>
    </row>
    <row r="955" ht="14.25" customHeight="1">
      <c r="F955" s="176"/>
      <c r="N955" s="176"/>
      <c r="V955" s="176"/>
      <c r="X955" s="132"/>
      <c r="Y955" s="75"/>
      <c r="Z955" s="75"/>
      <c r="AA955" s="75"/>
      <c r="AB955" s="75"/>
      <c r="AC955" s="75"/>
      <c r="AD955" s="75"/>
      <c r="AE955" s="75"/>
      <c r="AF955" s="75"/>
      <c r="AG955" s="75"/>
      <c r="AH955" s="75"/>
      <c r="AI955" s="75"/>
      <c r="AJ955" s="75"/>
      <c r="AK955" s="75"/>
      <c r="AL955" s="75"/>
      <c r="AM955" s="75"/>
      <c r="AN955" s="75"/>
      <c r="AO955" s="75"/>
      <c r="AP955" s="75"/>
      <c r="AQ955" s="75"/>
    </row>
    <row r="956" ht="14.25" customHeight="1">
      <c r="F956" s="176"/>
      <c r="N956" s="176"/>
      <c r="V956" s="176"/>
      <c r="X956" s="132"/>
      <c r="Y956" s="75"/>
      <c r="Z956" s="75"/>
      <c r="AA956" s="75"/>
      <c r="AB956" s="75"/>
      <c r="AC956" s="75"/>
      <c r="AD956" s="75"/>
      <c r="AE956" s="75"/>
      <c r="AF956" s="75"/>
      <c r="AG956" s="75"/>
      <c r="AH956" s="75"/>
      <c r="AI956" s="75"/>
      <c r="AJ956" s="75"/>
      <c r="AK956" s="75"/>
      <c r="AL956" s="75"/>
      <c r="AM956" s="75"/>
      <c r="AN956" s="75"/>
      <c r="AO956" s="75"/>
      <c r="AP956" s="75"/>
      <c r="AQ956" s="75"/>
    </row>
    <row r="957" ht="14.25" customHeight="1">
      <c r="F957" s="176"/>
      <c r="N957" s="176"/>
      <c r="V957" s="176"/>
      <c r="X957" s="132"/>
      <c r="Y957" s="75"/>
      <c r="Z957" s="75"/>
      <c r="AA957" s="75"/>
      <c r="AB957" s="75"/>
      <c r="AC957" s="75"/>
      <c r="AD957" s="75"/>
      <c r="AE957" s="75"/>
      <c r="AF957" s="75"/>
      <c r="AG957" s="75"/>
      <c r="AH957" s="75"/>
      <c r="AI957" s="75"/>
      <c r="AJ957" s="75"/>
      <c r="AK957" s="75"/>
      <c r="AL957" s="75"/>
      <c r="AM957" s="75"/>
      <c r="AN957" s="75"/>
      <c r="AO957" s="75"/>
      <c r="AP957" s="75"/>
      <c r="AQ957" s="75"/>
    </row>
    <row r="958" ht="14.25" customHeight="1">
      <c r="F958" s="176"/>
      <c r="N958" s="176"/>
      <c r="V958" s="176"/>
      <c r="X958" s="132"/>
      <c r="Y958" s="75"/>
      <c r="Z958" s="75"/>
      <c r="AA958" s="75"/>
      <c r="AB958" s="75"/>
      <c r="AC958" s="75"/>
      <c r="AD958" s="75"/>
      <c r="AE958" s="75"/>
      <c r="AF958" s="75"/>
      <c r="AG958" s="75"/>
      <c r="AH958" s="75"/>
      <c r="AI958" s="75"/>
      <c r="AJ958" s="75"/>
      <c r="AK958" s="75"/>
      <c r="AL958" s="75"/>
      <c r="AM958" s="75"/>
      <c r="AN958" s="75"/>
      <c r="AO958" s="75"/>
      <c r="AP958" s="75"/>
      <c r="AQ958" s="75"/>
    </row>
    <row r="959" ht="14.25" customHeight="1">
      <c r="F959" s="176"/>
      <c r="N959" s="176"/>
      <c r="V959" s="176"/>
      <c r="X959" s="132"/>
      <c r="Y959" s="75"/>
      <c r="Z959" s="75"/>
      <c r="AA959" s="75"/>
      <c r="AB959" s="75"/>
      <c r="AC959" s="75"/>
      <c r="AD959" s="75"/>
      <c r="AE959" s="75"/>
      <c r="AF959" s="75"/>
      <c r="AG959" s="75"/>
      <c r="AH959" s="75"/>
      <c r="AI959" s="75"/>
      <c r="AJ959" s="75"/>
      <c r="AK959" s="75"/>
      <c r="AL959" s="75"/>
      <c r="AM959" s="75"/>
      <c r="AN959" s="75"/>
      <c r="AO959" s="75"/>
      <c r="AP959" s="75"/>
      <c r="AQ959" s="75"/>
    </row>
    <row r="960" ht="14.25" customHeight="1">
      <c r="F960" s="176"/>
      <c r="N960" s="176"/>
      <c r="V960" s="176"/>
      <c r="X960" s="132"/>
      <c r="Y960" s="75"/>
      <c r="Z960" s="75"/>
      <c r="AA960" s="75"/>
      <c r="AB960" s="75"/>
      <c r="AC960" s="75"/>
      <c r="AD960" s="75"/>
      <c r="AE960" s="75"/>
      <c r="AF960" s="75"/>
      <c r="AG960" s="75"/>
      <c r="AH960" s="75"/>
      <c r="AI960" s="75"/>
      <c r="AJ960" s="75"/>
      <c r="AK960" s="75"/>
      <c r="AL960" s="75"/>
      <c r="AM960" s="75"/>
      <c r="AN960" s="75"/>
      <c r="AO960" s="75"/>
      <c r="AP960" s="75"/>
      <c r="AQ960" s="75"/>
    </row>
    <row r="961" ht="14.25" customHeight="1">
      <c r="F961" s="176"/>
      <c r="N961" s="176"/>
      <c r="V961" s="176"/>
      <c r="X961" s="132"/>
      <c r="Y961" s="75"/>
      <c r="Z961" s="75"/>
      <c r="AA961" s="75"/>
      <c r="AB961" s="75"/>
      <c r="AC961" s="75"/>
      <c r="AD961" s="75"/>
      <c r="AE961" s="75"/>
      <c r="AF961" s="75"/>
      <c r="AG961" s="75"/>
      <c r="AH961" s="75"/>
      <c r="AI961" s="75"/>
      <c r="AJ961" s="75"/>
      <c r="AK961" s="75"/>
      <c r="AL961" s="75"/>
      <c r="AM961" s="75"/>
      <c r="AN961" s="75"/>
      <c r="AO961" s="75"/>
      <c r="AP961" s="75"/>
      <c r="AQ961" s="75"/>
    </row>
    <row r="962" ht="14.25" customHeight="1">
      <c r="F962" s="176"/>
      <c r="N962" s="176"/>
      <c r="V962" s="176"/>
      <c r="X962" s="132"/>
      <c r="Y962" s="75"/>
      <c r="Z962" s="75"/>
      <c r="AA962" s="75"/>
      <c r="AB962" s="75"/>
      <c r="AC962" s="75"/>
      <c r="AD962" s="75"/>
      <c r="AE962" s="75"/>
      <c r="AF962" s="75"/>
      <c r="AG962" s="75"/>
      <c r="AH962" s="75"/>
      <c r="AI962" s="75"/>
      <c r="AJ962" s="75"/>
      <c r="AK962" s="75"/>
      <c r="AL962" s="75"/>
      <c r="AM962" s="75"/>
      <c r="AN962" s="75"/>
      <c r="AO962" s="75"/>
      <c r="AP962" s="75"/>
      <c r="AQ962" s="75"/>
    </row>
    <row r="963" ht="14.25" customHeight="1">
      <c r="F963" s="176"/>
      <c r="N963" s="176"/>
      <c r="V963" s="176"/>
      <c r="X963" s="132"/>
      <c r="Y963" s="75"/>
      <c r="Z963" s="75"/>
      <c r="AA963" s="75"/>
      <c r="AB963" s="75"/>
      <c r="AC963" s="75"/>
      <c r="AD963" s="75"/>
      <c r="AE963" s="75"/>
      <c r="AF963" s="75"/>
      <c r="AG963" s="75"/>
      <c r="AH963" s="75"/>
      <c r="AI963" s="75"/>
      <c r="AJ963" s="75"/>
      <c r="AK963" s="75"/>
      <c r="AL963" s="75"/>
      <c r="AM963" s="75"/>
      <c r="AN963" s="75"/>
      <c r="AO963" s="75"/>
      <c r="AP963" s="75"/>
      <c r="AQ963" s="75"/>
    </row>
    <row r="964" ht="14.25" customHeight="1">
      <c r="F964" s="176"/>
      <c r="N964" s="176"/>
      <c r="V964" s="176"/>
      <c r="X964" s="132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  <c r="AO964" s="75"/>
      <c r="AP964" s="75"/>
      <c r="AQ964" s="75"/>
    </row>
    <row r="965" ht="14.25" customHeight="1">
      <c r="F965" s="176"/>
      <c r="N965" s="176"/>
      <c r="V965" s="176"/>
      <c r="X965" s="132"/>
      <c r="Y965" s="75"/>
      <c r="Z965" s="75"/>
      <c r="AA965" s="75"/>
      <c r="AB965" s="75"/>
      <c r="AC965" s="75"/>
      <c r="AD965" s="75"/>
      <c r="AE965" s="75"/>
      <c r="AF965" s="75"/>
      <c r="AG965" s="75"/>
      <c r="AH965" s="75"/>
      <c r="AI965" s="75"/>
      <c r="AJ965" s="75"/>
      <c r="AK965" s="75"/>
      <c r="AL965" s="75"/>
      <c r="AM965" s="75"/>
      <c r="AN965" s="75"/>
      <c r="AO965" s="75"/>
      <c r="AP965" s="75"/>
      <c r="AQ965" s="75"/>
    </row>
    <row r="966" ht="14.25" customHeight="1">
      <c r="F966" s="176"/>
      <c r="N966" s="176"/>
      <c r="V966" s="176"/>
      <c r="X966" s="132"/>
      <c r="Y966" s="75"/>
      <c r="Z966" s="75"/>
      <c r="AA966" s="75"/>
      <c r="AB966" s="75"/>
      <c r="AC966" s="75"/>
      <c r="AD966" s="75"/>
      <c r="AE966" s="75"/>
      <c r="AF966" s="75"/>
      <c r="AG966" s="75"/>
      <c r="AH966" s="75"/>
      <c r="AI966" s="75"/>
      <c r="AJ966" s="75"/>
      <c r="AK966" s="75"/>
      <c r="AL966" s="75"/>
      <c r="AM966" s="75"/>
      <c r="AN966" s="75"/>
      <c r="AO966" s="75"/>
      <c r="AP966" s="75"/>
      <c r="AQ966" s="75"/>
    </row>
    <row r="967" ht="14.25" customHeight="1">
      <c r="F967" s="176"/>
      <c r="N967" s="176"/>
      <c r="V967" s="176"/>
      <c r="X967" s="132"/>
      <c r="Y967" s="75"/>
      <c r="Z967" s="75"/>
      <c r="AA967" s="75"/>
      <c r="AB967" s="75"/>
      <c r="AC967" s="75"/>
      <c r="AD967" s="75"/>
      <c r="AE967" s="75"/>
      <c r="AF967" s="75"/>
      <c r="AG967" s="75"/>
      <c r="AH967" s="75"/>
      <c r="AI967" s="75"/>
      <c r="AJ967" s="75"/>
      <c r="AK967" s="75"/>
      <c r="AL967" s="75"/>
      <c r="AM967" s="75"/>
      <c r="AN967" s="75"/>
      <c r="AO967" s="75"/>
      <c r="AP967" s="75"/>
      <c r="AQ967" s="75"/>
    </row>
    <row r="968" ht="14.25" customHeight="1">
      <c r="F968" s="176"/>
      <c r="N968" s="176"/>
      <c r="V968" s="176"/>
      <c r="X968" s="132"/>
      <c r="Y968" s="75"/>
      <c r="Z968" s="75"/>
      <c r="AA968" s="75"/>
      <c r="AB968" s="75"/>
      <c r="AC968" s="75"/>
      <c r="AD968" s="75"/>
      <c r="AE968" s="75"/>
      <c r="AF968" s="75"/>
      <c r="AG968" s="75"/>
      <c r="AH968" s="75"/>
      <c r="AI968" s="75"/>
      <c r="AJ968" s="75"/>
      <c r="AK968" s="75"/>
      <c r="AL968" s="75"/>
      <c r="AM968" s="75"/>
      <c r="AN968" s="75"/>
      <c r="AO968" s="75"/>
      <c r="AP968" s="75"/>
      <c r="AQ968" s="75"/>
    </row>
    <row r="969" ht="14.25" customHeight="1">
      <c r="F969" s="176"/>
      <c r="N969" s="176"/>
      <c r="V969" s="176"/>
      <c r="X969" s="132"/>
      <c r="Y969" s="75"/>
      <c r="Z969" s="75"/>
      <c r="AA969" s="75"/>
      <c r="AB969" s="75"/>
      <c r="AC969" s="75"/>
      <c r="AD969" s="75"/>
      <c r="AE969" s="75"/>
      <c r="AF969" s="75"/>
      <c r="AG969" s="75"/>
      <c r="AH969" s="75"/>
      <c r="AI969" s="75"/>
      <c r="AJ969" s="75"/>
      <c r="AK969" s="75"/>
      <c r="AL969" s="75"/>
      <c r="AM969" s="75"/>
      <c r="AN969" s="75"/>
      <c r="AO969" s="75"/>
      <c r="AP969" s="75"/>
      <c r="AQ969" s="75"/>
    </row>
    <row r="970" ht="14.25" customHeight="1">
      <c r="F970" s="176"/>
      <c r="N970" s="176"/>
      <c r="V970" s="176"/>
      <c r="X970" s="132"/>
      <c r="Y970" s="75"/>
      <c r="Z970" s="75"/>
      <c r="AA970" s="75"/>
      <c r="AB970" s="75"/>
      <c r="AC970" s="75"/>
      <c r="AD970" s="75"/>
      <c r="AE970" s="75"/>
      <c r="AF970" s="75"/>
      <c r="AG970" s="75"/>
      <c r="AH970" s="75"/>
      <c r="AI970" s="75"/>
      <c r="AJ970" s="75"/>
      <c r="AK970" s="75"/>
      <c r="AL970" s="75"/>
      <c r="AM970" s="75"/>
      <c r="AN970" s="75"/>
      <c r="AO970" s="75"/>
      <c r="AP970" s="75"/>
      <c r="AQ970" s="75"/>
    </row>
    <row r="971" ht="14.25" customHeight="1">
      <c r="F971" s="176"/>
      <c r="N971" s="176"/>
      <c r="V971" s="176"/>
      <c r="X971" s="132"/>
      <c r="Y971" s="75"/>
      <c r="Z971" s="75"/>
      <c r="AA971" s="75"/>
      <c r="AB971" s="75"/>
      <c r="AC971" s="75"/>
      <c r="AD971" s="75"/>
      <c r="AE971" s="75"/>
      <c r="AF971" s="75"/>
      <c r="AG971" s="75"/>
      <c r="AH971" s="75"/>
      <c r="AI971" s="75"/>
      <c r="AJ971" s="75"/>
      <c r="AK971" s="75"/>
      <c r="AL971" s="75"/>
      <c r="AM971" s="75"/>
      <c r="AN971" s="75"/>
      <c r="AO971" s="75"/>
      <c r="AP971" s="75"/>
      <c r="AQ971" s="75"/>
    </row>
    <row r="972" ht="14.25" customHeight="1">
      <c r="F972" s="176"/>
      <c r="N972" s="176"/>
      <c r="V972" s="176"/>
      <c r="X972" s="132"/>
      <c r="Y972" s="75"/>
      <c r="Z972" s="75"/>
      <c r="AA972" s="75"/>
      <c r="AB972" s="75"/>
      <c r="AC972" s="75"/>
      <c r="AD972" s="75"/>
      <c r="AE972" s="75"/>
      <c r="AF972" s="75"/>
      <c r="AG972" s="75"/>
      <c r="AH972" s="75"/>
      <c r="AI972" s="75"/>
      <c r="AJ972" s="75"/>
      <c r="AK972" s="75"/>
      <c r="AL972" s="75"/>
      <c r="AM972" s="75"/>
      <c r="AN972" s="75"/>
      <c r="AO972" s="75"/>
      <c r="AP972" s="75"/>
      <c r="AQ972" s="75"/>
    </row>
    <row r="973" ht="14.25" customHeight="1">
      <c r="F973" s="176"/>
      <c r="N973" s="176"/>
      <c r="V973" s="176"/>
      <c r="X973" s="132"/>
      <c r="Y973" s="75"/>
      <c r="Z973" s="75"/>
      <c r="AA973" s="75"/>
      <c r="AB973" s="75"/>
      <c r="AC973" s="75"/>
      <c r="AD973" s="75"/>
      <c r="AE973" s="75"/>
      <c r="AF973" s="75"/>
      <c r="AG973" s="75"/>
      <c r="AH973" s="75"/>
      <c r="AI973" s="75"/>
      <c r="AJ973" s="75"/>
      <c r="AK973" s="75"/>
      <c r="AL973" s="75"/>
      <c r="AM973" s="75"/>
      <c r="AN973" s="75"/>
      <c r="AO973" s="75"/>
      <c r="AP973" s="75"/>
      <c r="AQ973" s="75"/>
    </row>
    <row r="974" ht="14.25" customHeight="1">
      <c r="F974" s="176"/>
      <c r="N974" s="176"/>
      <c r="V974" s="176"/>
      <c r="X974" s="132"/>
      <c r="Y974" s="75"/>
      <c r="Z974" s="75"/>
      <c r="AA974" s="75"/>
      <c r="AB974" s="75"/>
      <c r="AC974" s="75"/>
      <c r="AD974" s="75"/>
      <c r="AE974" s="75"/>
      <c r="AF974" s="75"/>
      <c r="AG974" s="75"/>
      <c r="AH974" s="75"/>
      <c r="AI974" s="75"/>
      <c r="AJ974" s="75"/>
      <c r="AK974" s="75"/>
      <c r="AL974" s="75"/>
      <c r="AM974" s="75"/>
      <c r="AN974" s="75"/>
      <c r="AO974" s="75"/>
      <c r="AP974" s="75"/>
      <c r="AQ974" s="75"/>
    </row>
    <row r="975" ht="14.25" customHeight="1">
      <c r="F975" s="176"/>
      <c r="N975" s="176"/>
      <c r="V975" s="176"/>
      <c r="X975" s="132"/>
      <c r="Y975" s="75"/>
      <c r="Z975" s="75"/>
      <c r="AA975" s="75"/>
      <c r="AB975" s="75"/>
      <c r="AC975" s="75"/>
      <c r="AD975" s="75"/>
      <c r="AE975" s="75"/>
      <c r="AF975" s="75"/>
      <c r="AG975" s="75"/>
      <c r="AH975" s="75"/>
      <c r="AI975" s="75"/>
      <c r="AJ975" s="75"/>
      <c r="AK975" s="75"/>
      <c r="AL975" s="75"/>
      <c r="AM975" s="75"/>
      <c r="AN975" s="75"/>
      <c r="AO975" s="75"/>
      <c r="AP975" s="75"/>
      <c r="AQ975" s="75"/>
    </row>
    <row r="976" ht="14.25" customHeight="1">
      <c r="F976" s="176"/>
      <c r="N976" s="176"/>
      <c r="V976" s="176"/>
      <c r="X976" s="132"/>
      <c r="Y976" s="75"/>
      <c r="Z976" s="75"/>
      <c r="AA976" s="75"/>
      <c r="AB976" s="75"/>
      <c r="AC976" s="75"/>
      <c r="AD976" s="75"/>
      <c r="AE976" s="75"/>
      <c r="AF976" s="75"/>
      <c r="AG976" s="75"/>
      <c r="AH976" s="75"/>
      <c r="AI976" s="75"/>
      <c r="AJ976" s="75"/>
      <c r="AK976" s="75"/>
      <c r="AL976" s="75"/>
      <c r="AM976" s="75"/>
      <c r="AN976" s="75"/>
      <c r="AO976" s="75"/>
      <c r="AP976" s="75"/>
      <c r="AQ976" s="75"/>
    </row>
    <row r="977" ht="14.25" customHeight="1">
      <c r="F977" s="176"/>
      <c r="N977" s="176"/>
      <c r="V977" s="176"/>
      <c r="X977" s="132"/>
      <c r="Y977" s="75"/>
      <c r="Z977" s="75"/>
      <c r="AA977" s="75"/>
      <c r="AB977" s="75"/>
      <c r="AC977" s="75"/>
      <c r="AD977" s="75"/>
      <c r="AE977" s="75"/>
      <c r="AF977" s="75"/>
      <c r="AG977" s="75"/>
      <c r="AH977" s="75"/>
      <c r="AI977" s="75"/>
      <c r="AJ977" s="75"/>
      <c r="AK977" s="75"/>
      <c r="AL977" s="75"/>
      <c r="AM977" s="75"/>
      <c r="AN977" s="75"/>
      <c r="AO977" s="75"/>
      <c r="AP977" s="75"/>
      <c r="AQ977" s="75"/>
    </row>
    <row r="978" ht="14.25" customHeight="1">
      <c r="F978" s="176"/>
      <c r="N978" s="176"/>
      <c r="V978" s="176"/>
      <c r="X978" s="132"/>
      <c r="Y978" s="75"/>
      <c r="Z978" s="75"/>
      <c r="AA978" s="75"/>
      <c r="AB978" s="75"/>
      <c r="AC978" s="75"/>
      <c r="AD978" s="75"/>
      <c r="AE978" s="75"/>
      <c r="AF978" s="75"/>
      <c r="AG978" s="75"/>
      <c r="AH978" s="75"/>
      <c r="AI978" s="75"/>
      <c r="AJ978" s="75"/>
      <c r="AK978" s="75"/>
      <c r="AL978" s="75"/>
      <c r="AM978" s="75"/>
      <c r="AN978" s="75"/>
      <c r="AO978" s="75"/>
      <c r="AP978" s="75"/>
      <c r="AQ978" s="75"/>
    </row>
    <row r="979" ht="14.25" customHeight="1">
      <c r="F979" s="176"/>
      <c r="N979" s="176"/>
      <c r="V979" s="176"/>
      <c r="X979" s="132"/>
      <c r="Y979" s="75"/>
      <c r="Z979" s="75"/>
      <c r="AA979" s="75"/>
      <c r="AB979" s="75"/>
      <c r="AC979" s="75"/>
      <c r="AD979" s="75"/>
      <c r="AE979" s="75"/>
      <c r="AF979" s="75"/>
      <c r="AG979" s="75"/>
      <c r="AH979" s="75"/>
      <c r="AI979" s="75"/>
      <c r="AJ979" s="75"/>
      <c r="AK979" s="75"/>
      <c r="AL979" s="75"/>
      <c r="AM979" s="75"/>
      <c r="AN979" s="75"/>
      <c r="AO979" s="75"/>
      <c r="AP979" s="75"/>
      <c r="AQ979" s="75"/>
    </row>
    <row r="980" ht="14.25" customHeight="1">
      <c r="F980" s="176"/>
      <c r="N980" s="176"/>
      <c r="V980" s="176"/>
      <c r="X980" s="132"/>
      <c r="Y980" s="75"/>
      <c r="Z980" s="75"/>
      <c r="AA980" s="75"/>
      <c r="AB980" s="75"/>
      <c r="AC980" s="75"/>
      <c r="AD980" s="75"/>
      <c r="AE980" s="75"/>
      <c r="AF980" s="75"/>
      <c r="AG980" s="75"/>
      <c r="AH980" s="75"/>
      <c r="AI980" s="75"/>
      <c r="AJ980" s="75"/>
      <c r="AK980" s="75"/>
      <c r="AL980" s="75"/>
      <c r="AM980" s="75"/>
      <c r="AN980" s="75"/>
      <c r="AO980" s="75"/>
      <c r="AP980" s="75"/>
      <c r="AQ980" s="75"/>
    </row>
    <row r="981" ht="14.25" customHeight="1">
      <c r="F981" s="176"/>
      <c r="N981" s="176"/>
      <c r="V981" s="176"/>
      <c r="X981" s="132"/>
      <c r="Y981" s="75"/>
      <c r="Z981" s="75"/>
      <c r="AA981" s="75"/>
      <c r="AB981" s="75"/>
      <c r="AC981" s="75"/>
      <c r="AD981" s="75"/>
      <c r="AE981" s="75"/>
      <c r="AF981" s="75"/>
      <c r="AG981" s="75"/>
      <c r="AH981" s="75"/>
      <c r="AI981" s="75"/>
      <c r="AJ981" s="75"/>
      <c r="AK981" s="75"/>
      <c r="AL981" s="75"/>
      <c r="AM981" s="75"/>
      <c r="AN981" s="75"/>
      <c r="AO981" s="75"/>
      <c r="AP981" s="75"/>
      <c r="AQ981" s="75"/>
    </row>
    <row r="982" ht="14.25" customHeight="1">
      <c r="F982" s="176"/>
      <c r="N982" s="176"/>
      <c r="V982" s="176"/>
      <c r="X982" s="132"/>
      <c r="Y982" s="75"/>
      <c r="Z982" s="75"/>
      <c r="AA982" s="75"/>
      <c r="AB982" s="75"/>
      <c r="AC982" s="75"/>
      <c r="AD982" s="75"/>
      <c r="AE982" s="75"/>
      <c r="AF982" s="75"/>
      <c r="AG982" s="75"/>
      <c r="AH982" s="75"/>
      <c r="AI982" s="75"/>
      <c r="AJ982" s="75"/>
      <c r="AK982" s="75"/>
      <c r="AL982" s="75"/>
      <c r="AM982" s="75"/>
      <c r="AN982" s="75"/>
      <c r="AO982" s="75"/>
      <c r="AP982" s="75"/>
      <c r="AQ982" s="75"/>
    </row>
    <row r="983" ht="14.25" customHeight="1">
      <c r="F983" s="176"/>
      <c r="N983" s="176"/>
      <c r="V983" s="176"/>
      <c r="X983" s="132"/>
      <c r="Y983" s="75"/>
      <c r="Z983" s="75"/>
      <c r="AA983" s="75"/>
      <c r="AB983" s="75"/>
      <c r="AC983" s="75"/>
      <c r="AD983" s="75"/>
      <c r="AE983" s="75"/>
      <c r="AF983" s="75"/>
      <c r="AG983" s="75"/>
      <c r="AH983" s="75"/>
      <c r="AI983" s="75"/>
      <c r="AJ983" s="75"/>
      <c r="AK983" s="75"/>
      <c r="AL983" s="75"/>
      <c r="AM983" s="75"/>
      <c r="AN983" s="75"/>
      <c r="AO983" s="75"/>
      <c r="AP983" s="75"/>
      <c r="AQ983" s="75"/>
    </row>
    <row r="984" ht="14.25" customHeight="1">
      <c r="F984" s="176"/>
      <c r="N984" s="176"/>
      <c r="V984" s="176"/>
      <c r="X984" s="132"/>
      <c r="Y984" s="75"/>
      <c r="Z984" s="75"/>
      <c r="AA984" s="75"/>
      <c r="AB984" s="75"/>
      <c r="AC984" s="75"/>
      <c r="AD984" s="75"/>
      <c r="AE984" s="75"/>
      <c r="AF984" s="75"/>
      <c r="AG984" s="75"/>
      <c r="AH984" s="75"/>
      <c r="AI984" s="75"/>
      <c r="AJ984" s="75"/>
      <c r="AK984" s="75"/>
      <c r="AL984" s="75"/>
      <c r="AM984" s="75"/>
      <c r="AN984" s="75"/>
      <c r="AO984" s="75"/>
      <c r="AP984" s="75"/>
      <c r="AQ984" s="75"/>
    </row>
    <row r="985" ht="14.25" customHeight="1">
      <c r="F985" s="176"/>
      <c r="N985" s="176"/>
      <c r="V985" s="176"/>
      <c r="X985" s="132"/>
      <c r="Y985" s="75"/>
      <c r="Z985" s="75"/>
      <c r="AA985" s="75"/>
      <c r="AB985" s="75"/>
      <c r="AC985" s="75"/>
      <c r="AD985" s="75"/>
      <c r="AE985" s="75"/>
      <c r="AF985" s="75"/>
      <c r="AG985" s="75"/>
      <c r="AH985" s="75"/>
      <c r="AI985" s="75"/>
      <c r="AJ985" s="75"/>
      <c r="AK985" s="75"/>
      <c r="AL985" s="75"/>
      <c r="AM985" s="75"/>
      <c r="AN985" s="75"/>
      <c r="AO985" s="75"/>
      <c r="AP985" s="75"/>
      <c r="AQ985" s="75"/>
    </row>
    <row r="986" ht="14.25" customHeight="1">
      <c r="F986" s="176"/>
      <c r="N986" s="176"/>
      <c r="V986" s="176"/>
      <c r="X986" s="132"/>
      <c r="Y986" s="75"/>
      <c r="Z986" s="75"/>
      <c r="AA986" s="75"/>
      <c r="AB986" s="75"/>
      <c r="AC986" s="75"/>
      <c r="AD986" s="75"/>
      <c r="AE986" s="75"/>
      <c r="AF986" s="75"/>
      <c r="AG986" s="75"/>
      <c r="AH986" s="75"/>
      <c r="AI986" s="75"/>
      <c r="AJ986" s="75"/>
      <c r="AK986" s="75"/>
      <c r="AL986" s="75"/>
      <c r="AM986" s="75"/>
      <c r="AN986" s="75"/>
      <c r="AO986" s="75"/>
      <c r="AP986" s="75"/>
      <c r="AQ986" s="75"/>
    </row>
    <row r="987" ht="14.25" customHeight="1">
      <c r="F987" s="176"/>
      <c r="N987" s="176"/>
      <c r="V987" s="176"/>
      <c r="X987" s="132"/>
      <c r="Y987" s="75"/>
      <c r="Z987" s="75"/>
      <c r="AA987" s="75"/>
      <c r="AB987" s="75"/>
      <c r="AC987" s="75"/>
      <c r="AD987" s="75"/>
      <c r="AE987" s="75"/>
      <c r="AF987" s="75"/>
      <c r="AG987" s="75"/>
      <c r="AH987" s="75"/>
      <c r="AI987" s="75"/>
      <c r="AJ987" s="75"/>
      <c r="AK987" s="75"/>
      <c r="AL987" s="75"/>
      <c r="AM987" s="75"/>
      <c r="AN987" s="75"/>
      <c r="AO987" s="75"/>
      <c r="AP987" s="75"/>
      <c r="AQ987" s="75"/>
    </row>
    <row r="988" ht="14.25" customHeight="1">
      <c r="F988" s="176"/>
      <c r="N988" s="176"/>
      <c r="V988" s="176"/>
      <c r="X988" s="132"/>
      <c r="Y988" s="75"/>
      <c r="Z988" s="75"/>
      <c r="AA988" s="75"/>
      <c r="AB988" s="75"/>
      <c r="AC988" s="75"/>
      <c r="AD988" s="75"/>
      <c r="AE988" s="75"/>
      <c r="AF988" s="75"/>
      <c r="AG988" s="75"/>
      <c r="AH988" s="75"/>
      <c r="AI988" s="75"/>
      <c r="AJ988" s="75"/>
      <c r="AK988" s="75"/>
      <c r="AL988" s="75"/>
      <c r="AM988" s="75"/>
      <c r="AN988" s="75"/>
      <c r="AO988" s="75"/>
      <c r="AP988" s="75"/>
      <c r="AQ988" s="75"/>
    </row>
    <row r="989" ht="14.25" customHeight="1">
      <c r="F989" s="176"/>
      <c r="N989" s="176"/>
      <c r="V989" s="176"/>
      <c r="X989" s="132"/>
      <c r="Y989" s="75"/>
      <c r="Z989" s="75"/>
      <c r="AA989" s="75"/>
      <c r="AB989" s="75"/>
      <c r="AC989" s="75"/>
      <c r="AD989" s="75"/>
      <c r="AE989" s="75"/>
      <c r="AF989" s="75"/>
      <c r="AG989" s="75"/>
      <c r="AH989" s="75"/>
      <c r="AI989" s="75"/>
      <c r="AJ989" s="75"/>
      <c r="AK989" s="75"/>
      <c r="AL989" s="75"/>
      <c r="AM989" s="75"/>
      <c r="AN989" s="75"/>
      <c r="AO989" s="75"/>
      <c r="AP989" s="75"/>
      <c r="AQ989" s="75"/>
    </row>
    <row r="990" ht="14.25" customHeight="1">
      <c r="F990" s="176"/>
      <c r="N990" s="176"/>
      <c r="V990" s="176"/>
      <c r="X990" s="132"/>
      <c r="Y990" s="75"/>
      <c r="Z990" s="75"/>
      <c r="AA990" s="75"/>
      <c r="AB990" s="75"/>
      <c r="AC990" s="75"/>
      <c r="AD990" s="75"/>
      <c r="AE990" s="75"/>
      <c r="AF990" s="75"/>
      <c r="AG990" s="75"/>
      <c r="AH990" s="75"/>
      <c r="AI990" s="75"/>
      <c r="AJ990" s="75"/>
      <c r="AK990" s="75"/>
      <c r="AL990" s="75"/>
      <c r="AM990" s="75"/>
      <c r="AN990" s="75"/>
      <c r="AO990" s="75"/>
      <c r="AP990" s="75"/>
      <c r="AQ990" s="75"/>
    </row>
    <row r="991" ht="14.25" customHeight="1">
      <c r="F991" s="176"/>
      <c r="N991" s="176"/>
      <c r="V991" s="176"/>
      <c r="X991" s="132"/>
      <c r="Y991" s="75"/>
      <c r="Z991" s="75"/>
      <c r="AA991" s="75"/>
      <c r="AB991" s="75"/>
      <c r="AC991" s="75"/>
      <c r="AD991" s="75"/>
      <c r="AE991" s="75"/>
      <c r="AF991" s="75"/>
      <c r="AG991" s="75"/>
      <c r="AH991" s="75"/>
      <c r="AI991" s="75"/>
      <c r="AJ991" s="75"/>
      <c r="AK991" s="75"/>
      <c r="AL991" s="75"/>
      <c r="AM991" s="75"/>
      <c r="AN991" s="75"/>
      <c r="AO991" s="75"/>
      <c r="AP991" s="75"/>
      <c r="AQ991" s="75"/>
    </row>
    <row r="992" ht="14.25" customHeight="1">
      <c r="F992" s="176"/>
      <c r="N992" s="176"/>
      <c r="V992" s="176"/>
      <c r="X992" s="132"/>
      <c r="Y992" s="75"/>
      <c r="Z992" s="75"/>
      <c r="AA992" s="75"/>
      <c r="AB992" s="75"/>
      <c r="AC992" s="75"/>
      <c r="AD992" s="75"/>
      <c r="AE992" s="75"/>
      <c r="AF992" s="75"/>
      <c r="AG992" s="75"/>
      <c r="AH992" s="75"/>
      <c r="AI992" s="75"/>
      <c r="AJ992" s="75"/>
      <c r="AK992" s="75"/>
      <c r="AL992" s="75"/>
      <c r="AM992" s="75"/>
      <c r="AN992" s="75"/>
      <c r="AO992" s="75"/>
      <c r="AP992" s="75"/>
      <c r="AQ992" s="75"/>
    </row>
    <row r="993" ht="14.25" customHeight="1">
      <c r="F993" s="176"/>
      <c r="N993" s="176"/>
      <c r="V993" s="176"/>
      <c r="X993" s="132"/>
      <c r="Y993" s="75"/>
      <c r="Z993" s="75"/>
      <c r="AA993" s="75"/>
      <c r="AB993" s="75"/>
      <c r="AC993" s="75"/>
      <c r="AD993" s="75"/>
      <c r="AE993" s="75"/>
      <c r="AF993" s="75"/>
      <c r="AG993" s="75"/>
      <c r="AH993" s="75"/>
      <c r="AI993" s="75"/>
      <c r="AJ993" s="75"/>
      <c r="AK993" s="75"/>
      <c r="AL993" s="75"/>
      <c r="AM993" s="75"/>
      <c r="AN993" s="75"/>
      <c r="AO993" s="75"/>
      <c r="AP993" s="75"/>
      <c r="AQ993" s="75"/>
    </row>
    <row r="994" ht="14.25" customHeight="1">
      <c r="F994" s="176"/>
      <c r="N994" s="176"/>
      <c r="V994" s="176"/>
      <c r="X994" s="132"/>
      <c r="Y994" s="75"/>
      <c r="Z994" s="75"/>
      <c r="AA994" s="75"/>
      <c r="AB994" s="75"/>
      <c r="AC994" s="75"/>
      <c r="AD994" s="75"/>
      <c r="AE994" s="75"/>
      <c r="AF994" s="75"/>
      <c r="AG994" s="75"/>
      <c r="AH994" s="75"/>
      <c r="AI994" s="75"/>
      <c r="AJ994" s="75"/>
      <c r="AK994" s="75"/>
      <c r="AL994" s="75"/>
      <c r="AM994" s="75"/>
      <c r="AN994" s="75"/>
      <c r="AO994" s="75"/>
      <c r="AP994" s="75"/>
      <c r="AQ994" s="75"/>
    </row>
    <row r="995" ht="14.25" customHeight="1">
      <c r="F995" s="176"/>
      <c r="N995" s="176"/>
      <c r="V995" s="176"/>
      <c r="X995" s="132"/>
      <c r="Y995" s="75"/>
      <c r="Z995" s="75"/>
      <c r="AA995" s="75"/>
      <c r="AB995" s="75"/>
      <c r="AC995" s="75"/>
      <c r="AD995" s="75"/>
      <c r="AE995" s="75"/>
      <c r="AF995" s="75"/>
      <c r="AG995" s="75"/>
      <c r="AH995" s="75"/>
      <c r="AI995" s="75"/>
      <c r="AJ995" s="75"/>
      <c r="AK995" s="75"/>
      <c r="AL995" s="75"/>
      <c r="AM995" s="75"/>
      <c r="AN995" s="75"/>
      <c r="AO995" s="75"/>
      <c r="AP995" s="75"/>
      <c r="AQ995" s="75"/>
    </row>
    <row r="996" ht="14.25" customHeight="1">
      <c r="F996" s="176"/>
      <c r="N996" s="176"/>
      <c r="V996" s="176"/>
      <c r="X996" s="132"/>
      <c r="Y996" s="75"/>
      <c r="Z996" s="75"/>
      <c r="AA996" s="75"/>
      <c r="AB996" s="75"/>
      <c r="AC996" s="75"/>
      <c r="AD996" s="75"/>
      <c r="AE996" s="75"/>
      <c r="AF996" s="75"/>
      <c r="AG996" s="75"/>
      <c r="AH996" s="75"/>
      <c r="AI996" s="75"/>
      <c r="AJ996" s="75"/>
      <c r="AK996" s="75"/>
      <c r="AL996" s="75"/>
      <c r="AM996" s="75"/>
      <c r="AN996" s="75"/>
      <c r="AO996" s="75"/>
      <c r="AP996" s="75"/>
      <c r="AQ996" s="75"/>
    </row>
    <row r="997" ht="14.25" customHeight="1">
      <c r="F997" s="176"/>
      <c r="N997" s="176"/>
      <c r="V997" s="176"/>
      <c r="X997" s="132"/>
      <c r="Y997" s="75"/>
      <c r="Z997" s="75"/>
      <c r="AA997" s="75"/>
      <c r="AB997" s="75"/>
      <c r="AC997" s="75"/>
      <c r="AD997" s="75"/>
      <c r="AE997" s="75"/>
      <c r="AF997" s="75"/>
      <c r="AG997" s="75"/>
      <c r="AH997" s="75"/>
      <c r="AI997" s="75"/>
      <c r="AJ997" s="75"/>
      <c r="AK997" s="75"/>
      <c r="AL997" s="75"/>
      <c r="AM997" s="75"/>
      <c r="AN997" s="75"/>
      <c r="AO997" s="75"/>
      <c r="AP997" s="75"/>
      <c r="AQ997" s="75"/>
    </row>
    <row r="998" ht="14.25" customHeight="1">
      <c r="F998" s="176"/>
      <c r="N998" s="176"/>
      <c r="V998" s="176"/>
      <c r="X998" s="132"/>
      <c r="Y998" s="75"/>
      <c r="Z998" s="75"/>
      <c r="AA998" s="75"/>
      <c r="AB998" s="75"/>
      <c r="AC998" s="75"/>
      <c r="AD998" s="75"/>
      <c r="AE998" s="75"/>
      <c r="AF998" s="75"/>
      <c r="AG998" s="75"/>
      <c r="AH998" s="75"/>
      <c r="AI998" s="75"/>
      <c r="AJ998" s="75"/>
      <c r="AK998" s="75"/>
      <c r="AL998" s="75"/>
      <c r="AM998" s="75"/>
      <c r="AN998" s="75"/>
      <c r="AO998" s="75"/>
      <c r="AP998" s="75"/>
      <c r="AQ998" s="75"/>
    </row>
    <row r="999" ht="14.25" customHeight="1">
      <c r="F999" s="176"/>
      <c r="N999" s="176"/>
      <c r="V999" s="176"/>
      <c r="X999" s="132"/>
      <c r="Y999" s="75"/>
      <c r="Z999" s="75"/>
      <c r="AA999" s="75"/>
      <c r="AB999" s="75"/>
      <c r="AC999" s="75"/>
      <c r="AD999" s="75"/>
      <c r="AE999" s="75"/>
      <c r="AF999" s="75"/>
      <c r="AG999" s="75"/>
      <c r="AH999" s="75"/>
      <c r="AI999" s="75"/>
      <c r="AJ999" s="75"/>
      <c r="AK999" s="75"/>
      <c r="AL999" s="75"/>
      <c r="AM999" s="75"/>
      <c r="AN999" s="75"/>
      <c r="AO999" s="75"/>
      <c r="AP999" s="75"/>
      <c r="AQ999" s="75"/>
    </row>
    <row r="1000" ht="14.25" customHeight="1">
      <c r="F1000" s="176"/>
      <c r="N1000" s="176"/>
      <c r="V1000" s="176"/>
      <c r="X1000" s="132"/>
      <c r="Y1000" s="75"/>
      <c r="Z1000" s="75"/>
      <c r="AA1000" s="75"/>
      <c r="AB1000" s="75"/>
      <c r="AC1000" s="75"/>
      <c r="AD1000" s="75"/>
      <c r="AE1000" s="75"/>
      <c r="AF1000" s="75"/>
      <c r="AG1000" s="75"/>
      <c r="AH1000" s="75"/>
      <c r="AI1000" s="75"/>
      <c r="AJ1000" s="75"/>
      <c r="AK1000" s="75"/>
      <c r="AL1000" s="75"/>
      <c r="AM1000" s="75"/>
      <c r="AN1000" s="75"/>
      <c r="AO1000" s="75"/>
      <c r="AP1000" s="75"/>
      <c r="AQ1000" s="75"/>
    </row>
  </sheetData>
  <mergeCells count="41">
    <mergeCell ref="A1:W3"/>
    <mergeCell ref="B4:V5"/>
    <mergeCell ref="A6:W7"/>
    <mergeCell ref="F9:G9"/>
    <mergeCell ref="N9:O9"/>
    <mergeCell ref="V9:W9"/>
    <mergeCell ref="B19:C19"/>
    <mergeCell ref="J19:K19"/>
    <mergeCell ref="R19:S19"/>
    <mergeCell ref="F21:G21"/>
    <mergeCell ref="N21:O21"/>
    <mergeCell ref="V21:W21"/>
    <mergeCell ref="A22:D25"/>
    <mergeCell ref="I22:L25"/>
    <mergeCell ref="Q22:T25"/>
    <mergeCell ref="A34:W35"/>
    <mergeCell ref="F37:G37"/>
    <mergeCell ref="N37:O37"/>
    <mergeCell ref="V37:W37"/>
    <mergeCell ref="B47:C47"/>
    <mergeCell ref="R47:S47"/>
    <mergeCell ref="F49:G49"/>
    <mergeCell ref="F68:G68"/>
    <mergeCell ref="B78:C78"/>
    <mergeCell ref="J78:K78"/>
    <mergeCell ref="F80:G80"/>
    <mergeCell ref="A81:D84"/>
    <mergeCell ref="I81:L84"/>
    <mergeCell ref="N68:O68"/>
    <mergeCell ref="V68:W68"/>
    <mergeCell ref="R78:S78"/>
    <mergeCell ref="N80:O80"/>
    <mergeCell ref="V80:W80"/>
    <mergeCell ref="Q81:T84"/>
    <mergeCell ref="J47:K47"/>
    <mergeCell ref="N49:O49"/>
    <mergeCell ref="V49:W49"/>
    <mergeCell ref="A50:D53"/>
    <mergeCell ref="I50:L53"/>
    <mergeCell ref="Q50:T55"/>
    <mergeCell ref="A65:W66"/>
  </mergeCells>
  <printOptions/>
  <pageMargins bottom="0.75" footer="0.0" header="0.0" left="0.7" right="0.7" top="0.75"/>
  <pageSetup paperSize="9" orientation="portrait"/>
  <rowBreaks count="3" manualBreakCount="3">
    <brk id="64" man="1"/>
    <brk id="33" man="1"/>
    <brk id="94" man="1"/>
  </rowBreaks>
  <colBreaks count="2" manualBreakCount="2">
    <brk id="7" man="1"/>
    <brk id="15" man="1"/>
  </col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10.71"/>
    <col customWidth="1" min="6" max="7" width="38.86"/>
    <col customWidth="1" min="8" max="8" width="1.29"/>
    <col customWidth="1" min="9" max="13" width="10.71"/>
    <col customWidth="1" min="14" max="15" width="39.0"/>
    <col customWidth="1" min="16" max="16" width="1.29"/>
    <col customWidth="1" min="17" max="21" width="10.71"/>
    <col customWidth="1" min="22" max="23" width="39.0"/>
    <col customWidth="1" min="24" max="24" width="1.14"/>
    <col customWidth="1" min="25" max="43" width="11.57"/>
  </cols>
  <sheetData>
    <row r="1" ht="14.25" customHeight="1">
      <c r="A1" s="185" t="s">
        <v>1928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1"/>
      <c r="X1" s="132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</row>
    <row r="2" ht="14.25" customHeight="1">
      <c r="A2" s="133"/>
      <c r="W2" s="134"/>
      <c r="X2" s="132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</row>
    <row r="3" ht="33.0" customHeight="1">
      <c r="A3" s="135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7"/>
      <c r="X3" s="132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ht="25.5" customHeight="1">
      <c r="A4" s="75"/>
      <c r="B4" s="138" t="s">
        <v>1921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9"/>
      <c r="W4" s="75"/>
      <c r="X4" s="132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</row>
    <row r="5" ht="44.25" customHeight="1">
      <c r="A5" s="75"/>
      <c r="B5" s="140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41"/>
      <c r="W5" s="75"/>
      <c r="X5" s="132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</row>
    <row r="6" ht="14.25" customHeight="1">
      <c r="A6" s="142" t="s">
        <v>1894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1"/>
      <c r="X6" s="132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</row>
    <row r="7" ht="14.25" customHeight="1">
      <c r="A7" s="135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7"/>
      <c r="X7" s="132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</row>
    <row r="8" ht="14.25" customHeight="1">
      <c r="A8" s="74" t="s">
        <v>1895</v>
      </c>
      <c r="B8" s="75"/>
      <c r="C8" s="75"/>
      <c r="D8" s="75"/>
      <c r="E8" s="75"/>
      <c r="F8" s="143"/>
      <c r="G8" s="75"/>
      <c r="H8" s="132"/>
      <c r="I8" s="74" t="s">
        <v>1895</v>
      </c>
      <c r="J8" s="75"/>
      <c r="K8" s="75"/>
      <c r="L8" s="75"/>
      <c r="M8" s="75"/>
      <c r="N8" s="143"/>
      <c r="O8" s="75"/>
      <c r="P8" s="132"/>
      <c r="Q8" s="74" t="s">
        <v>1895</v>
      </c>
      <c r="R8" s="75"/>
      <c r="S8" s="75"/>
      <c r="T8" s="75"/>
      <c r="U8" s="75"/>
      <c r="V8" s="143"/>
      <c r="W8" s="75"/>
      <c r="X8" s="132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</row>
    <row r="9" ht="14.25" customHeight="1">
      <c r="A9" s="75"/>
      <c r="B9" s="75"/>
      <c r="C9" s="75"/>
      <c r="D9" s="75"/>
      <c r="E9" s="75"/>
      <c r="F9" s="144" t="s">
        <v>1896</v>
      </c>
      <c r="G9" s="145"/>
      <c r="H9" s="146"/>
      <c r="I9" s="75"/>
      <c r="J9" s="75"/>
      <c r="K9" s="75"/>
      <c r="L9" s="75"/>
      <c r="M9" s="75"/>
      <c r="N9" s="144" t="s">
        <v>1897</v>
      </c>
      <c r="O9" s="145"/>
      <c r="P9" s="146"/>
      <c r="Q9" s="75"/>
      <c r="R9" s="75"/>
      <c r="S9" s="75"/>
      <c r="T9" s="75"/>
      <c r="U9" s="75"/>
      <c r="V9" s="144" t="s">
        <v>1898</v>
      </c>
      <c r="W9" s="145"/>
      <c r="X9" s="132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</row>
    <row r="10" ht="14.25" customHeight="1">
      <c r="A10" s="75"/>
      <c r="B10" s="75"/>
      <c r="C10" s="75"/>
      <c r="D10" s="75"/>
      <c r="E10" s="75"/>
      <c r="F10" s="143"/>
      <c r="G10" s="75"/>
      <c r="H10" s="132"/>
      <c r="I10" s="75"/>
      <c r="J10" s="75"/>
      <c r="K10" s="75"/>
      <c r="L10" s="75"/>
      <c r="M10" s="75"/>
      <c r="N10" s="143"/>
      <c r="O10" s="75"/>
      <c r="P10" s="132"/>
      <c r="Q10" s="75"/>
      <c r="R10" s="75"/>
      <c r="S10" s="75"/>
      <c r="T10" s="75"/>
      <c r="U10" s="75"/>
      <c r="V10" s="143"/>
      <c r="W10" s="75"/>
      <c r="X10" s="132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</row>
    <row r="11" ht="49.5" customHeight="1">
      <c r="A11" s="75"/>
      <c r="B11" s="75"/>
      <c r="C11" s="75"/>
      <c r="D11" s="75"/>
      <c r="E11" s="75"/>
      <c r="F11" s="147" t="s">
        <v>1899</v>
      </c>
      <c r="G11" s="148" t="str">
        <f t="array" ref="G11">IFERROR(INDEX(tableau!M:M,LARGE(IF((tableau!A:A=BVO!A8)*(TDB!N34&gt;=tableau!D:D)*(TDB!N34&lt;=tableau!E:E),ROW(tableau!M:M),""),1)),"Pas de Machine Sous Atmosphère de disponible par rapport à votre nombre de barquette")</f>
        <v>Pas de Machine Sous Atmosphère de disponible par rapport à votre nombre de barquette</v>
      </c>
      <c r="H11" s="149"/>
      <c r="I11" s="75"/>
      <c r="J11" s="75"/>
      <c r="K11" s="75"/>
      <c r="L11" s="75"/>
      <c r="M11" s="75"/>
      <c r="N11" s="147" t="s">
        <v>1899</v>
      </c>
      <c r="O11" s="148" t="str">
        <f t="array" ref="O11">IFERROR(INDEX(tableau!N:N,LARGE(IF((tableau!A:A=BVO!A8)*(TDB!N34&gt;=tableau!D:D)*(TDB!N34&lt;=tableau!E:E),ROW(tableau!N:N),""),1)),"Pas de Machine Sous Atmosphère de disponible par rapport à votre nombre de barquette")</f>
        <v>Pas de Machine Sous Atmosphère de disponible par rapport à votre nombre de barquette</v>
      </c>
      <c r="P11" s="149"/>
      <c r="Q11" s="75"/>
      <c r="R11" s="75"/>
      <c r="S11" s="75"/>
      <c r="T11" s="75"/>
      <c r="U11" s="75"/>
      <c r="V11" s="147" t="s">
        <v>1899</v>
      </c>
      <c r="W11" s="148" t="str">
        <f t="array" ref="W11">IFERROR(INDEX(tableau!O:O,LARGE(IF((tableau!A:A=BVO!A8)*(TDB!N34&gt;=tableau!D:D)*(TDB!N34&lt;=tableau!E:E),ROW(tableau!O:O),""),1)),"Pas de Machine Sous Atmosphère de disponible par rapport à votre nombre de barquette")</f>
        <v>Pas de Machine Sous Atmosphère de disponible par rapport à votre nombre de barquette</v>
      </c>
      <c r="X11" s="132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</row>
    <row r="12" ht="14.25" hidden="1" customHeight="1">
      <c r="A12" s="75"/>
      <c r="B12" s="75"/>
      <c r="C12" s="75"/>
      <c r="D12" s="75"/>
      <c r="E12" s="75"/>
      <c r="F12" s="147"/>
      <c r="G12" s="147"/>
      <c r="H12" s="149"/>
      <c r="I12" s="75"/>
      <c r="J12" s="75"/>
      <c r="K12" s="75"/>
      <c r="L12" s="75"/>
      <c r="M12" s="75"/>
      <c r="N12" s="147"/>
      <c r="O12" s="147"/>
      <c r="P12" s="149"/>
      <c r="Q12" s="75"/>
      <c r="R12" s="75"/>
      <c r="S12" s="75"/>
      <c r="T12" s="75"/>
      <c r="U12" s="75"/>
      <c r="V12" s="147"/>
      <c r="W12" s="147"/>
      <c r="X12" s="132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</row>
    <row r="13" ht="14.25" customHeight="1">
      <c r="A13" s="75"/>
      <c r="B13" s="75"/>
      <c r="C13" s="75"/>
      <c r="D13" s="75"/>
      <c r="E13" s="75"/>
      <c r="F13" s="147" t="s">
        <v>1900</v>
      </c>
      <c r="G13" s="150" t="str">
        <f>IFERROR(HLOOKUP(G11,'Référencement'!B7:AH39,5,FALSE),"")</f>
        <v/>
      </c>
      <c r="H13" s="151"/>
      <c r="I13" s="75"/>
      <c r="J13" s="75"/>
      <c r="K13" s="75"/>
      <c r="L13" s="75"/>
      <c r="M13" s="75"/>
      <c r="N13" s="147" t="s">
        <v>1900</v>
      </c>
      <c r="O13" s="150" t="str">
        <f>IFERROR(HLOOKUP(O11,'Référencement'!B7:AO39,5,FALSE),"")</f>
        <v/>
      </c>
      <c r="P13" s="151"/>
      <c r="Q13" s="75"/>
      <c r="R13" s="75"/>
      <c r="S13" s="75"/>
      <c r="T13" s="75"/>
      <c r="U13" s="75"/>
      <c r="V13" s="147" t="s">
        <v>1900</v>
      </c>
      <c r="W13" s="150" t="str">
        <f>IFERROR(HLOOKUP(W11,'Référencement'!B7:AW39,5,FALSE),"")</f>
        <v/>
      </c>
      <c r="X13" s="132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</row>
    <row r="14" ht="14.25" customHeight="1">
      <c r="A14" s="75"/>
      <c r="B14" s="75"/>
      <c r="C14" s="75"/>
      <c r="D14" s="75"/>
      <c r="E14" s="75"/>
      <c r="F14" s="147" t="s">
        <v>1901</v>
      </c>
      <c r="G14" s="152" t="str">
        <f>IFERROR(HYPERLINK(TRIM(HLOOKUP(G11,'Référencement'!B7:AH55,38,FALSE)), TRIM(HLOOKUP(G11,'Référencement'!B7:AH39,7,FALSE))),"")</f>
        <v/>
      </c>
      <c r="H14" s="153"/>
      <c r="I14" s="75"/>
      <c r="J14" s="75"/>
      <c r="K14" s="75"/>
      <c r="L14" s="75"/>
      <c r="M14" s="75"/>
      <c r="N14" s="147" t="s">
        <v>1901</v>
      </c>
      <c r="O14" s="152" t="str">
        <f>IFERROR(HYPERLINK(TRIM(HLOOKUP(O11,'Référencement'!B7:AO55,38,FALSE)), TRIM(HLOOKUP(O11,'Référencement'!B7:AO39,7,FALSE))),"")</f>
        <v/>
      </c>
      <c r="P14" s="153"/>
      <c r="Q14" s="75"/>
      <c r="R14" s="75"/>
      <c r="S14" s="75"/>
      <c r="T14" s="75"/>
      <c r="U14" s="75"/>
      <c r="V14" s="147" t="s">
        <v>1901</v>
      </c>
      <c r="W14" s="152" t="str">
        <f>IFERROR(HYPERLINK(TRIM(HLOOKUP(W11,'Référencement'!B7:AW55,38,FALSE)), TRIM(HLOOKUP(W11,'Référencement'!B7:AW39,7,FALSE))),"")</f>
        <v/>
      </c>
      <c r="X14" s="132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</row>
    <row r="15" ht="44.25" hidden="1" customHeight="1">
      <c r="A15" s="75"/>
      <c r="B15" s="75"/>
      <c r="C15" s="75"/>
      <c r="D15" s="75"/>
      <c r="E15" s="75"/>
      <c r="F15" s="148" t="s">
        <v>1902</v>
      </c>
      <c r="G15" s="147" t="str">
        <f>IFERROR(HLOOKUP(G11,'Référencement'!B7:AH39,8,FALSE),"")</f>
        <v/>
      </c>
      <c r="H15" s="149"/>
      <c r="I15" s="75"/>
      <c r="J15" s="75"/>
      <c r="K15" s="75"/>
      <c r="L15" s="75"/>
      <c r="M15" s="75"/>
      <c r="N15" s="148" t="s">
        <v>1902</v>
      </c>
      <c r="O15" s="147" t="str">
        <f>IFERROR(HLOOKUP(O11,'Référencement'!B7:AH39,8,FALSE),"")</f>
        <v/>
      </c>
      <c r="P15" s="149"/>
      <c r="Q15" s="75"/>
      <c r="R15" s="75"/>
      <c r="S15" s="75"/>
      <c r="T15" s="75"/>
      <c r="U15" s="75"/>
      <c r="V15" s="148" t="s">
        <v>1902</v>
      </c>
      <c r="W15" s="147" t="str">
        <f>IFERROR(HLOOKUP(W11,'Référencement'!B7:AH39,8,FALSE),"")</f>
        <v/>
      </c>
      <c r="X15" s="132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</row>
    <row r="16" ht="14.25" customHeight="1">
      <c r="A16" s="75"/>
      <c r="B16" s="75"/>
      <c r="C16" s="75"/>
      <c r="D16" s="75"/>
      <c r="E16" s="75"/>
      <c r="F16" s="147" t="s">
        <v>1903</v>
      </c>
      <c r="G16" s="147" t="str">
        <f>IFERROR(HLOOKUP(G11,'Référencement'!B7:AH39,9,FALSE),"")</f>
        <v/>
      </c>
      <c r="H16" s="149"/>
      <c r="I16" s="75"/>
      <c r="J16" s="75"/>
      <c r="K16" s="75"/>
      <c r="L16" s="75"/>
      <c r="M16" s="75"/>
      <c r="N16" s="147" t="s">
        <v>1903</v>
      </c>
      <c r="O16" s="147" t="str">
        <f>IFERROR(HLOOKUP(O11,'Référencement'!B7:AO39,9,FALSE),"")</f>
        <v/>
      </c>
      <c r="P16" s="149"/>
      <c r="Q16" s="75"/>
      <c r="R16" s="75"/>
      <c r="S16" s="75"/>
      <c r="T16" s="75"/>
      <c r="U16" s="75"/>
      <c r="V16" s="147" t="s">
        <v>1903</v>
      </c>
      <c r="W16" s="147" t="str">
        <f>IFERROR(HLOOKUP(W11,'Référencement'!B7:AW39,9,FALSE),"")</f>
        <v/>
      </c>
      <c r="X16" s="13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</row>
    <row r="17" ht="64.5" customHeight="1">
      <c r="A17" s="75"/>
      <c r="B17" s="75"/>
      <c r="C17" s="75"/>
      <c r="D17" s="75"/>
      <c r="E17" s="75"/>
      <c r="F17" s="147" t="s">
        <v>1904</v>
      </c>
      <c r="G17" s="148" t="str">
        <f>IFERROR(HLOOKUP(G11,'Référencement'!B7:AH39,10,FALSE),"")</f>
        <v/>
      </c>
      <c r="H17" s="154"/>
      <c r="I17" s="75"/>
      <c r="J17" s="75"/>
      <c r="K17" s="75"/>
      <c r="L17" s="75"/>
      <c r="M17" s="75"/>
      <c r="N17" s="147" t="s">
        <v>1904</v>
      </c>
      <c r="O17" s="148" t="str">
        <f>IFERROR(HLOOKUP(O11,'Référencement'!B7:AO39,10,FALSE),"")</f>
        <v/>
      </c>
      <c r="P17" s="154"/>
      <c r="Q17" s="75"/>
      <c r="R17" s="75"/>
      <c r="S17" s="75"/>
      <c r="T17" s="75"/>
      <c r="U17" s="75"/>
      <c r="V17" s="147" t="s">
        <v>1904</v>
      </c>
      <c r="W17" s="148" t="str">
        <f>IFERROR(HLOOKUP(W11,'Référencement'!B7:AW39,10,FALSE),"")</f>
        <v/>
      </c>
      <c r="X17" s="132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</row>
    <row r="18" ht="123.0" customHeight="1">
      <c r="A18" s="75"/>
      <c r="B18" s="75"/>
      <c r="C18" s="75"/>
      <c r="D18" s="75"/>
      <c r="E18" s="75"/>
      <c r="F18" s="147" t="s">
        <v>1905</v>
      </c>
      <c r="G18" s="148" t="str">
        <f>IFERROR(HLOOKUP(G11,'Référencement'!B7:AH39,11,FALSE),"")</f>
        <v/>
      </c>
      <c r="H18" s="154"/>
      <c r="I18" s="75"/>
      <c r="J18" s="75"/>
      <c r="K18" s="75"/>
      <c r="L18" s="75"/>
      <c r="M18" s="75"/>
      <c r="N18" s="147" t="s">
        <v>1905</v>
      </c>
      <c r="O18" s="148" t="str">
        <f>IFERROR(HLOOKUP(O11,'Référencement'!B7:AO39,11,FALSE),"")</f>
        <v/>
      </c>
      <c r="P18" s="154"/>
      <c r="Q18" s="75"/>
      <c r="R18" s="75"/>
      <c r="S18" s="75"/>
      <c r="T18" s="75"/>
      <c r="U18" s="75"/>
      <c r="V18" s="147" t="s">
        <v>1905</v>
      </c>
      <c r="W18" s="148" t="str">
        <f>IFERROR(HLOOKUP(W11,'Référencement'!B7:AW39,11,FALSE),"")</f>
        <v/>
      </c>
      <c r="X18" s="132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</row>
    <row r="19" ht="36.0" customHeight="1">
      <c r="A19" s="75"/>
      <c r="B19" s="155"/>
      <c r="C19" s="5"/>
      <c r="D19" s="75"/>
      <c r="E19" s="75"/>
      <c r="F19" s="156" t="s">
        <v>1906</v>
      </c>
      <c r="G19" s="150" t="str">
        <f>IFERROR(HLOOKUP(G11,'Référencement'!B7:AH39,12,FALSE),"")</f>
        <v/>
      </c>
      <c r="H19" s="151"/>
      <c r="I19" s="75"/>
      <c r="J19" s="155"/>
      <c r="K19" s="5"/>
      <c r="L19" s="75"/>
      <c r="M19" s="75"/>
      <c r="N19" s="156" t="s">
        <v>1906</v>
      </c>
      <c r="O19" s="150" t="str">
        <f>IFERROR(HLOOKUP(O11,'Référencement'!B7:AO39,12,FALSE),"")</f>
        <v/>
      </c>
      <c r="P19" s="151"/>
      <c r="Q19" s="75"/>
      <c r="R19" s="155"/>
      <c r="S19" s="5"/>
      <c r="T19" s="75"/>
      <c r="U19" s="75"/>
      <c r="V19" s="156" t="s">
        <v>1906</v>
      </c>
      <c r="W19" s="150" t="str">
        <f>IFERROR(HLOOKUP(W11,'Référencement'!B7:AW39,12,FALSE),"")</f>
        <v/>
      </c>
      <c r="X19" s="132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</row>
    <row r="20" ht="14.25" customHeight="1">
      <c r="A20" s="75"/>
      <c r="B20" s="157"/>
      <c r="C20" s="158" t="s">
        <v>1907</v>
      </c>
      <c r="D20" s="159" t="str">
        <f>IFERROR(TDB!N34/HLOOKUP(BVO!G11,'Référencement'!B7:AH43,36,FALSE),"")</f>
        <v/>
      </c>
      <c r="E20" s="75"/>
      <c r="F20" s="143"/>
      <c r="G20" s="75"/>
      <c r="H20" s="132"/>
      <c r="I20" s="75"/>
      <c r="J20" s="157"/>
      <c r="K20" s="158" t="s">
        <v>1907</v>
      </c>
      <c r="L20" s="159" t="str">
        <f>IFERROR(TDB!N34/HLOOKUP(BVO!O11,'Référencement'!B7:AH43,36,FALSE),"")</f>
        <v/>
      </c>
      <c r="M20" s="75"/>
      <c r="N20" s="143"/>
      <c r="O20" s="75"/>
      <c r="P20" s="132"/>
      <c r="Q20" s="75"/>
      <c r="R20" s="157"/>
      <c r="S20" s="158" t="s">
        <v>1907</v>
      </c>
      <c r="T20" s="159" t="str">
        <f>IFERROR(TDB!N34/HLOOKUP(BVO!W11,'Référencement'!B7:AH43,36,FALSE),"")</f>
        <v/>
      </c>
      <c r="U20" s="75"/>
      <c r="V20" s="143"/>
      <c r="W20" s="75"/>
      <c r="X20" s="132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</row>
    <row r="21" ht="14.25" customHeight="1">
      <c r="A21" s="75"/>
      <c r="B21" s="75"/>
      <c r="C21" s="160"/>
      <c r="D21" s="75"/>
      <c r="E21" s="75"/>
      <c r="F21" s="144" t="s">
        <v>1908</v>
      </c>
      <c r="G21" s="145"/>
      <c r="H21" s="146"/>
      <c r="I21" s="75"/>
      <c r="J21" s="75"/>
      <c r="K21" s="160"/>
      <c r="L21" s="75"/>
      <c r="M21" s="75"/>
      <c r="N21" s="144" t="s">
        <v>1908</v>
      </c>
      <c r="O21" s="145"/>
      <c r="P21" s="146"/>
      <c r="Q21" s="75"/>
      <c r="R21" s="75"/>
      <c r="S21" s="160"/>
      <c r="T21" s="75"/>
      <c r="U21" s="75"/>
      <c r="V21" s="144" t="s">
        <v>1908</v>
      </c>
      <c r="W21" s="145"/>
      <c r="X21" s="132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</row>
    <row r="22" ht="15.75" customHeight="1">
      <c r="A22" s="178" t="str">
        <f>IF(D20="","",IF(D20&gt;1,"Attention capacité d'emballage dépassée",""))</f>
        <v/>
      </c>
      <c r="B22" s="7"/>
      <c r="C22" s="7"/>
      <c r="D22" s="8"/>
      <c r="E22" s="75"/>
      <c r="F22" s="143"/>
      <c r="G22" s="75"/>
      <c r="H22" s="132"/>
      <c r="I22" s="178" t="str">
        <f>IF(L20="","",IF(L20&gt;1,"Attention capacité d'emballage dépassée",""))</f>
        <v/>
      </c>
      <c r="J22" s="7"/>
      <c r="K22" s="7"/>
      <c r="L22" s="8"/>
      <c r="M22" s="75"/>
      <c r="N22" s="143"/>
      <c r="O22" s="75"/>
      <c r="P22" s="132"/>
      <c r="Q22" s="178" t="str">
        <f>IF(T20="","",IF(T20&gt;1,"Attention capacité d'emballage dépassée",""))</f>
        <v/>
      </c>
      <c r="R22" s="7"/>
      <c r="S22" s="7"/>
      <c r="T22" s="8"/>
      <c r="U22" s="75"/>
      <c r="V22" s="143"/>
      <c r="W22" s="75"/>
      <c r="X22" s="132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</row>
    <row r="23" ht="37.5" customHeight="1">
      <c r="A23" s="9"/>
      <c r="D23" s="10"/>
      <c r="E23" s="75"/>
      <c r="F23" s="162" t="s">
        <v>1909</v>
      </c>
      <c r="G23" s="163" t="str">
        <f>IFERROR(HLOOKUP(G11,'Référencement'!B7:AH39,13,FALSE),"")</f>
        <v/>
      </c>
      <c r="H23" s="164"/>
      <c r="I23" s="9"/>
      <c r="L23" s="10"/>
      <c r="M23" s="75"/>
      <c r="N23" s="162" t="s">
        <v>1909</v>
      </c>
      <c r="O23" s="163" t="str">
        <f>IFERROR(HLOOKUP(O11,'Référencement'!B7:AO39,13,FALSE),"")</f>
        <v/>
      </c>
      <c r="P23" s="164"/>
      <c r="Q23" s="9"/>
      <c r="T23" s="10"/>
      <c r="U23" s="75"/>
      <c r="V23" s="162" t="s">
        <v>1909</v>
      </c>
      <c r="W23" s="163" t="str">
        <f>IFERROR(HLOOKUP(W11,'Référencement'!B7:AW39,13,FALSE),"")</f>
        <v/>
      </c>
      <c r="X23" s="132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</row>
    <row r="24" ht="14.25" customHeight="1">
      <c r="A24" s="9"/>
      <c r="D24" s="10"/>
      <c r="E24" s="75"/>
      <c r="F24" s="143"/>
      <c r="G24" s="75"/>
      <c r="H24" s="164"/>
      <c r="I24" s="9"/>
      <c r="L24" s="10"/>
      <c r="M24" s="75"/>
      <c r="N24" s="143"/>
      <c r="O24" s="75"/>
      <c r="P24" s="164"/>
      <c r="Q24" s="9"/>
      <c r="T24" s="10"/>
      <c r="U24" s="75"/>
      <c r="V24" s="143"/>
      <c r="W24" s="75"/>
      <c r="X24" s="132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</row>
    <row r="25" ht="50.25" customHeight="1">
      <c r="A25" s="9"/>
      <c r="D25" s="10"/>
      <c r="E25" s="75"/>
      <c r="F25" s="148" t="s">
        <v>1910</v>
      </c>
      <c r="G25" s="165" t="str">
        <f>IFERROR(HLOOKUP(G11,'Référencement'!B7:AH39,17,FALSE),"")</f>
        <v/>
      </c>
      <c r="H25" s="164"/>
      <c r="I25" s="9"/>
      <c r="L25" s="10"/>
      <c r="M25" s="75"/>
      <c r="N25" s="148" t="s">
        <v>1910</v>
      </c>
      <c r="O25" s="165" t="str">
        <f>IFERROR(HLOOKUP(O11,'Référencement'!B7:AO39,17,FALSE),"")</f>
        <v/>
      </c>
      <c r="P25" s="164"/>
      <c r="Q25" s="9"/>
      <c r="T25" s="10"/>
      <c r="U25" s="75"/>
      <c r="V25" s="148" t="s">
        <v>1910</v>
      </c>
      <c r="W25" s="165" t="str">
        <f>IFERROR(HLOOKUP(W11,'Référencement'!B7:AW39,17,FALSE),"")</f>
        <v/>
      </c>
      <c r="X25" s="132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</row>
    <row r="26" ht="21.0" customHeight="1">
      <c r="A26" s="11"/>
      <c r="B26" s="12"/>
      <c r="C26" s="12"/>
      <c r="D26" s="13"/>
      <c r="E26" s="75"/>
      <c r="F26" s="147" t="s">
        <v>1911</v>
      </c>
      <c r="G26" s="165" t="str">
        <f>IFERROR(HLOOKUP(G11,'Référencement'!B7:AH39,18,FALSE),"")</f>
        <v/>
      </c>
      <c r="H26" s="164"/>
      <c r="I26" s="11"/>
      <c r="J26" s="12"/>
      <c r="K26" s="12"/>
      <c r="L26" s="13"/>
      <c r="M26" s="75"/>
      <c r="N26" s="147" t="s">
        <v>1911</v>
      </c>
      <c r="O26" s="165" t="str">
        <f>IFERROR(HLOOKUP(O11,'Référencement'!B7:AO39,18,FALSE),"")</f>
        <v/>
      </c>
      <c r="P26" s="164"/>
      <c r="Q26" s="11"/>
      <c r="R26" s="12"/>
      <c r="S26" s="12"/>
      <c r="T26" s="13"/>
      <c r="U26" s="75"/>
      <c r="V26" s="147" t="s">
        <v>1911</v>
      </c>
      <c r="W26" s="165" t="str">
        <f>IFERROR(HLOOKUP(W11,'Référencement'!B7:AW39,18,FALSE),"")</f>
        <v/>
      </c>
      <c r="X26" s="132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</row>
    <row r="27" ht="14.25" customHeight="1">
      <c r="A27" s="75"/>
      <c r="B27" s="75"/>
      <c r="C27" s="75"/>
      <c r="D27" s="75"/>
      <c r="E27" s="75"/>
      <c r="F27" s="147" t="s">
        <v>1912</v>
      </c>
      <c r="G27" s="165" t="str">
        <f>IFERROR(HLOOKUP(G11,'Référencement'!B7:AH39,19,FALSE),"")</f>
        <v/>
      </c>
      <c r="H27" s="164"/>
      <c r="I27" s="75"/>
      <c r="J27" s="75"/>
      <c r="K27" s="75"/>
      <c r="L27" s="75"/>
      <c r="M27" s="75"/>
      <c r="N27" s="147" t="s">
        <v>1912</v>
      </c>
      <c r="O27" s="165" t="str">
        <f>IFERROR(HLOOKUP(O11,'Référencement'!B7:AO39,19,FALSE),"")</f>
        <v/>
      </c>
      <c r="P27" s="164"/>
      <c r="Q27" s="75"/>
      <c r="R27" s="75"/>
      <c r="S27" s="75"/>
      <c r="T27" s="75"/>
      <c r="U27" s="75"/>
      <c r="V27" s="147" t="s">
        <v>1912</v>
      </c>
      <c r="W27" s="165" t="str">
        <f>IFERROR(HLOOKUP(W11,'Référencement'!B7:AW39,19,FALSE),"")</f>
        <v/>
      </c>
      <c r="X27" s="132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</row>
    <row r="28" ht="57.0" customHeight="1">
      <c r="A28" s="75"/>
      <c r="B28" s="75"/>
      <c r="C28" s="75"/>
      <c r="D28" s="75"/>
      <c r="E28" s="75"/>
      <c r="F28" s="166" t="s">
        <v>1913</v>
      </c>
      <c r="G28" s="167" t="str">
        <f>IFERROR(HLOOKUP(G11,'Référencement'!B7:AH39,25,FALSE),"")</f>
        <v/>
      </c>
      <c r="H28" s="168"/>
      <c r="I28" s="75"/>
      <c r="J28" s="75"/>
      <c r="K28" s="75"/>
      <c r="L28" s="75"/>
      <c r="M28" s="75"/>
      <c r="N28" s="166" t="s">
        <v>1913</v>
      </c>
      <c r="O28" s="167" t="str">
        <f>IFERROR(HLOOKUP(O11,'Référencement'!B7:AO39,25,FALSE),"")</f>
        <v/>
      </c>
      <c r="P28" s="168"/>
      <c r="Q28" s="75"/>
      <c r="R28" s="75"/>
      <c r="S28" s="75"/>
      <c r="T28" s="75"/>
      <c r="U28" s="75"/>
      <c r="V28" s="166" t="s">
        <v>1913</v>
      </c>
      <c r="W28" s="167" t="str">
        <f>IFERROR(HLOOKUP(W11,'Référencement'!B7:AW39,25,FALSE),"")</f>
        <v/>
      </c>
      <c r="X28" s="132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</row>
    <row r="29" ht="36.75" customHeight="1">
      <c r="A29" s="75"/>
      <c r="B29" s="75"/>
      <c r="C29" s="75"/>
      <c r="D29" s="75"/>
      <c r="E29" s="75"/>
      <c r="F29" s="148" t="s">
        <v>1914</v>
      </c>
      <c r="G29" s="165">
        <f>IFERROR(G28/5,"")</f>
        <v>0</v>
      </c>
      <c r="H29" s="164"/>
      <c r="I29" s="75"/>
      <c r="J29" s="75"/>
      <c r="K29" s="75"/>
      <c r="L29" s="75"/>
      <c r="M29" s="75"/>
      <c r="N29" s="148" t="s">
        <v>1914</v>
      </c>
      <c r="O29" s="165">
        <f>IFERROR(O28/5,"")</f>
        <v>0</v>
      </c>
      <c r="P29" s="164"/>
      <c r="Q29" s="75"/>
      <c r="R29" s="75"/>
      <c r="S29" s="75"/>
      <c r="T29" s="75"/>
      <c r="U29" s="75"/>
      <c r="V29" s="148" t="s">
        <v>1914</v>
      </c>
      <c r="W29" s="165">
        <f>IFERROR(W28/5,"")</f>
        <v>0</v>
      </c>
      <c r="X29" s="132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</row>
    <row r="30" ht="14.25" customHeight="1">
      <c r="A30" s="75"/>
      <c r="B30" s="75"/>
      <c r="C30" s="75"/>
      <c r="D30" s="75"/>
      <c r="E30" s="75"/>
      <c r="F30" s="143"/>
      <c r="G30" s="75"/>
      <c r="H30" s="132"/>
      <c r="I30" s="75"/>
      <c r="J30" s="75"/>
      <c r="K30" s="75"/>
      <c r="L30" s="75"/>
      <c r="M30" s="75"/>
      <c r="N30" s="143"/>
      <c r="O30" s="75"/>
      <c r="P30" s="132"/>
      <c r="Q30" s="75"/>
      <c r="R30" s="75"/>
      <c r="S30" s="75"/>
      <c r="T30" s="75"/>
      <c r="U30" s="75"/>
      <c r="V30" s="143"/>
      <c r="W30" s="75"/>
      <c r="X30" s="132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</row>
    <row r="31" ht="21.0" customHeight="1">
      <c r="A31" s="75"/>
      <c r="B31" s="75"/>
      <c r="C31" s="75"/>
      <c r="D31" s="75"/>
      <c r="E31" s="75"/>
      <c r="F31" s="147" t="s">
        <v>1915</v>
      </c>
      <c r="G31" s="169" t="str">
        <f>IFERROR(HLOOKUP(G11,'Référencement'!B7:AH50,31,FALSE),"")</f>
        <v/>
      </c>
      <c r="H31" s="170"/>
      <c r="I31" s="75"/>
      <c r="J31" s="75"/>
      <c r="K31" s="75"/>
      <c r="L31" s="75"/>
      <c r="M31" s="75"/>
      <c r="N31" s="147" t="s">
        <v>1915</v>
      </c>
      <c r="O31" s="169" t="str">
        <f>IFERROR(HLOOKUP(O11,'Référencement'!B7:AO50,31,FALSE),"")</f>
        <v/>
      </c>
      <c r="P31" s="170"/>
      <c r="Q31" s="75"/>
      <c r="R31" s="75"/>
      <c r="S31" s="75"/>
      <c r="T31" s="75"/>
      <c r="U31" s="75"/>
      <c r="V31" s="147" t="s">
        <v>1915</v>
      </c>
      <c r="W31" s="169" t="str">
        <f>IFERROR(HLOOKUP(W11,'Référencement'!B7:AW50,31,FALSE),"")</f>
        <v/>
      </c>
      <c r="X31" s="132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</row>
    <row r="32" ht="21.0" customHeight="1">
      <c r="A32" s="75"/>
      <c r="B32" s="75"/>
      <c r="C32" s="75"/>
      <c r="D32" s="75"/>
      <c r="E32" s="75"/>
      <c r="F32" s="147" t="s">
        <v>1916</v>
      </c>
      <c r="G32" s="169" t="str">
        <f>IFERROR(HLOOKUP(G11,'Référencement'!B7:AH50,33,FALSE),"")</f>
        <v/>
      </c>
      <c r="H32" s="170"/>
      <c r="I32" s="75"/>
      <c r="J32" s="75"/>
      <c r="K32" s="75"/>
      <c r="L32" s="75"/>
      <c r="M32" s="75"/>
      <c r="N32" s="147" t="s">
        <v>1916</v>
      </c>
      <c r="O32" s="169" t="str">
        <f>IFERROR(HLOOKUP(O11,'Référencement'!B7:AO50,33,FALSE),"")</f>
        <v/>
      </c>
      <c r="P32" s="170"/>
      <c r="Q32" s="75"/>
      <c r="R32" s="75"/>
      <c r="S32" s="75"/>
      <c r="T32" s="75"/>
      <c r="U32" s="75"/>
      <c r="V32" s="147" t="s">
        <v>1916</v>
      </c>
      <c r="W32" s="169" t="str">
        <f>IFERROR(HLOOKUP(W11,'Référencement'!B7:AW50,33,FALSE),"")</f>
        <v/>
      </c>
      <c r="X32" s="132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</row>
    <row r="33" ht="29.25" customHeight="1">
      <c r="A33" s="75"/>
      <c r="B33" s="75"/>
      <c r="C33" s="75"/>
      <c r="D33" s="75"/>
      <c r="E33" s="75"/>
      <c r="F33" s="148" t="s">
        <v>1917</v>
      </c>
      <c r="G33" s="171" t="str">
        <f>IFERROR(HLOOKUP(G11,'Référencement'!B7:AH50,37,FALSE),"")</f>
        <v/>
      </c>
      <c r="H33" s="172"/>
      <c r="I33" s="75"/>
      <c r="J33" s="75"/>
      <c r="K33" s="75"/>
      <c r="L33" s="75"/>
      <c r="M33" s="75"/>
      <c r="N33" s="148" t="s">
        <v>1917</v>
      </c>
      <c r="O33" s="171" t="str">
        <f>IFERROR(HLOOKUP(O11,'Référencement'!B7:AO50,37,FALSE),"")</f>
        <v/>
      </c>
      <c r="P33" s="172"/>
      <c r="Q33" s="75"/>
      <c r="R33" s="75"/>
      <c r="S33" s="75"/>
      <c r="T33" s="75"/>
      <c r="U33" s="75"/>
      <c r="V33" s="148" t="s">
        <v>1917</v>
      </c>
      <c r="W33" s="171" t="str">
        <f>IFERROR(HLOOKUP(W11,'Référencement'!B7:AW50,37,FALSE),"")</f>
        <v/>
      </c>
      <c r="X33" s="132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</row>
    <row r="34" ht="14.25" customHeight="1">
      <c r="A34" s="132"/>
      <c r="B34" s="132"/>
      <c r="C34" s="132"/>
      <c r="D34" s="132"/>
      <c r="E34" s="132"/>
      <c r="F34" s="173"/>
      <c r="G34" s="132"/>
      <c r="H34" s="132"/>
      <c r="I34" s="132"/>
      <c r="J34" s="132"/>
      <c r="K34" s="132"/>
      <c r="L34" s="132"/>
      <c r="M34" s="132"/>
      <c r="N34" s="173"/>
      <c r="O34" s="132"/>
      <c r="P34" s="132"/>
      <c r="Q34" s="132"/>
      <c r="R34" s="132"/>
      <c r="S34" s="132"/>
      <c r="T34" s="132"/>
      <c r="U34" s="132"/>
      <c r="V34" s="173"/>
      <c r="W34" s="132"/>
      <c r="X34" s="132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</row>
    <row r="35" ht="14.25" customHeight="1">
      <c r="A35" s="179" t="s">
        <v>1918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1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</row>
    <row r="36" ht="14.25" customHeight="1">
      <c r="A36" s="135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7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</row>
    <row r="37" ht="14.25" customHeight="1">
      <c r="A37" s="74" t="s">
        <v>1918</v>
      </c>
      <c r="B37" s="75"/>
      <c r="C37" s="75"/>
      <c r="D37" s="75"/>
      <c r="E37" s="75"/>
      <c r="F37" s="143"/>
      <c r="G37" s="75"/>
      <c r="H37" s="132"/>
      <c r="I37" s="74" t="s">
        <v>1918</v>
      </c>
      <c r="J37" s="75"/>
      <c r="K37" s="75"/>
      <c r="L37" s="75"/>
      <c r="M37" s="75"/>
      <c r="N37" s="143"/>
      <c r="O37" s="75"/>
      <c r="P37" s="132"/>
      <c r="Q37" s="74" t="s">
        <v>1918</v>
      </c>
      <c r="R37" s="75"/>
      <c r="S37" s="75"/>
      <c r="T37" s="75"/>
      <c r="U37" s="75"/>
      <c r="V37" s="143"/>
      <c r="W37" s="75"/>
      <c r="X37" s="132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</row>
    <row r="38" ht="14.25" customHeight="1">
      <c r="A38" s="75"/>
      <c r="B38" s="75"/>
      <c r="C38" s="75"/>
      <c r="D38" s="75"/>
      <c r="E38" s="75"/>
      <c r="F38" s="144" t="s">
        <v>1896</v>
      </c>
      <c r="G38" s="145"/>
      <c r="H38" s="132"/>
      <c r="I38" s="75"/>
      <c r="J38" s="75"/>
      <c r="K38" s="75"/>
      <c r="L38" s="75"/>
      <c r="M38" s="75"/>
      <c r="N38" s="144" t="s">
        <v>1897</v>
      </c>
      <c r="O38" s="145"/>
      <c r="P38" s="132"/>
      <c r="Q38" s="75"/>
      <c r="R38" s="75"/>
      <c r="S38" s="75"/>
      <c r="T38" s="75"/>
      <c r="U38" s="75"/>
      <c r="V38" s="144" t="s">
        <v>1898</v>
      </c>
      <c r="W38" s="145"/>
      <c r="X38" s="132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</row>
    <row r="39" ht="14.25" customHeight="1">
      <c r="A39" s="75"/>
      <c r="B39" s="75"/>
      <c r="C39" s="75"/>
      <c r="D39" s="75"/>
      <c r="E39" s="75"/>
      <c r="F39" s="143"/>
      <c r="G39" s="75"/>
      <c r="H39" s="132"/>
      <c r="I39" s="75"/>
      <c r="J39" s="75"/>
      <c r="K39" s="75"/>
      <c r="L39" s="75"/>
      <c r="M39" s="75"/>
      <c r="N39" s="143"/>
      <c r="O39" s="75"/>
      <c r="P39" s="132"/>
      <c r="Q39" s="75"/>
      <c r="R39" s="75"/>
      <c r="S39" s="75"/>
      <c r="T39" s="75"/>
      <c r="U39" s="75"/>
      <c r="V39" s="143"/>
      <c r="W39" s="75"/>
      <c r="X39" s="132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</row>
    <row r="40" ht="47.25" customHeight="1">
      <c r="A40" s="75"/>
      <c r="B40" s="75"/>
      <c r="C40" s="75"/>
      <c r="D40" s="75"/>
      <c r="E40" s="75"/>
      <c r="F40" s="147" t="s">
        <v>1899</v>
      </c>
      <c r="G40" s="148" t="str">
        <f t="array" ref="G40">IFERROR(INDEX(tableau!M:M,LARGE(IF((tableau!A:A=BVO!A37)*(TDB!N34&gt;=tableau!D:D)*(TDB!N34&lt;=tableau!E:E),ROW(tableau!M:M),""),1)),"Pas de Machine Sous Skin de disponible par rapport à votre nombre de barquette")</f>
        <v>Pas de Machine Sous Skin de disponible par rapport à votre nombre de barquette</v>
      </c>
      <c r="H40" s="132"/>
      <c r="I40" s="75"/>
      <c r="J40" s="75"/>
      <c r="K40" s="75"/>
      <c r="L40" s="75"/>
      <c r="M40" s="75"/>
      <c r="N40" s="147" t="s">
        <v>1899</v>
      </c>
      <c r="O40" s="148" t="str">
        <f t="array" ref="O40">IFERROR(INDEX(tableau!N:N,LARGE(IF((tableau!A:A=BVO!A37)*(TDB!N34&gt;=tableau!D:D)*(TDB!N34&lt;=tableau!E:E),ROW(tableau!N:N),""),1)),"Pas de Machine Sous Skin de disponible par rapport à votre nombre de barquette")</f>
        <v>Pas de Machine Sous Skin de disponible par rapport à votre nombre de barquette</v>
      </c>
      <c r="P40" s="132"/>
      <c r="Q40" s="75"/>
      <c r="R40" s="75"/>
      <c r="S40" s="75"/>
      <c r="T40" s="75"/>
      <c r="U40" s="75"/>
      <c r="V40" s="147" t="s">
        <v>1899</v>
      </c>
      <c r="W40" s="148" t="str">
        <f t="array" ref="W40">IFERROR(INDEX(tableau!O:O,LARGE(IF((tableau!A:A=BVO!A37)*(TDB!N34&gt;=tableau!D:D)*(TDB!N34&lt;=tableau!E:E),ROW(tableau!O:O),""),1)),"Pas de Machine Sous Skin de disponible par rapport à votre nombre de barquette")</f>
        <v>Pas de Machine Sous Skin de disponible par rapport à votre nombre de barquette</v>
      </c>
      <c r="X40" s="132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</row>
    <row r="41" ht="14.25" hidden="1" customHeight="1">
      <c r="A41" s="75"/>
      <c r="B41" s="75"/>
      <c r="C41" s="75"/>
      <c r="D41" s="75"/>
      <c r="E41" s="75"/>
      <c r="F41" s="147"/>
      <c r="G41" s="147"/>
      <c r="H41" s="132"/>
      <c r="I41" s="75"/>
      <c r="J41" s="75"/>
      <c r="K41" s="75"/>
      <c r="L41" s="75"/>
      <c r="M41" s="75"/>
      <c r="N41" s="147"/>
      <c r="O41" s="147"/>
      <c r="P41" s="132"/>
      <c r="Q41" s="75"/>
      <c r="R41" s="75"/>
      <c r="S41" s="75"/>
      <c r="T41" s="75"/>
      <c r="U41" s="75"/>
      <c r="V41" s="147"/>
      <c r="W41" s="147"/>
      <c r="X41" s="132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</row>
    <row r="42" ht="14.25" customHeight="1">
      <c r="A42" s="75"/>
      <c r="B42" s="75"/>
      <c r="C42" s="75"/>
      <c r="D42" s="75"/>
      <c r="E42" s="75"/>
      <c r="F42" s="147" t="s">
        <v>1900</v>
      </c>
      <c r="G42" s="150" t="str">
        <f>IFERROR(HLOOKUP(G40,'Référencement'!B7:AH39,5,FALSE),"")</f>
        <v/>
      </c>
      <c r="H42" s="132"/>
      <c r="I42" s="75"/>
      <c r="J42" s="75"/>
      <c r="K42" s="75"/>
      <c r="L42" s="75"/>
      <c r="M42" s="75"/>
      <c r="N42" s="147" t="s">
        <v>1900</v>
      </c>
      <c r="O42" s="150" t="str">
        <f>IFERROR(HLOOKUP(O40,'Référencement'!B7:AP39,5,FALSE),"")</f>
        <v/>
      </c>
      <c r="P42" s="132"/>
      <c r="Q42" s="75"/>
      <c r="R42" s="75"/>
      <c r="S42" s="75"/>
      <c r="T42" s="75"/>
      <c r="U42" s="75"/>
      <c r="V42" s="147" t="s">
        <v>1900</v>
      </c>
      <c r="W42" s="150" t="str">
        <f>IFERROR(HLOOKUP(W40,'Référencement'!B7:AX39,5,FALSE),"")</f>
        <v/>
      </c>
      <c r="X42" s="132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</row>
    <row r="43" ht="14.25" customHeight="1">
      <c r="A43" s="75"/>
      <c r="B43" s="75"/>
      <c r="C43" s="75"/>
      <c r="D43" s="75"/>
      <c r="E43" s="75"/>
      <c r="F43" s="147" t="s">
        <v>1901</v>
      </c>
      <c r="G43" s="152" t="str">
        <f>IFERROR(HYPERLINK(TRIM(HLOOKUP(G40,'Référencement'!B7:AH55,38,FALSE)), TRIM(HLOOKUP(G40,'Référencement'!B7:AH39,7,FALSE))),"")</f>
        <v/>
      </c>
      <c r="H43" s="132"/>
      <c r="I43" s="75"/>
      <c r="J43" s="75"/>
      <c r="K43" s="75"/>
      <c r="L43" s="75"/>
      <c r="M43" s="75"/>
      <c r="N43" s="147" t="s">
        <v>1901</v>
      </c>
      <c r="O43" s="152" t="str">
        <f>IFERROR(HYPERLINK(TRIM(HLOOKUP(O40,'Référencement'!B7:AP55,38,FALSE)), TRIM(HLOOKUP(O40,'Référencement'!B7:AP39,7,FALSE))),"")</f>
        <v/>
      </c>
      <c r="P43" s="132"/>
      <c r="Q43" s="75"/>
      <c r="R43" s="75"/>
      <c r="S43" s="75"/>
      <c r="T43" s="75"/>
      <c r="U43" s="75"/>
      <c r="V43" s="147" t="s">
        <v>1901</v>
      </c>
      <c r="W43" s="152" t="str">
        <f>IFERROR(HYPERLINK(TRIM(HLOOKUP(W40,'Référencement'!B7:AX55,38,FALSE)), TRIM(HLOOKUP(W40,'Référencement'!B7:AX39,7,FALSE))),"")</f>
        <v/>
      </c>
      <c r="X43" s="132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</row>
    <row r="44" ht="14.25" hidden="1" customHeight="1">
      <c r="A44" s="75"/>
      <c r="B44" s="75"/>
      <c r="C44" s="75"/>
      <c r="D44" s="75"/>
      <c r="E44" s="75"/>
      <c r="F44" s="148" t="s">
        <v>1902</v>
      </c>
      <c r="G44" s="147" t="str">
        <f>IFERROR(HLOOKUP(G40,'Référencement'!B7:AH39,8,FALSE),"")</f>
        <v/>
      </c>
      <c r="H44" s="132"/>
      <c r="I44" s="75"/>
      <c r="J44" s="75"/>
      <c r="K44" s="75"/>
      <c r="L44" s="75"/>
      <c r="M44" s="75"/>
      <c r="N44" s="148" t="s">
        <v>1902</v>
      </c>
      <c r="O44" s="147" t="str">
        <f>IFERROR(HLOOKUP(O40,'Référencement'!B7:AP39,8,FALSE),"")</f>
        <v/>
      </c>
      <c r="P44" s="132"/>
      <c r="Q44" s="75"/>
      <c r="R44" s="75"/>
      <c r="S44" s="75"/>
      <c r="T44" s="75"/>
      <c r="U44" s="75"/>
      <c r="V44" s="148" t="s">
        <v>1902</v>
      </c>
      <c r="W44" s="147" t="str">
        <f>IFERROR(HLOOKUP(W40,'Référencement'!B7:AX39,8,FALSE),"")</f>
        <v/>
      </c>
      <c r="X44" s="132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</row>
    <row r="45" ht="14.25" customHeight="1">
      <c r="A45" s="75"/>
      <c r="B45" s="75"/>
      <c r="C45" s="75"/>
      <c r="D45" s="75"/>
      <c r="E45" s="75"/>
      <c r="F45" s="147" t="s">
        <v>1903</v>
      </c>
      <c r="G45" s="147" t="str">
        <f>IFERROR(HLOOKUP(G40,'Référencement'!B7:AH39,9,FALSE),"")</f>
        <v/>
      </c>
      <c r="H45" s="132"/>
      <c r="I45" s="75"/>
      <c r="J45" s="75"/>
      <c r="K45" s="75"/>
      <c r="L45" s="75"/>
      <c r="M45" s="75"/>
      <c r="N45" s="147" t="s">
        <v>1903</v>
      </c>
      <c r="O45" s="147" t="str">
        <f>IFERROR(HLOOKUP(O40,'Référencement'!B7:AP39,9,FALSE),"")</f>
        <v/>
      </c>
      <c r="P45" s="132"/>
      <c r="Q45" s="75"/>
      <c r="R45" s="75"/>
      <c r="S45" s="75"/>
      <c r="T45" s="75"/>
      <c r="U45" s="75"/>
      <c r="V45" s="147" t="s">
        <v>1903</v>
      </c>
      <c r="W45" s="147" t="str">
        <f>IFERROR(HLOOKUP(W40,'Référencement'!B7:AX39,9,FALSE),"")</f>
        <v/>
      </c>
      <c r="X45" s="132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</row>
    <row r="46" ht="87.0" customHeight="1">
      <c r="A46" s="75"/>
      <c r="B46" s="75"/>
      <c r="C46" s="75"/>
      <c r="D46" s="75"/>
      <c r="E46" s="75"/>
      <c r="F46" s="147" t="s">
        <v>1904</v>
      </c>
      <c r="G46" s="148" t="str">
        <f>IFERROR(HLOOKUP(G40,'Référencement'!B7:AH39,10,FALSE),"")</f>
        <v/>
      </c>
      <c r="H46" s="132"/>
      <c r="I46" s="75"/>
      <c r="J46" s="75"/>
      <c r="K46" s="75"/>
      <c r="L46" s="75"/>
      <c r="M46" s="75"/>
      <c r="N46" s="147" t="s">
        <v>1904</v>
      </c>
      <c r="O46" s="148" t="str">
        <f>IFERROR(HLOOKUP(O40,'Référencement'!B7:AP39,10,FALSE),"")</f>
        <v/>
      </c>
      <c r="P46" s="132"/>
      <c r="Q46" s="75"/>
      <c r="R46" s="75"/>
      <c r="S46" s="75"/>
      <c r="T46" s="75"/>
      <c r="U46" s="75"/>
      <c r="V46" s="147" t="s">
        <v>1904</v>
      </c>
      <c r="W46" s="148" t="str">
        <f>IFERROR(HLOOKUP(W40,'Référencement'!B7:AX39,10,FALSE),"")</f>
        <v/>
      </c>
      <c r="X46" s="132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</row>
    <row r="47" ht="94.5" customHeight="1">
      <c r="A47" s="75"/>
      <c r="B47" s="75"/>
      <c r="C47" s="75"/>
      <c r="D47" s="75"/>
      <c r="E47" s="75"/>
      <c r="F47" s="147" t="s">
        <v>1905</v>
      </c>
      <c r="G47" s="148" t="str">
        <f>IFERROR(HLOOKUP(G40,'Référencement'!B7:AH39,11,FALSE),"")</f>
        <v/>
      </c>
      <c r="H47" s="132"/>
      <c r="I47" s="75"/>
      <c r="J47" s="75"/>
      <c r="K47" s="75"/>
      <c r="L47" s="75"/>
      <c r="M47" s="75"/>
      <c r="N47" s="147" t="s">
        <v>1905</v>
      </c>
      <c r="O47" s="148" t="str">
        <f>IFERROR(HLOOKUP(O40,'Référencement'!B7:AP39,11,FALSE),"")</f>
        <v/>
      </c>
      <c r="P47" s="132"/>
      <c r="Q47" s="75"/>
      <c r="R47" s="75"/>
      <c r="S47" s="75"/>
      <c r="T47" s="75"/>
      <c r="U47" s="75"/>
      <c r="V47" s="147" t="s">
        <v>1905</v>
      </c>
      <c r="W47" s="148" t="str">
        <f>IFERROR(HLOOKUP(W40,'Référencement'!B7:AX39,11,FALSE),"")</f>
        <v/>
      </c>
      <c r="X47" s="132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</row>
    <row r="48" ht="14.25" customHeight="1">
      <c r="A48" s="75"/>
      <c r="B48" s="155"/>
      <c r="C48" s="5"/>
      <c r="D48" s="75"/>
      <c r="E48" s="75"/>
      <c r="F48" s="156" t="s">
        <v>1906</v>
      </c>
      <c r="G48" s="150" t="str">
        <f>IFERROR(HLOOKUP(G40,'Référencement'!B7:AH39,12,FALSE),"")</f>
        <v/>
      </c>
      <c r="H48" s="132"/>
      <c r="I48" s="75"/>
      <c r="J48" s="155"/>
      <c r="K48" s="5"/>
      <c r="L48" s="75"/>
      <c r="M48" s="75"/>
      <c r="N48" s="156" t="s">
        <v>1906</v>
      </c>
      <c r="O48" s="150" t="str">
        <f>IFERROR(HLOOKUP(O40,'Référencement'!B7:AP39,12,FALSE),"")</f>
        <v/>
      </c>
      <c r="P48" s="132"/>
      <c r="Q48" s="75"/>
      <c r="R48" s="155"/>
      <c r="S48" s="5"/>
      <c r="T48" s="75"/>
      <c r="U48" s="75"/>
      <c r="V48" s="156" t="s">
        <v>1906</v>
      </c>
      <c r="W48" s="150" t="str">
        <f>IFERROR(HLOOKUP(W40,'Référencement'!B7:AX39,12,FALSE),"")</f>
        <v/>
      </c>
      <c r="X48" s="132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</row>
    <row r="49" ht="14.25" customHeight="1">
      <c r="A49" s="75"/>
      <c r="B49" s="157"/>
      <c r="C49" s="158" t="s">
        <v>1907</v>
      </c>
      <c r="D49" s="159" t="str">
        <f>IFERROR(TDB!N34/HLOOKUP(BVO!G40,'Référencement'!B7:AH43,36,FALSE),"")</f>
        <v/>
      </c>
      <c r="E49" s="75"/>
      <c r="F49" s="143"/>
      <c r="G49" s="75"/>
      <c r="H49" s="132"/>
      <c r="I49" s="75"/>
      <c r="J49" s="157"/>
      <c r="K49" s="158" t="s">
        <v>1907</v>
      </c>
      <c r="L49" s="159" t="str">
        <f>IFERROR(TDB!N34/HLOOKUP(BVO!O40,'Référencement'!B7:AH43,36,FALSE),"")</f>
        <v/>
      </c>
      <c r="M49" s="75"/>
      <c r="N49" s="143"/>
      <c r="O49" s="75"/>
      <c r="P49" s="132"/>
      <c r="Q49" s="75"/>
      <c r="R49" s="157"/>
      <c r="S49" s="158" t="s">
        <v>1907</v>
      </c>
      <c r="T49" s="159" t="str">
        <f>IFERROR(TDB!N34/HLOOKUP(BVO!W40,'Référencement'!B7:AH43,36,FALSE),"")</f>
        <v/>
      </c>
      <c r="U49" s="75"/>
      <c r="V49" s="143"/>
      <c r="W49" s="75"/>
      <c r="X49" s="132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</row>
    <row r="50" ht="14.25" customHeight="1">
      <c r="A50" s="75"/>
      <c r="B50" s="75"/>
      <c r="C50" s="160"/>
      <c r="D50" s="75"/>
      <c r="E50" s="75"/>
      <c r="F50" s="144" t="s">
        <v>1908</v>
      </c>
      <c r="G50" s="145"/>
      <c r="H50" s="132"/>
      <c r="I50" s="75"/>
      <c r="J50" s="75"/>
      <c r="K50" s="160"/>
      <c r="L50" s="75"/>
      <c r="M50" s="75"/>
      <c r="N50" s="144" t="s">
        <v>1908</v>
      </c>
      <c r="O50" s="145"/>
      <c r="P50" s="132"/>
      <c r="Q50" s="75"/>
      <c r="R50" s="75"/>
      <c r="S50" s="160"/>
      <c r="T50" s="75"/>
      <c r="U50" s="75"/>
      <c r="V50" s="144" t="s">
        <v>1908</v>
      </c>
      <c r="W50" s="145"/>
      <c r="X50" s="132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</row>
    <row r="51" ht="15.75" customHeight="1">
      <c r="A51" s="178" t="str">
        <f>IF(D49="","",IF(D49&gt;1,"Attention capacité d'emballage dépassée",""))</f>
        <v/>
      </c>
      <c r="B51" s="7"/>
      <c r="C51" s="7"/>
      <c r="D51" s="8"/>
      <c r="E51" s="75"/>
      <c r="F51" s="143"/>
      <c r="G51" s="75"/>
      <c r="H51" s="132"/>
      <c r="I51" s="178" t="str">
        <f>IF(L49="","",IF(L49&gt;1,"Attention capacité d'emballage dépassée",""))</f>
        <v/>
      </c>
      <c r="J51" s="7"/>
      <c r="K51" s="7"/>
      <c r="L51" s="8"/>
      <c r="M51" s="75"/>
      <c r="N51" s="143"/>
      <c r="O51" s="75"/>
      <c r="P51" s="132"/>
      <c r="Q51" s="178" t="str">
        <f>IF(T49="","",IF(T49&gt;1,"Attention capacité d'emballage dépassée",""))</f>
        <v/>
      </c>
      <c r="R51" s="7"/>
      <c r="S51" s="7"/>
      <c r="T51" s="8"/>
      <c r="U51" s="75"/>
      <c r="V51" s="143"/>
      <c r="W51" s="75"/>
      <c r="X51" s="132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</row>
    <row r="52" ht="42.0" customHeight="1">
      <c r="A52" s="9"/>
      <c r="D52" s="10"/>
      <c r="E52" s="75"/>
      <c r="F52" s="162" t="s">
        <v>1909</v>
      </c>
      <c r="G52" s="180" t="str">
        <f>IFERROR(HLOOKUP(G40,'Référencement'!B7:AH39,13,FALSE),"")</f>
        <v/>
      </c>
      <c r="H52" s="132"/>
      <c r="I52" s="9"/>
      <c r="L52" s="10"/>
      <c r="M52" s="75"/>
      <c r="N52" s="162" t="s">
        <v>1909</v>
      </c>
      <c r="O52" s="180" t="str">
        <f>IFERROR(HLOOKUP(O40,'Référencement'!B7:AP39,13,FALSE),"")</f>
        <v/>
      </c>
      <c r="P52" s="132"/>
      <c r="Q52" s="9"/>
      <c r="T52" s="10"/>
      <c r="U52" s="75"/>
      <c r="V52" s="162" t="s">
        <v>1909</v>
      </c>
      <c r="W52" s="180" t="str">
        <f>IFERROR(HLOOKUP(W40,'Référencement'!B7:AX39,13,FALSE),"")</f>
        <v/>
      </c>
      <c r="X52" s="132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</row>
    <row r="53" ht="42.0" customHeight="1">
      <c r="A53" s="9"/>
      <c r="D53" s="10"/>
      <c r="E53" s="75"/>
      <c r="F53" s="143"/>
      <c r="G53" s="75"/>
      <c r="H53" s="132"/>
      <c r="I53" s="9"/>
      <c r="L53" s="10"/>
      <c r="M53" s="75"/>
      <c r="N53" s="143"/>
      <c r="O53" s="75"/>
      <c r="P53" s="132"/>
      <c r="Q53" s="9"/>
      <c r="T53" s="10"/>
      <c r="U53" s="75"/>
      <c r="V53" s="143"/>
      <c r="W53" s="75"/>
      <c r="X53" s="132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</row>
    <row r="54" ht="52.5" customHeight="1">
      <c r="A54" s="11"/>
      <c r="B54" s="12"/>
      <c r="C54" s="12"/>
      <c r="D54" s="13"/>
      <c r="E54" s="75"/>
      <c r="F54" s="148" t="s">
        <v>1919</v>
      </c>
      <c r="G54" s="165" t="str">
        <f>IFERROR(HLOOKUP(G40,'Référencement'!B7:AH39,17,FALSE),"")</f>
        <v/>
      </c>
      <c r="H54" s="132"/>
      <c r="I54" s="11"/>
      <c r="J54" s="12"/>
      <c r="K54" s="12"/>
      <c r="L54" s="13"/>
      <c r="M54" s="75"/>
      <c r="N54" s="148" t="s">
        <v>1919</v>
      </c>
      <c r="O54" s="165" t="str">
        <f>IFERROR(HLOOKUP(O40,'Référencement'!B7:AP39,17,FALSE),"")</f>
        <v/>
      </c>
      <c r="P54" s="132"/>
      <c r="Q54" s="9"/>
      <c r="T54" s="10"/>
      <c r="U54" s="75"/>
      <c r="V54" s="148" t="s">
        <v>1919</v>
      </c>
      <c r="W54" s="165" t="str">
        <f>IFERROR(HLOOKUP(W40,'Référencement'!B7:AX39,17,FALSE),"")</f>
        <v/>
      </c>
      <c r="X54" s="132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</row>
    <row r="55" ht="42.0" hidden="1" customHeight="1">
      <c r="A55" s="75"/>
      <c r="B55" s="75"/>
      <c r="C55" s="75"/>
      <c r="D55" s="75"/>
      <c r="E55" s="75"/>
      <c r="F55" s="147" t="s">
        <v>1911</v>
      </c>
      <c r="G55" s="165" t="str">
        <f>IFERROR(HLOOKUP(G40,'Référencement'!B7:AH39,18,FALSE),"")</f>
        <v/>
      </c>
      <c r="H55" s="132"/>
      <c r="I55" s="75"/>
      <c r="J55" s="75"/>
      <c r="K55" s="75"/>
      <c r="L55" s="75"/>
      <c r="M55" s="75"/>
      <c r="N55" s="147" t="s">
        <v>1911</v>
      </c>
      <c r="O55" s="165" t="str">
        <f>IFERROR(HLOOKUP(O40,'Référencement'!J7:AP39,18,FALSE),"")</f>
        <v/>
      </c>
      <c r="P55" s="132"/>
      <c r="Q55" s="9"/>
      <c r="T55" s="10"/>
      <c r="U55" s="75"/>
      <c r="V55" s="147" t="s">
        <v>1911</v>
      </c>
      <c r="W55" s="165" t="str">
        <f>IFERROR(HLOOKUP(W40,'Référencement'!R7:AX39,18,FALSE),"")</f>
        <v/>
      </c>
      <c r="X55" s="132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</row>
    <row r="56" ht="42.0" customHeight="1">
      <c r="A56" s="75"/>
      <c r="B56" s="75"/>
      <c r="C56" s="75"/>
      <c r="D56" s="75"/>
      <c r="E56" s="75"/>
      <c r="F56" s="147" t="s">
        <v>1912</v>
      </c>
      <c r="G56" s="165" t="str">
        <f>IFERROR(HLOOKUP(G40,'Référencement'!B7:AH39,19,FALSE),"")</f>
        <v/>
      </c>
      <c r="H56" s="132"/>
      <c r="I56" s="75"/>
      <c r="J56" s="75"/>
      <c r="K56" s="75"/>
      <c r="L56" s="75"/>
      <c r="M56" s="75"/>
      <c r="N56" s="147" t="s">
        <v>1912</v>
      </c>
      <c r="O56" s="165" t="str">
        <f>IFERROR(HLOOKUP(O40,'Référencement'!B7:AP39,19,FALSE),"")</f>
        <v/>
      </c>
      <c r="P56" s="132"/>
      <c r="Q56" s="11"/>
      <c r="R56" s="12"/>
      <c r="S56" s="12"/>
      <c r="T56" s="13"/>
      <c r="U56" s="75"/>
      <c r="V56" s="147" t="s">
        <v>1912</v>
      </c>
      <c r="W56" s="165" t="str">
        <f>IFERROR(HLOOKUP(W40,'Référencement'!B7:AX39,19,FALSE),"")</f>
        <v/>
      </c>
      <c r="X56" s="132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</row>
    <row r="57" ht="42.0" customHeight="1">
      <c r="A57" s="75"/>
      <c r="B57" s="75"/>
      <c r="C57" s="75"/>
      <c r="D57" s="75"/>
      <c r="E57" s="75"/>
      <c r="F57" s="166" t="s">
        <v>1913</v>
      </c>
      <c r="G57" s="167" t="str">
        <f>IFERROR(HLOOKUP(G40,'Référencement'!B7:AH39,25,FALSE),"")</f>
        <v/>
      </c>
      <c r="H57" s="132"/>
      <c r="I57" s="75"/>
      <c r="J57" s="75"/>
      <c r="K57" s="75"/>
      <c r="L57" s="75"/>
      <c r="M57" s="75"/>
      <c r="N57" s="166" t="s">
        <v>1913</v>
      </c>
      <c r="O57" s="167" t="str">
        <f>IFERROR(HLOOKUP(O40,'Référencement'!B7:AP39,25,FALSE),"")</f>
        <v/>
      </c>
      <c r="P57" s="132"/>
      <c r="Q57" s="75"/>
      <c r="R57" s="75"/>
      <c r="S57" s="75"/>
      <c r="T57" s="75"/>
      <c r="U57" s="75"/>
      <c r="V57" s="166" t="s">
        <v>1913</v>
      </c>
      <c r="W57" s="167" t="str">
        <f>IFERROR(HLOOKUP(W40,'Référencement'!B7:AX39,25,FALSE),"")</f>
        <v/>
      </c>
      <c r="X57" s="132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</row>
    <row r="58" ht="42.0" customHeight="1">
      <c r="A58" s="75"/>
      <c r="B58" s="75"/>
      <c r="C58" s="75"/>
      <c r="D58" s="75"/>
      <c r="E58" s="75"/>
      <c r="F58" s="148" t="s">
        <v>1914</v>
      </c>
      <c r="G58" s="165">
        <f>IFERROR(G57/5,"")</f>
        <v>0</v>
      </c>
      <c r="H58" s="132"/>
      <c r="I58" s="75"/>
      <c r="J58" s="75"/>
      <c r="K58" s="75"/>
      <c r="L58" s="75"/>
      <c r="M58" s="75"/>
      <c r="N58" s="148" t="s">
        <v>1914</v>
      </c>
      <c r="O58" s="165">
        <f>IFERROR(O57/5,"")</f>
        <v>0</v>
      </c>
      <c r="P58" s="132"/>
      <c r="Q58" s="75"/>
      <c r="R58" s="75"/>
      <c r="S58" s="75"/>
      <c r="T58" s="75"/>
      <c r="U58" s="75"/>
      <c r="V58" s="148" t="s">
        <v>1914</v>
      </c>
      <c r="W58" s="165">
        <f>IFERROR(W57/5,"")</f>
        <v>0</v>
      </c>
      <c r="X58" s="132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</row>
    <row r="59" ht="42.0" customHeight="1">
      <c r="A59" s="75"/>
      <c r="B59" s="75"/>
      <c r="C59" s="75"/>
      <c r="D59" s="75"/>
      <c r="E59" s="75"/>
      <c r="F59" s="143"/>
      <c r="G59" s="75"/>
      <c r="H59" s="132"/>
      <c r="I59" s="75"/>
      <c r="J59" s="75"/>
      <c r="K59" s="75"/>
      <c r="L59" s="75"/>
      <c r="M59" s="75"/>
      <c r="N59" s="143"/>
      <c r="O59" s="75"/>
      <c r="P59" s="132"/>
      <c r="Q59" s="75"/>
      <c r="R59" s="75"/>
      <c r="S59" s="75"/>
      <c r="T59" s="75"/>
      <c r="U59" s="75"/>
      <c r="V59" s="143"/>
      <c r="W59" s="75"/>
      <c r="X59" s="132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</row>
    <row r="60" ht="42.0" customHeight="1">
      <c r="A60" s="75"/>
      <c r="B60" s="75"/>
      <c r="C60" s="75"/>
      <c r="D60" s="75"/>
      <c r="E60" s="75"/>
      <c r="F60" s="147" t="s">
        <v>1915</v>
      </c>
      <c r="G60" s="169" t="str">
        <f>IFERROR(HLOOKUP(G40,'Référencement'!B7:AH50,31,FALSE),"")</f>
        <v/>
      </c>
      <c r="H60" s="132"/>
      <c r="I60" s="75"/>
      <c r="J60" s="75"/>
      <c r="K60" s="75"/>
      <c r="L60" s="75"/>
      <c r="M60" s="75"/>
      <c r="N60" s="147" t="s">
        <v>1915</v>
      </c>
      <c r="O60" s="169" t="str">
        <f>IFERROR(HLOOKUP(O40,'Référencement'!B7:AP50,31,FALSE),"")</f>
        <v/>
      </c>
      <c r="P60" s="132"/>
      <c r="Q60" s="75"/>
      <c r="R60" s="75"/>
      <c r="S60" s="75"/>
      <c r="T60" s="75"/>
      <c r="U60" s="75"/>
      <c r="V60" s="147" t="s">
        <v>1915</v>
      </c>
      <c r="W60" s="169" t="str">
        <f>IFERROR(HLOOKUP(W40,'Référencement'!B7:AX50,31,FALSE),"")</f>
        <v/>
      </c>
      <c r="X60" s="132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</row>
    <row r="61" ht="42.0" hidden="1" customHeight="1">
      <c r="A61" s="75"/>
      <c r="B61" s="75"/>
      <c r="C61" s="75"/>
      <c r="D61" s="75"/>
      <c r="E61" s="75"/>
      <c r="F61" s="147" t="s">
        <v>1916</v>
      </c>
      <c r="G61" s="169" t="str">
        <f>IFERROR(HLOOKUP(G40,'Référencement'!B7:AH50,33,FALSE),"")</f>
        <v/>
      </c>
      <c r="H61" s="132"/>
      <c r="I61" s="75"/>
      <c r="J61" s="75"/>
      <c r="K61" s="75"/>
      <c r="L61" s="75"/>
      <c r="M61" s="75"/>
      <c r="N61" s="147" t="s">
        <v>1916</v>
      </c>
      <c r="O61" s="169" t="str">
        <f>IFERROR(HLOOKUP(O40,'Référencement'!B7:AP50,33,FALSE),"")</f>
        <v/>
      </c>
      <c r="P61" s="132"/>
      <c r="Q61" s="75"/>
      <c r="R61" s="75"/>
      <c r="S61" s="75"/>
      <c r="T61" s="75"/>
      <c r="U61" s="75"/>
      <c r="V61" s="147" t="s">
        <v>1916</v>
      </c>
      <c r="W61" s="169" t="str">
        <f>IFERROR(HLOOKUP(W40,'Référencement'!B7:AX50,33,FALSE),"")</f>
        <v/>
      </c>
      <c r="X61" s="132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</row>
    <row r="62" ht="42.0" customHeight="1">
      <c r="A62" s="75"/>
      <c r="B62" s="75"/>
      <c r="C62" s="75"/>
      <c r="D62" s="75"/>
      <c r="E62" s="75"/>
      <c r="F62" s="148" t="s">
        <v>1917</v>
      </c>
      <c r="G62" s="171" t="str">
        <f>IFERROR(HLOOKUP(G40,'Référencement'!B7:AH50,37,FALSE),"")</f>
        <v/>
      </c>
      <c r="H62" s="132"/>
      <c r="I62" s="75"/>
      <c r="J62" s="75"/>
      <c r="K62" s="75"/>
      <c r="L62" s="75"/>
      <c r="M62" s="75"/>
      <c r="N62" s="148" t="s">
        <v>1917</v>
      </c>
      <c r="O62" s="171" t="str">
        <f>IFERROR(HLOOKUP(O40,'Référencement'!B7:AP50,37,FALSE),"")</f>
        <v/>
      </c>
      <c r="P62" s="132"/>
      <c r="Q62" s="75"/>
      <c r="R62" s="75"/>
      <c r="S62" s="75"/>
      <c r="T62" s="75"/>
      <c r="U62" s="75"/>
      <c r="V62" s="148" t="s">
        <v>1917</v>
      </c>
      <c r="W62" s="171" t="str">
        <f>IFERROR(HLOOKUP(W40,'Référencement'!B7:AX50,37,FALSE),"")</f>
        <v/>
      </c>
      <c r="X62" s="132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</row>
    <row r="63" ht="14.25" customHeight="1">
      <c r="A63" s="75"/>
      <c r="B63" s="75"/>
      <c r="C63" s="75"/>
      <c r="D63" s="75"/>
      <c r="E63" s="75"/>
      <c r="F63" s="143"/>
      <c r="G63" s="75"/>
      <c r="H63" s="132"/>
      <c r="I63" s="75"/>
      <c r="J63" s="75"/>
      <c r="K63" s="75"/>
      <c r="L63" s="75"/>
      <c r="M63" s="75"/>
      <c r="N63" s="143"/>
      <c r="O63" s="75"/>
      <c r="P63" s="132"/>
      <c r="Q63" s="75"/>
      <c r="R63" s="75"/>
      <c r="S63" s="75"/>
      <c r="T63" s="75"/>
      <c r="U63" s="75"/>
      <c r="V63" s="143"/>
      <c r="W63" s="75"/>
      <c r="X63" s="132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</row>
    <row r="64" ht="14.25" customHeight="1">
      <c r="A64" s="75"/>
      <c r="B64" s="75"/>
      <c r="C64" s="75"/>
      <c r="D64" s="75"/>
      <c r="E64" s="75"/>
      <c r="F64" s="143"/>
      <c r="G64" s="75"/>
      <c r="H64" s="132"/>
      <c r="I64" s="75"/>
      <c r="J64" s="75"/>
      <c r="K64" s="75"/>
      <c r="L64" s="75"/>
      <c r="M64" s="75"/>
      <c r="N64" s="143"/>
      <c r="O64" s="75"/>
      <c r="P64" s="132"/>
      <c r="Q64" s="75"/>
      <c r="R64" s="75"/>
      <c r="S64" s="75"/>
      <c r="T64" s="75"/>
      <c r="U64" s="75"/>
      <c r="V64" s="143"/>
      <c r="W64" s="75"/>
      <c r="X64" s="132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</row>
    <row r="65" ht="14.25" customHeight="1">
      <c r="A65" s="132"/>
      <c r="B65" s="132"/>
      <c r="C65" s="132"/>
      <c r="D65" s="132"/>
      <c r="E65" s="132"/>
      <c r="F65" s="173"/>
      <c r="G65" s="132"/>
      <c r="H65" s="132"/>
      <c r="I65" s="132"/>
      <c r="J65" s="132"/>
      <c r="K65" s="132"/>
      <c r="L65" s="132"/>
      <c r="M65" s="132"/>
      <c r="N65" s="173"/>
      <c r="O65" s="132"/>
      <c r="P65" s="132"/>
      <c r="Q65" s="132"/>
      <c r="R65" s="132"/>
      <c r="S65" s="132"/>
      <c r="T65" s="132"/>
      <c r="U65" s="132"/>
      <c r="V65" s="173"/>
      <c r="W65" s="132"/>
      <c r="X65" s="132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</row>
    <row r="66" ht="14.25" customHeight="1">
      <c r="A66" s="174" t="s">
        <v>1925</v>
      </c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1"/>
      <c r="X66" s="132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</row>
    <row r="67" ht="15.0" customHeight="1">
      <c r="A67" s="135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7"/>
      <c r="X67" s="132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</row>
    <row r="68" ht="14.25" customHeight="1">
      <c r="A68" s="74" t="s">
        <v>1925</v>
      </c>
      <c r="B68" s="75"/>
      <c r="C68" s="75"/>
      <c r="D68" s="75"/>
      <c r="E68" s="75"/>
      <c r="F68" s="143"/>
      <c r="G68" s="75"/>
      <c r="H68" s="132"/>
      <c r="I68" s="74" t="s">
        <v>1918</v>
      </c>
      <c r="J68" s="75"/>
      <c r="K68" s="75"/>
      <c r="L68" s="75"/>
      <c r="M68" s="75"/>
      <c r="N68" s="143"/>
      <c r="O68" s="75"/>
      <c r="P68" s="132"/>
      <c r="Q68" s="74" t="s">
        <v>1918</v>
      </c>
      <c r="R68" s="75"/>
      <c r="S68" s="75"/>
      <c r="T68" s="75"/>
      <c r="U68" s="75"/>
      <c r="V68" s="143"/>
      <c r="W68" s="75"/>
      <c r="X68" s="132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</row>
    <row r="69" ht="14.25" customHeight="1">
      <c r="A69" s="75"/>
      <c r="B69" s="75"/>
      <c r="C69" s="75"/>
      <c r="D69" s="75"/>
      <c r="E69" s="75"/>
      <c r="F69" s="144" t="s">
        <v>1896</v>
      </c>
      <c r="G69" s="145"/>
      <c r="H69" s="132"/>
      <c r="I69" s="75"/>
      <c r="J69" s="75"/>
      <c r="K69" s="75"/>
      <c r="L69" s="75"/>
      <c r="M69" s="75"/>
      <c r="N69" s="144" t="s">
        <v>1897</v>
      </c>
      <c r="O69" s="145"/>
      <c r="P69" s="132"/>
      <c r="Q69" s="75"/>
      <c r="R69" s="75"/>
      <c r="S69" s="75"/>
      <c r="T69" s="75"/>
      <c r="U69" s="75"/>
      <c r="V69" s="144" t="s">
        <v>1898</v>
      </c>
      <c r="W69" s="145"/>
      <c r="X69" s="132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</row>
    <row r="70" ht="14.25" customHeight="1">
      <c r="A70" s="75"/>
      <c r="B70" s="75"/>
      <c r="C70" s="75"/>
      <c r="D70" s="75"/>
      <c r="E70" s="75"/>
      <c r="F70" s="143"/>
      <c r="G70" s="75"/>
      <c r="H70" s="132"/>
      <c r="I70" s="75"/>
      <c r="J70" s="75"/>
      <c r="K70" s="75"/>
      <c r="L70" s="75"/>
      <c r="M70" s="75"/>
      <c r="N70" s="143"/>
      <c r="O70" s="75"/>
      <c r="P70" s="132"/>
      <c r="Q70" s="75"/>
      <c r="R70" s="75"/>
      <c r="S70" s="75"/>
      <c r="T70" s="75"/>
      <c r="U70" s="75"/>
      <c r="V70" s="143"/>
      <c r="W70" s="75"/>
      <c r="X70" s="132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</row>
    <row r="71" ht="40.5" customHeight="1">
      <c r="A71" s="75"/>
      <c r="B71" s="75"/>
      <c r="C71" s="75"/>
      <c r="D71" s="75"/>
      <c r="E71" s="75"/>
      <c r="F71" s="147" t="s">
        <v>1899</v>
      </c>
      <c r="G71" s="148" t="str">
        <f t="array" ref="G71">IFERROR(INDEX(tableau!M:M,LARGE(IF((tableau!A:A=BVO!A68)*(TDB!N34&gt;=tableau!D:D)*(TDB!N34&lt;=tableau!E:E),ROW(tableau!M:M),""),1)),"Pas de Machine Sous Film de disponible par rapport à votre nombre de barquette")</f>
        <v>Pas de Machine Sous Film de disponible par rapport à votre nombre de barquette</v>
      </c>
      <c r="H71" s="132"/>
      <c r="I71" s="75"/>
      <c r="J71" s="75"/>
      <c r="K71" s="75"/>
      <c r="L71" s="75"/>
      <c r="M71" s="75"/>
      <c r="N71" s="147" t="s">
        <v>1899</v>
      </c>
      <c r="O71" s="148" t="str">
        <f t="array" ref="O71">IFERROR(INDEX(tableau!N:N,LARGE(IF((tableau!A:A=BVO!A68)*(TDB!N34&gt;=tableau!D:D)*(TDB!N34&lt;=tableau!E:E),ROW(tableau!N:N),""),1)),"Pas de Machine Sous Film de disponible par rapport à votre nombre de barquette")</f>
        <v>Pas de Machine Sous Film de disponible par rapport à votre nombre de barquette</v>
      </c>
      <c r="P71" s="132"/>
      <c r="Q71" s="75"/>
      <c r="R71" s="75"/>
      <c r="S71" s="75"/>
      <c r="T71" s="75"/>
      <c r="U71" s="75"/>
      <c r="V71" s="147" t="s">
        <v>1899</v>
      </c>
      <c r="W71" s="148" t="str">
        <f t="array" ref="W71">IFERROR(INDEX(tableau!O:O,LARGE(IF((tableau!A:A=BVO!A68)*(TDB!N34&gt;=tableau!D:D)*(TDB!N34&lt;=tableau!E:E),ROW(tableau!O:O),""),1)),"Pas de Machine Sous Film de disponible par rapport à votre nombre de barquette")</f>
        <v>Pas de Machine Sous Film de disponible par rapport à votre nombre de barquette</v>
      </c>
      <c r="X71" s="132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</row>
    <row r="72" ht="14.25" hidden="1" customHeight="1">
      <c r="A72" s="75"/>
      <c r="B72" s="75"/>
      <c r="C72" s="75"/>
      <c r="D72" s="75"/>
      <c r="E72" s="75"/>
      <c r="F72" s="147"/>
      <c r="G72" s="147"/>
      <c r="H72" s="132"/>
      <c r="I72" s="75"/>
      <c r="J72" s="75"/>
      <c r="K72" s="75"/>
      <c r="L72" s="75"/>
      <c r="M72" s="75"/>
      <c r="N72" s="147"/>
      <c r="O72" s="147"/>
      <c r="P72" s="132"/>
      <c r="Q72" s="75"/>
      <c r="R72" s="75"/>
      <c r="S72" s="75"/>
      <c r="T72" s="75"/>
      <c r="U72" s="75"/>
      <c r="V72" s="147"/>
      <c r="W72" s="147"/>
      <c r="X72" s="132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</row>
    <row r="73" ht="14.25" customHeight="1">
      <c r="A73" s="75"/>
      <c r="B73" s="75"/>
      <c r="C73" s="75"/>
      <c r="D73" s="75"/>
      <c r="E73" s="75"/>
      <c r="F73" s="147" t="s">
        <v>1900</v>
      </c>
      <c r="G73" s="150" t="str">
        <f>IFERROR(HLOOKUP(G71,'Référencement'!B7:AH39,5,FALSE),"")</f>
        <v/>
      </c>
      <c r="H73" s="132"/>
      <c r="I73" s="75"/>
      <c r="J73" s="75"/>
      <c r="K73" s="75"/>
      <c r="L73" s="75"/>
      <c r="M73" s="75"/>
      <c r="N73" s="147" t="s">
        <v>1900</v>
      </c>
      <c r="O73" s="150" t="str">
        <f>IFERROR(HLOOKUP(O71,'Référencement'!B7:AH39,5,FALSE),"")</f>
        <v/>
      </c>
      <c r="P73" s="132"/>
      <c r="Q73" s="75"/>
      <c r="R73" s="75"/>
      <c r="S73" s="75"/>
      <c r="T73" s="75"/>
      <c r="U73" s="75"/>
      <c r="V73" s="147" t="s">
        <v>1900</v>
      </c>
      <c r="W73" s="150" t="str">
        <f>IFERROR(HLOOKUP(W71,'Référencement'!B7:AH39,5,FALSE),"")</f>
        <v/>
      </c>
      <c r="X73" s="132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</row>
    <row r="74" ht="14.25" customHeight="1">
      <c r="A74" s="75"/>
      <c r="B74" s="75"/>
      <c r="C74" s="75"/>
      <c r="D74" s="75"/>
      <c r="E74" s="75"/>
      <c r="F74" s="147" t="s">
        <v>1901</v>
      </c>
      <c r="G74" s="152" t="str">
        <f>IFERROR(HYPERLINK(TRIM(HLOOKUP(G71,'Référencement'!B7:AH55,38,FALSE)), TRIM(HLOOKUP(G71,'Référencement'!B7:AH39,7,FALSE))),"")</f>
        <v/>
      </c>
      <c r="H74" s="132"/>
      <c r="I74" s="75"/>
      <c r="J74" s="75"/>
      <c r="K74" s="75"/>
      <c r="L74" s="75"/>
      <c r="M74" s="75"/>
      <c r="N74" s="147" t="s">
        <v>1901</v>
      </c>
      <c r="O74" s="152" t="str">
        <f>IFERROR(HYPERLINK(TRIM(HLOOKUP(O71,'Référencement'!B7:AH55,38,FALSE)), TRIM(HLOOKUP(O71,'Référencement'!B7:AH39,7,FALSE))),"")</f>
        <v/>
      </c>
      <c r="P74" s="132"/>
      <c r="Q74" s="75"/>
      <c r="R74" s="75"/>
      <c r="S74" s="75"/>
      <c r="T74" s="75"/>
      <c r="U74" s="75"/>
      <c r="V74" s="147" t="s">
        <v>1901</v>
      </c>
      <c r="W74" s="152" t="str">
        <f>IFERROR(HYPERLINK(TRIM(HLOOKUP(W71,'Référencement'!B7:AH55,38,FALSE)), TRIM(HLOOKUP(W71,'Référencement'!B7:AH39,7,FALSE))),"")</f>
        <v/>
      </c>
      <c r="X74" s="132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</row>
    <row r="75" ht="14.25" hidden="1" customHeight="1">
      <c r="A75" s="75"/>
      <c r="B75" s="75"/>
      <c r="C75" s="75"/>
      <c r="D75" s="75"/>
      <c r="E75" s="75"/>
      <c r="F75" s="148" t="s">
        <v>1902</v>
      </c>
      <c r="G75" s="147" t="str">
        <f>IFERROR(HLOOKUP(G71,'Référencement'!B7:AH39,8,FALSE),"")</f>
        <v/>
      </c>
      <c r="H75" s="132"/>
      <c r="I75" s="75"/>
      <c r="J75" s="75"/>
      <c r="K75" s="75"/>
      <c r="L75" s="75"/>
      <c r="M75" s="75"/>
      <c r="N75" s="148" t="s">
        <v>1902</v>
      </c>
      <c r="O75" s="147" t="str">
        <f>IFERROR(HLOOKUP(O71,'Référencement'!B7:AH39,8,FALSE),"")</f>
        <v/>
      </c>
      <c r="P75" s="132"/>
      <c r="Q75" s="75"/>
      <c r="R75" s="75"/>
      <c r="S75" s="75"/>
      <c r="T75" s="75"/>
      <c r="U75" s="75"/>
      <c r="V75" s="148" t="s">
        <v>1902</v>
      </c>
      <c r="W75" s="147" t="str">
        <f>IFERROR(HLOOKUP(W71,'Référencement'!B7:AH39,8,FALSE),"")</f>
        <v/>
      </c>
      <c r="X75" s="132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</row>
    <row r="76" ht="14.25" customHeight="1">
      <c r="A76" s="75"/>
      <c r="B76" s="75"/>
      <c r="C76" s="75"/>
      <c r="D76" s="75"/>
      <c r="E76" s="75"/>
      <c r="F76" s="147" t="s">
        <v>1903</v>
      </c>
      <c r="G76" s="147" t="str">
        <f>IFERROR(HLOOKUP(G71,'Référencement'!B7:AH39,9,FALSE),"")</f>
        <v/>
      </c>
      <c r="H76" s="132"/>
      <c r="I76" s="75"/>
      <c r="J76" s="75"/>
      <c r="K76" s="75"/>
      <c r="L76" s="75"/>
      <c r="M76" s="75"/>
      <c r="N76" s="147" t="s">
        <v>1903</v>
      </c>
      <c r="O76" s="147" t="str">
        <f>IFERROR(HLOOKUP(O71,'Référencement'!B7:AH39,9,FALSE),"")</f>
        <v/>
      </c>
      <c r="P76" s="132"/>
      <c r="Q76" s="75"/>
      <c r="R76" s="75"/>
      <c r="S76" s="75"/>
      <c r="T76" s="75"/>
      <c r="U76" s="75"/>
      <c r="V76" s="147" t="s">
        <v>1903</v>
      </c>
      <c r="W76" s="147" t="str">
        <f>IFERROR(HLOOKUP(W71,'Référencement'!B7:AH39,9,FALSE),"")</f>
        <v/>
      </c>
      <c r="X76" s="132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</row>
    <row r="77" ht="98.25" customHeight="1">
      <c r="A77" s="75"/>
      <c r="B77" s="75"/>
      <c r="C77" s="75"/>
      <c r="D77" s="75"/>
      <c r="E77" s="75"/>
      <c r="F77" s="147" t="s">
        <v>1904</v>
      </c>
      <c r="G77" s="148" t="str">
        <f>IFERROR(HLOOKUP(G71,'Référencement'!B7:AH39,10,FALSE),"")</f>
        <v/>
      </c>
      <c r="H77" s="132"/>
      <c r="I77" s="75"/>
      <c r="J77" s="75"/>
      <c r="K77" s="75"/>
      <c r="L77" s="75"/>
      <c r="M77" s="75"/>
      <c r="N77" s="147" t="s">
        <v>1904</v>
      </c>
      <c r="O77" s="148" t="str">
        <f>IFERROR(HLOOKUP(O71,'Référencement'!B7:AH39,10,FALSE),"")</f>
        <v/>
      </c>
      <c r="P77" s="132"/>
      <c r="Q77" s="75"/>
      <c r="R77" s="75"/>
      <c r="S77" s="75"/>
      <c r="T77" s="75"/>
      <c r="U77" s="75"/>
      <c r="V77" s="147" t="s">
        <v>1904</v>
      </c>
      <c r="W77" s="148" t="str">
        <f>IFERROR(HLOOKUP(W71,'Référencement'!B7:AH39,10,FALSE),"")</f>
        <v/>
      </c>
      <c r="X77" s="132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</row>
    <row r="78" ht="14.25" hidden="1" customHeight="1">
      <c r="A78" s="75"/>
      <c r="B78" s="75"/>
      <c r="C78" s="75"/>
      <c r="D78" s="75"/>
      <c r="E78" s="75"/>
      <c r="F78" s="147" t="s">
        <v>1905</v>
      </c>
      <c r="G78" s="148" t="str">
        <f>IFERROR(HLOOKUP(G71,'Référencement'!B7:AH39,11,FALSE),"")</f>
        <v/>
      </c>
      <c r="H78" s="132"/>
      <c r="I78" s="75"/>
      <c r="J78" s="75"/>
      <c r="K78" s="75"/>
      <c r="L78" s="75"/>
      <c r="M78" s="75"/>
      <c r="N78" s="147" t="s">
        <v>1905</v>
      </c>
      <c r="O78" s="148" t="str">
        <f>IFERROR(HLOOKUP(O71,'Référencement'!B7:AH39,11,FALSE),"")</f>
        <v/>
      </c>
      <c r="P78" s="132"/>
      <c r="Q78" s="75"/>
      <c r="R78" s="75"/>
      <c r="S78" s="75"/>
      <c r="T78" s="75"/>
      <c r="U78" s="75"/>
      <c r="V78" s="147" t="s">
        <v>1905</v>
      </c>
      <c r="W78" s="148" t="str">
        <f>IFERROR(HLOOKUP(W71,'Référencement'!B7:AH39,11,FALSE),"")</f>
        <v/>
      </c>
      <c r="X78" s="132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</row>
    <row r="79" ht="14.25" customHeight="1">
      <c r="A79" s="75"/>
      <c r="B79" s="155"/>
      <c r="C79" s="5"/>
      <c r="D79" s="75"/>
      <c r="E79" s="75"/>
      <c r="F79" s="156" t="s">
        <v>1906</v>
      </c>
      <c r="G79" s="150" t="str">
        <f>IFERROR(HLOOKUP(G71,'Référencement'!B7:AH39,12,FALSE),"")</f>
        <v/>
      </c>
      <c r="H79" s="132"/>
      <c r="I79" s="75"/>
      <c r="J79" s="155"/>
      <c r="K79" s="5"/>
      <c r="L79" s="75"/>
      <c r="M79" s="75"/>
      <c r="N79" s="156" t="s">
        <v>1906</v>
      </c>
      <c r="O79" s="150" t="str">
        <f>IFERROR(HLOOKUP(O71,'Référencement'!B7:AH39,12,FALSE),"")</f>
        <v/>
      </c>
      <c r="P79" s="132"/>
      <c r="Q79" s="75"/>
      <c r="R79" s="155"/>
      <c r="S79" s="5"/>
      <c r="T79" s="75"/>
      <c r="U79" s="75"/>
      <c r="V79" s="156" t="s">
        <v>1906</v>
      </c>
      <c r="W79" s="150" t="str">
        <f>IFERROR(HLOOKUP(W71,'Référencement'!B7:AH39,12,FALSE),"")</f>
        <v/>
      </c>
      <c r="X79" s="132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</row>
    <row r="80" ht="14.25" customHeight="1">
      <c r="A80" s="75"/>
      <c r="B80" s="157"/>
      <c r="C80" s="158" t="s">
        <v>1907</v>
      </c>
      <c r="D80" s="159" t="str">
        <f>IFERROR(TDB!N34/HLOOKUP(BVO!G71,'Référencement'!B7:AH43,36,FALSE),"")</f>
        <v/>
      </c>
      <c r="E80" s="75"/>
      <c r="F80" s="143"/>
      <c r="G80" s="75"/>
      <c r="H80" s="132"/>
      <c r="I80" s="75"/>
      <c r="J80" s="157"/>
      <c r="K80" s="158" t="s">
        <v>1907</v>
      </c>
      <c r="L80" s="159" t="str">
        <f>IFERROR(TDB!N34/HLOOKUP(BVO!O71,'Référencement'!B7:AH43,36,FALSE),"")</f>
        <v/>
      </c>
      <c r="M80" s="75"/>
      <c r="N80" s="143"/>
      <c r="O80" s="75"/>
      <c r="P80" s="132"/>
      <c r="Q80" s="75"/>
      <c r="R80" s="157"/>
      <c r="S80" s="158" t="s">
        <v>1907</v>
      </c>
      <c r="T80" s="159" t="str">
        <f>IFERROR(TDB!N34/HLOOKUP(BVO!W71,'Référencement'!B7:AH43,36,FALSE),"")</f>
        <v/>
      </c>
      <c r="U80" s="75"/>
      <c r="V80" s="143"/>
      <c r="W80" s="75"/>
      <c r="X80" s="132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</row>
    <row r="81" ht="14.25" customHeight="1">
      <c r="A81" s="75"/>
      <c r="B81" s="75"/>
      <c r="C81" s="160"/>
      <c r="D81" s="75"/>
      <c r="E81" s="75"/>
      <c r="F81" s="144" t="s">
        <v>1908</v>
      </c>
      <c r="G81" s="145"/>
      <c r="H81" s="132"/>
      <c r="I81" s="75"/>
      <c r="J81" s="75"/>
      <c r="K81" s="160"/>
      <c r="L81" s="75"/>
      <c r="M81" s="75"/>
      <c r="N81" s="144" t="s">
        <v>1908</v>
      </c>
      <c r="O81" s="145"/>
      <c r="P81" s="132"/>
      <c r="Q81" s="75"/>
      <c r="R81" s="75"/>
      <c r="S81" s="160"/>
      <c r="T81" s="75"/>
      <c r="U81" s="75"/>
      <c r="V81" s="144" t="s">
        <v>1908</v>
      </c>
      <c r="W81" s="145"/>
      <c r="X81" s="132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</row>
    <row r="82" ht="15.75" customHeight="1">
      <c r="A82" s="178" t="str">
        <f>IF(D80="","",IF(D80&gt;1,"Attention capacité d'emballage dépassée",""))</f>
        <v/>
      </c>
      <c r="B82" s="7"/>
      <c r="C82" s="7"/>
      <c r="D82" s="8"/>
      <c r="E82" s="75"/>
      <c r="F82" s="143"/>
      <c r="G82" s="75"/>
      <c r="H82" s="132"/>
      <c r="I82" s="178" t="str">
        <f>IF(L80="","",IF(L80&gt;1,"Attention capacité d'emballage dépassée",""))</f>
        <v/>
      </c>
      <c r="J82" s="7"/>
      <c r="K82" s="7"/>
      <c r="L82" s="8"/>
      <c r="M82" s="75"/>
      <c r="N82" s="143"/>
      <c r="O82" s="75"/>
      <c r="P82" s="132"/>
      <c r="Q82" s="178" t="str">
        <f>IF(T80="","",IF(T80&gt;1,"Attention capacité d'emballage dépassée",""))</f>
        <v/>
      </c>
      <c r="R82" s="7"/>
      <c r="S82" s="7"/>
      <c r="T82" s="8"/>
      <c r="U82" s="75"/>
      <c r="V82" s="143"/>
      <c r="W82" s="75"/>
      <c r="X82" s="132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</row>
    <row r="83" ht="47.25" customHeight="1">
      <c r="A83" s="9"/>
      <c r="D83" s="10"/>
      <c r="E83" s="75"/>
      <c r="F83" s="162" t="s">
        <v>1909</v>
      </c>
      <c r="G83" s="186" t="str">
        <f>IFERROR(HLOOKUP(G71,'Référencement'!B7:AH39,13,FALSE),"")</f>
        <v/>
      </c>
      <c r="H83" s="132"/>
      <c r="I83" s="9"/>
      <c r="L83" s="10"/>
      <c r="M83" s="75"/>
      <c r="N83" s="162" t="s">
        <v>1909</v>
      </c>
      <c r="O83" s="186" t="str">
        <f>IFERROR(HLOOKUP(O71,'Référencement'!B7:AH39,13,FALSE),"")</f>
        <v/>
      </c>
      <c r="P83" s="132"/>
      <c r="Q83" s="9"/>
      <c r="T83" s="10"/>
      <c r="U83" s="75"/>
      <c r="V83" s="162" t="s">
        <v>1909</v>
      </c>
      <c r="W83" s="186" t="str">
        <f>IFERROR(HLOOKUP(W71,'Référencement'!B7:AH39,13,FALSE),"")</f>
        <v/>
      </c>
      <c r="X83" s="132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</row>
    <row r="84" ht="47.25" customHeight="1">
      <c r="A84" s="9"/>
      <c r="D84" s="10"/>
      <c r="E84" s="75"/>
      <c r="F84" s="143"/>
      <c r="G84" s="75"/>
      <c r="H84" s="132"/>
      <c r="I84" s="9"/>
      <c r="L84" s="10"/>
      <c r="M84" s="75"/>
      <c r="N84" s="143"/>
      <c r="O84" s="75"/>
      <c r="P84" s="132"/>
      <c r="Q84" s="9"/>
      <c r="T84" s="10"/>
      <c r="U84" s="75"/>
      <c r="V84" s="143"/>
      <c r="W84" s="75"/>
      <c r="X84" s="132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</row>
    <row r="85" ht="66.0" customHeight="1">
      <c r="A85" s="11"/>
      <c r="B85" s="12"/>
      <c r="C85" s="12"/>
      <c r="D85" s="13"/>
      <c r="E85" s="75"/>
      <c r="F85" s="148" t="s">
        <v>1929</v>
      </c>
      <c r="G85" s="165" t="str">
        <f>IFERROR(HLOOKUP(G71,'Référencement'!B7:AH39,17,FALSE),"")</f>
        <v/>
      </c>
      <c r="H85" s="132"/>
      <c r="I85" s="11"/>
      <c r="J85" s="12"/>
      <c r="K85" s="12"/>
      <c r="L85" s="13"/>
      <c r="M85" s="75"/>
      <c r="N85" s="148" t="s">
        <v>1929</v>
      </c>
      <c r="O85" s="165" t="str">
        <f>IFERROR(HLOOKUP(O71,'Référencement'!B7:AH39,17,FALSE),"")</f>
        <v/>
      </c>
      <c r="P85" s="132"/>
      <c r="Q85" s="11"/>
      <c r="R85" s="12"/>
      <c r="S85" s="12"/>
      <c r="T85" s="13"/>
      <c r="U85" s="75"/>
      <c r="V85" s="148" t="s">
        <v>1929</v>
      </c>
      <c r="W85" s="165" t="str">
        <f>IFERROR(HLOOKUP(W71,'Référencement'!B7:AH39,17,FALSE),"")</f>
        <v/>
      </c>
      <c r="X85" s="132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</row>
    <row r="86" ht="14.25" hidden="1" customHeight="1">
      <c r="A86" s="75"/>
      <c r="B86" s="75"/>
      <c r="C86" s="75"/>
      <c r="D86" s="75"/>
      <c r="E86" s="75"/>
      <c r="F86" s="147" t="s">
        <v>1911</v>
      </c>
      <c r="G86" s="165" t="str">
        <f>IFERROR(HLOOKUP(G71,'Référencement'!B7:AH39,19,FALSE),"")</f>
        <v/>
      </c>
      <c r="H86" s="132"/>
      <c r="I86" s="75"/>
      <c r="J86" s="75"/>
      <c r="K86" s="75"/>
      <c r="L86" s="75"/>
      <c r="M86" s="75"/>
      <c r="N86" s="147" t="s">
        <v>1911</v>
      </c>
      <c r="O86" s="165" t="str">
        <f>IFERROR(HLOOKUP(O71,'Référencement'!B7:AH39,19,FALSE),"")</f>
        <v/>
      </c>
      <c r="P86" s="132"/>
      <c r="Q86" s="75"/>
      <c r="R86" s="75"/>
      <c r="S86" s="75"/>
      <c r="T86" s="75"/>
      <c r="U86" s="75"/>
      <c r="V86" s="147" t="s">
        <v>1911</v>
      </c>
      <c r="W86" s="165" t="str">
        <f>IFERROR(HLOOKUP(W71,'Référencement'!B7:AH39,19,FALSE),"")</f>
        <v/>
      </c>
      <c r="X86" s="132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</row>
    <row r="87" ht="35.25" customHeight="1">
      <c r="A87" s="75"/>
      <c r="B87" s="75"/>
      <c r="C87" s="75"/>
      <c r="D87" s="75"/>
      <c r="E87" s="75"/>
      <c r="F87" s="147" t="s">
        <v>1912</v>
      </c>
      <c r="G87" s="165" t="str">
        <f>IFERROR(HLOOKUP(G71,'Référencement'!B7:AH39,19,FALSE),"")</f>
        <v/>
      </c>
      <c r="H87" s="132"/>
      <c r="I87" s="75"/>
      <c r="J87" s="75"/>
      <c r="K87" s="75"/>
      <c r="L87" s="75"/>
      <c r="M87" s="75"/>
      <c r="N87" s="147" t="s">
        <v>1912</v>
      </c>
      <c r="O87" s="165" t="str">
        <f>IFERROR(HLOOKUP(O71,'Référencement'!B7:AH39,19,FALSE),"")</f>
        <v/>
      </c>
      <c r="P87" s="132"/>
      <c r="Q87" s="75"/>
      <c r="R87" s="75"/>
      <c r="S87" s="75"/>
      <c r="T87" s="75"/>
      <c r="U87" s="75"/>
      <c r="V87" s="147" t="s">
        <v>1912</v>
      </c>
      <c r="W87" s="165" t="str">
        <f>IFERROR(HLOOKUP(W71,'Référencement'!B7:AH39,19,FALSE),"")</f>
        <v/>
      </c>
      <c r="X87" s="132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</row>
    <row r="88" ht="14.25" customHeight="1">
      <c r="A88" s="75"/>
      <c r="B88" s="75"/>
      <c r="C88" s="75"/>
      <c r="D88" s="75"/>
      <c r="E88" s="75"/>
      <c r="F88" s="166" t="s">
        <v>1913</v>
      </c>
      <c r="G88" s="167" t="str">
        <f>IFERROR(HLOOKUP(G71,'Référencement'!B7:AH39,25,FALSE),"")</f>
        <v/>
      </c>
      <c r="H88" s="132"/>
      <c r="I88" s="75"/>
      <c r="J88" s="75"/>
      <c r="K88" s="75"/>
      <c r="L88" s="75"/>
      <c r="M88" s="75"/>
      <c r="N88" s="166" t="s">
        <v>1913</v>
      </c>
      <c r="O88" s="167" t="str">
        <f>IFERROR(HLOOKUP(O71,'Référencement'!B7:AH39,25,FALSE),"")</f>
        <v/>
      </c>
      <c r="P88" s="132"/>
      <c r="Q88" s="75"/>
      <c r="R88" s="75"/>
      <c r="S88" s="75"/>
      <c r="T88" s="75"/>
      <c r="U88" s="75"/>
      <c r="V88" s="166" t="s">
        <v>1913</v>
      </c>
      <c r="W88" s="167" t="str">
        <f>IFERROR(HLOOKUP(W71,'Référencement'!B7:AH39,25,FALSE),"")</f>
        <v/>
      </c>
      <c r="X88" s="132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</row>
    <row r="89" ht="14.25" customHeight="1">
      <c r="A89" s="75"/>
      <c r="B89" s="75"/>
      <c r="C89" s="75"/>
      <c r="D89" s="75"/>
      <c r="E89" s="75"/>
      <c r="F89" s="148" t="s">
        <v>1914</v>
      </c>
      <c r="G89" s="165">
        <f>IFERROR(G88/5,"")</f>
        <v>0</v>
      </c>
      <c r="H89" s="132"/>
      <c r="I89" s="75"/>
      <c r="J89" s="75"/>
      <c r="K89" s="75"/>
      <c r="L89" s="75"/>
      <c r="M89" s="75"/>
      <c r="N89" s="148" t="s">
        <v>1914</v>
      </c>
      <c r="O89" s="165">
        <f>IFERROR(O88/5,"")</f>
        <v>0</v>
      </c>
      <c r="P89" s="132"/>
      <c r="Q89" s="75"/>
      <c r="R89" s="75"/>
      <c r="S89" s="75"/>
      <c r="T89" s="75"/>
      <c r="U89" s="75"/>
      <c r="V89" s="148" t="s">
        <v>1914</v>
      </c>
      <c r="W89" s="165">
        <f>IFERROR(W88/5,"")</f>
        <v>0</v>
      </c>
      <c r="X89" s="132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</row>
    <row r="90" ht="14.25" customHeight="1">
      <c r="A90" s="75"/>
      <c r="B90" s="75"/>
      <c r="C90" s="75"/>
      <c r="D90" s="75"/>
      <c r="E90" s="75"/>
      <c r="F90" s="143"/>
      <c r="G90" s="75"/>
      <c r="H90" s="132"/>
      <c r="I90" s="75"/>
      <c r="J90" s="75"/>
      <c r="K90" s="75"/>
      <c r="L90" s="75"/>
      <c r="M90" s="75"/>
      <c r="N90" s="143"/>
      <c r="O90" s="75"/>
      <c r="P90" s="132"/>
      <c r="Q90" s="75"/>
      <c r="R90" s="75"/>
      <c r="S90" s="75"/>
      <c r="T90" s="75"/>
      <c r="U90" s="75"/>
      <c r="V90" s="143"/>
      <c r="W90" s="75"/>
      <c r="X90" s="132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</row>
    <row r="91" ht="14.25" customHeight="1">
      <c r="A91" s="75"/>
      <c r="B91" s="75"/>
      <c r="C91" s="75"/>
      <c r="D91" s="75"/>
      <c r="E91" s="75"/>
      <c r="F91" s="147" t="s">
        <v>1915</v>
      </c>
      <c r="G91" s="169" t="str">
        <f>IFERROR(HLOOKUP(G71,'Référencement'!B7:AH50,31,FALSE),"")</f>
        <v/>
      </c>
      <c r="H91" s="132"/>
      <c r="I91" s="75"/>
      <c r="J91" s="75"/>
      <c r="K91" s="75"/>
      <c r="L91" s="75"/>
      <c r="M91" s="75"/>
      <c r="N91" s="147" t="s">
        <v>1915</v>
      </c>
      <c r="O91" s="169" t="str">
        <f>IFERROR(HLOOKUP(O71,'Référencement'!B7:AH50,31,FALSE),"")</f>
        <v/>
      </c>
      <c r="P91" s="132"/>
      <c r="Q91" s="75"/>
      <c r="R91" s="75"/>
      <c r="S91" s="75"/>
      <c r="T91" s="75"/>
      <c r="U91" s="75"/>
      <c r="V91" s="166" t="s">
        <v>1913</v>
      </c>
      <c r="W91" s="169" t="str">
        <f>IFERROR(HLOOKUP(W71,'Référencement'!B7:AH50,31,FALSE),"")</f>
        <v/>
      </c>
      <c r="X91" s="132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</row>
    <row r="92" ht="14.25" hidden="1" customHeight="1">
      <c r="A92" s="75"/>
      <c r="B92" s="75"/>
      <c r="C92" s="75"/>
      <c r="D92" s="75"/>
      <c r="E92" s="75"/>
      <c r="F92" s="147" t="s">
        <v>1916</v>
      </c>
      <c r="G92" s="169" t="str">
        <f>IFERROR(HLOOKUP(G71,'Référencement'!B7:AH50,33,FALSE),"")</f>
        <v/>
      </c>
      <c r="H92" s="132"/>
      <c r="I92" s="75"/>
      <c r="J92" s="75"/>
      <c r="K92" s="75"/>
      <c r="L92" s="75"/>
      <c r="M92" s="75"/>
      <c r="N92" s="147" t="s">
        <v>1916</v>
      </c>
      <c r="O92" s="169" t="str">
        <f>IFERROR(HLOOKUP(O71,'Référencement'!B7:AH50,33,FALSE),"")</f>
        <v/>
      </c>
      <c r="P92" s="132"/>
      <c r="Q92" s="75"/>
      <c r="R92" s="75"/>
      <c r="S92" s="75"/>
      <c r="T92" s="75"/>
      <c r="U92" s="75"/>
      <c r="V92" s="147" t="s">
        <v>1916</v>
      </c>
      <c r="W92" s="169" t="str">
        <f>IFERROR(HLOOKUP(W71,'Référencement'!B7:AH50,33,FALSE),"")</f>
        <v/>
      </c>
      <c r="X92" s="132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</row>
    <row r="93" ht="14.25" customHeight="1">
      <c r="A93" s="75"/>
      <c r="B93" s="75"/>
      <c r="C93" s="75"/>
      <c r="D93" s="75"/>
      <c r="E93" s="75"/>
      <c r="F93" s="148" t="s">
        <v>1917</v>
      </c>
      <c r="G93" s="171" t="str">
        <f>IFERROR(HLOOKUP(G71,'Référencement'!B7:AH50,37,FALSE),"")</f>
        <v/>
      </c>
      <c r="H93" s="132"/>
      <c r="I93" s="75"/>
      <c r="J93" s="75"/>
      <c r="K93" s="75"/>
      <c r="L93" s="75"/>
      <c r="M93" s="75"/>
      <c r="N93" s="148" t="s">
        <v>1917</v>
      </c>
      <c r="O93" s="171" t="str">
        <f>IFERROR(HLOOKUP(O71,'Référencement'!B7:AH50,37,FALSE),"")</f>
        <v/>
      </c>
      <c r="P93" s="132"/>
      <c r="Q93" s="75"/>
      <c r="R93" s="75"/>
      <c r="S93" s="75"/>
      <c r="T93" s="75"/>
      <c r="U93" s="75"/>
      <c r="V93" s="148" t="s">
        <v>1917</v>
      </c>
      <c r="W93" s="171" t="str">
        <f>IFERROR(HLOOKUP(W71,'Référencement'!B7:AH50,37,FALSE),"")</f>
        <v/>
      </c>
      <c r="X93" s="132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</row>
    <row r="94" ht="14.25" customHeight="1">
      <c r="A94" s="75"/>
      <c r="B94" s="75"/>
      <c r="C94" s="75"/>
      <c r="D94" s="75"/>
      <c r="E94" s="75"/>
      <c r="F94" s="143"/>
      <c r="G94" s="75"/>
      <c r="H94" s="132"/>
      <c r="I94" s="75"/>
      <c r="J94" s="75"/>
      <c r="K94" s="75"/>
      <c r="L94" s="75"/>
      <c r="M94" s="75"/>
      <c r="N94" s="143"/>
      <c r="O94" s="75"/>
      <c r="P94" s="132"/>
      <c r="Q94" s="75"/>
      <c r="R94" s="75"/>
      <c r="S94" s="75"/>
      <c r="T94" s="75"/>
      <c r="U94" s="75"/>
      <c r="V94" s="143"/>
      <c r="W94" s="75"/>
      <c r="X94" s="132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</row>
    <row r="95" ht="14.25" customHeight="1">
      <c r="A95" s="132"/>
      <c r="B95" s="132"/>
      <c r="C95" s="132"/>
      <c r="D95" s="132"/>
      <c r="E95" s="132"/>
      <c r="F95" s="173"/>
      <c r="G95" s="132"/>
      <c r="H95" s="132"/>
      <c r="I95" s="132"/>
      <c r="J95" s="132"/>
      <c r="K95" s="132"/>
      <c r="L95" s="132"/>
      <c r="M95" s="132"/>
      <c r="N95" s="173"/>
      <c r="O95" s="132"/>
      <c r="P95" s="132"/>
      <c r="Q95" s="132"/>
      <c r="R95" s="132"/>
      <c r="S95" s="132"/>
      <c r="T95" s="132"/>
      <c r="U95" s="132"/>
      <c r="V95" s="173"/>
      <c r="W95" s="132"/>
      <c r="X95" s="132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</row>
    <row r="96" ht="14.25" customHeight="1">
      <c r="A96" s="75"/>
      <c r="B96" s="75"/>
      <c r="C96" s="75"/>
      <c r="D96" s="75"/>
      <c r="E96" s="75"/>
      <c r="F96" s="143"/>
      <c r="G96" s="75"/>
      <c r="H96" s="75"/>
      <c r="I96" s="75"/>
      <c r="J96" s="75"/>
      <c r="K96" s="75"/>
      <c r="L96" s="75"/>
      <c r="M96" s="75"/>
      <c r="N96" s="143"/>
      <c r="O96" s="75"/>
      <c r="P96" s="75"/>
      <c r="Q96" s="75"/>
      <c r="R96" s="75"/>
      <c r="S96" s="75"/>
      <c r="T96" s="75"/>
      <c r="U96" s="75"/>
      <c r="V96" s="143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</row>
    <row r="97" ht="14.25" customHeight="1">
      <c r="A97" s="75"/>
      <c r="B97" s="75"/>
      <c r="C97" s="75"/>
      <c r="D97" s="75"/>
      <c r="E97" s="75"/>
      <c r="F97" s="143"/>
      <c r="G97" s="75"/>
      <c r="H97" s="75"/>
      <c r="I97" s="75"/>
      <c r="J97" s="75"/>
      <c r="K97" s="75"/>
      <c r="L97" s="75"/>
      <c r="M97" s="75"/>
      <c r="N97" s="143"/>
      <c r="O97" s="75"/>
      <c r="P97" s="75"/>
      <c r="Q97" s="75"/>
      <c r="R97" s="75"/>
      <c r="S97" s="75"/>
      <c r="T97" s="75"/>
      <c r="U97" s="75"/>
      <c r="V97" s="143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</row>
    <row r="98" ht="14.25" customHeight="1">
      <c r="A98" s="75"/>
      <c r="B98" s="75"/>
      <c r="C98" s="75"/>
      <c r="D98" s="75"/>
      <c r="E98" s="75"/>
      <c r="F98" s="143"/>
      <c r="G98" s="75"/>
      <c r="H98" s="75"/>
      <c r="I98" s="75"/>
      <c r="J98" s="75"/>
      <c r="K98" s="75"/>
      <c r="L98" s="75"/>
      <c r="M98" s="75"/>
      <c r="N98" s="143"/>
      <c r="O98" s="75"/>
      <c r="P98" s="75"/>
      <c r="Q98" s="75"/>
      <c r="R98" s="75"/>
      <c r="S98" s="75"/>
      <c r="T98" s="75"/>
      <c r="U98" s="75"/>
      <c r="V98" s="143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</row>
    <row r="99" ht="14.25" customHeight="1">
      <c r="A99" s="75"/>
      <c r="B99" s="75"/>
      <c r="C99" s="75"/>
      <c r="D99" s="75"/>
      <c r="E99" s="75"/>
      <c r="F99" s="143"/>
      <c r="G99" s="75"/>
      <c r="H99" s="75"/>
      <c r="I99" s="75"/>
      <c r="J99" s="75"/>
      <c r="K99" s="75"/>
      <c r="L99" s="75"/>
      <c r="M99" s="75"/>
      <c r="N99" s="143"/>
      <c r="O99" s="75"/>
      <c r="P99" s="75"/>
      <c r="Q99" s="75"/>
      <c r="R99" s="75"/>
      <c r="S99" s="75"/>
      <c r="T99" s="75"/>
      <c r="U99" s="75"/>
      <c r="V99" s="143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</row>
    <row r="100" ht="14.25" customHeight="1">
      <c r="A100" s="75"/>
      <c r="B100" s="75"/>
      <c r="C100" s="75"/>
      <c r="D100" s="75"/>
      <c r="E100" s="75"/>
      <c r="F100" s="143"/>
      <c r="G100" s="75"/>
      <c r="H100" s="75"/>
      <c r="I100" s="75"/>
      <c r="J100" s="75"/>
      <c r="K100" s="75"/>
      <c r="L100" s="75"/>
      <c r="M100" s="75"/>
      <c r="N100" s="143"/>
      <c r="O100" s="75"/>
      <c r="P100" s="75"/>
      <c r="Q100" s="75"/>
      <c r="R100" s="75"/>
      <c r="S100" s="75"/>
      <c r="T100" s="75"/>
      <c r="U100" s="75"/>
      <c r="V100" s="143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</row>
    <row r="101" ht="14.25" customHeight="1">
      <c r="A101" s="75"/>
      <c r="B101" s="75"/>
      <c r="C101" s="75"/>
      <c r="D101" s="75"/>
      <c r="E101" s="75"/>
      <c r="F101" s="143"/>
      <c r="G101" s="75"/>
      <c r="H101" s="75"/>
      <c r="I101" s="75"/>
      <c r="J101" s="75"/>
      <c r="K101" s="75"/>
      <c r="L101" s="75"/>
      <c r="M101" s="75"/>
      <c r="N101" s="143"/>
      <c r="O101" s="75"/>
      <c r="P101" s="75"/>
      <c r="Q101" s="75"/>
      <c r="R101" s="75"/>
      <c r="S101" s="75"/>
      <c r="T101" s="75"/>
      <c r="U101" s="75"/>
      <c r="V101" s="143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</row>
    <row r="102" ht="14.25" customHeight="1">
      <c r="A102" s="75"/>
      <c r="B102" s="75"/>
      <c r="C102" s="75"/>
      <c r="D102" s="75"/>
      <c r="E102" s="75"/>
      <c r="F102" s="143"/>
      <c r="G102" s="75"/>
      <c r="H102" s="75"/>
      <c r="I102" s="75"/>
      <c r="J102" s="75"/>
      <c r="K102" s="75"/>
      <c r="L102" s="75"/>
      <c r="M102" s="75"/>
      <c r="N102" s="143"/>
      <c r="O102" s="75"/>
      <c r="P102" s="75"/>
      <c r="Q102" s="75"/>
      <c r="R102" s="75"/>
      <c r="S102" s="75"/>
      <c r="T102" s="75"/>
      <c r="U102" s="75"/>
      <c r="V102" s="143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</row>
    <row r="103" ht="14.25" customHeight="1">
      <c r="A103" s="75"/>
      <c r="B103" s="75"/>
      <c r="C103" s="75"/>
      <c r="D103" s="75"/>
      <c r="E103" s="75"/>
      <c r="F103" s="143"/>
      <c r="G103" s="75"/>
      <c r="H103" s="75"/>
      <c r="I103" s="75"/>
      <c r="J103" s="75"/>
      <c r="K103" s="75"/>
      <c r="L103" s="75"/>
      <c r="M103" s="75"/>
      <c r="N103" s="143"/>
      <c r="O103" s="75"/>
      <c r="P103" s="75"/>
      <c r="Q103" s="75"/>
      <c r="R103" s="75"/>
      <c r="S103" s="75"/>
      <c r="T103" s="75"/>
      <c r="U103" s="75"/>
      <c r="V103" s="143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</row>
    <row r="104" ht="14.25" customHeight="1">
      <c r="A104" s="75"/>
      <c r="B104" s="75"/>
      <c r="C104" s="75"/>
      <c r="D104" s="75"/>
      <c r="E104" s="75"/>
      <c r="F104" s="143"/>
      <c r="G104" s="75"/>
      <c r="H104" s="75"/>
      <c r="I104" s="75"/>
      <c r="J104" s="75"/>
      <c r="K104" s="75"/>
      <c r="L104" s="75"/>
      <c r="M104" s="75"/>
      <c r="N104" s="143"/>
      <c r="O104" s="75"/>
      <c r="P104" s="75"/>
      <c r="Q104" s="75"/>
      <c r="R104" s="75"/>
      <c r="S104" s="75"/>
      <c r="T104" s="75"/>
      <c r="U104" s="75"/>
      <c r="V104" s="143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</row>
    <row r="105" ht="14.25" customHeight="1">
      <c r="A105" s="75"/>
      <c r="B105" s="75"/>
      <c r="C105" s="75"/>
      <c r="D105" s="75"/>
      <c r="E105" s="75"/>
      <c r="F105" s="143"/>
      <c r="G105" s="75"/>
      <c r="H105" s="75"/>
      <c r="I105" s="75"/>
      <c r="J105" s="75"/>
      <c r="K105" s="75"/>
      <c r="L105" s="75"/>
      <c r="M105" s="75"/>
      <c r="N105" s="143"/>
      <c r="O105" s="75"/>
      <c r="P105" s="75"/>
      <c r="Q105" s="75"/>
      <c r="R105" s="75"/>
      <c r="S105" s="75"/>
      <c r="T105" s="75"/>
      <c r="U105" s="75"/>
      <c r="V105" s="143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</row>
    <row r="106" ht="14.25" customHeight="1">
      <c r="A106" s="75"/>
      <c r="B106" s="75"/>
      <c r="C106" s="75"/>
      <c r="D106" s="75"/>
      <c r="E106" s="75"/>
      <c r="F106" s="143"/>
      <c r="G106" s="75"/>
      <c r="H106" s="75"/>
      <c r="I106" s="75"/>
      <c r="J106" s="75"/>
      <c r="K106" s="75"/>
      <c r="L106" s="75"/>
      <c r="M106" s="75"/>
      <c r="N106" s="143"/>
      <c r="O106" s="75"/>
      <c r="P106" s="75"/>
      <c r="Q106" s="75"/>
      <c r="R106" s="75"/>
      <c r="S106" s="75"/>
      <c r="T106" s="75"/>
      <c r="U106" s="75"/>
      <c r="V106" s="143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</row>
    <row r="107" ht="14.25" customHeight="1">
      <c r="A107" s="75"/>
      <c r="B107" s="75"/>
      <c r="C107" s="75"/>
      <c r="D107" s="75"/>
      <c r="E107" s="75"/>
      <c r="F107" s="143"/>
      <c r="G107" s="75"/>
      <c r="H107" s="75"/>
      <c r="I107" s="75"/>
      <c r="J107" s="75"/>
      <c r="K107" s="75"/>
      <c r="L107" s="75"/>
      <c r="M107" s="75"/>
      <c r="N107" s="143"/>
      <c r="O107" s="75"/>
      <c r="P107" s="75"/>
      <c r="Q107" s="75"/>
      <c r="R107" s="75"/>
      <c r="S107" s="75"/>
      <c r="T107" s="75"/>
      <c r="U107" s="75"/>
      <c r="V107" s="143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</row>
    <row r="108" ht="14.25" customHeight="1">
      <c r="A108" s="75"/>
      <c r="B108" s="75"/>
      <c r="C108" s="75"/>
      <c r="D108" s="75"/>
      <c r="E108" s="75"/>
      <c r="F108" s="143"/>
      <c r="G108" s="75"/>
      <c r="H108" s="75"/>
      <c r="I108" s="75"/>
      <c r="J108" s="75"/>
      <c r="K108" s="75"/>
      <c r="L108" s="75"/>
      <c r="M108" s="75"/>
      <c r="N108" s="143"/>
      <c r="O108" s="75"/>
      <c r="P108" s="75"/>
      <c r="Q108" s="75"/>
      <c r="R108" s="75"/>
      <c r="S108" s="75"/>
      <c r="T108" s="75"/>
      <c r="U108" s="75"/>
      <c r="V108" s="143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</row>
    <row r="109" ht="14.25" customHeight="1">
      <c r="A109" s="75"/>
      <c r="B109" s="75"/>
      <c r="C109" s="75"/>
      <c r="D109" s="75"/>
      <c r="E109" s="75"/>
      <c r="F109" s="143"/>
      <c r="G109" s="75"/>
      <c r="H109" s="75"/>
      <c r="I109" s="75"/>
      <c r="J109" s="75"/>
      <c r="K109" s="75"/>
      <c r="L109" s="75"/>
      <c r="M109" s="75"/>
      <c r="N109" s="143"/>
      <c r="O109" s="75"/>
      <c r="P109" s="75"/>
      <c r="Q109" s="75"/>
      <c r="R109" s="75"/>
      <c r="S109" s="75"/>
      <c r="T109" s="75"/>
      <c r="U109" s="75"/>
      <c r="V109" s="143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</row>
    <row r="110" ht="14.25" customHeight="1">
      <c r="A110" s="75"/>
      <c r="B110" s="75"/>
      <c r="C110" s="75"/>
      <c r="D110" s="75"/>
      <c r="E110" s="75"/>
      <c r="F110" s="143"/>
      <c r="G110" s="75"/>
      <c r="H110" s="75"/>
      <c r="I110" s="75"/>
      <c r="J110" s="75"/>
      <c r="K110" s="75"/>
      <c r="L110" s="75"/>
      <c r="M110" s="75"/>
      <c r="N110" s="143"/>
      <c r="O110" s="75"/>
      <c r="P110" s="75"/>
      <c r="Q110" s="75"/>
      <c r="R110" s="75"/>
      <c r="S110" s="75"/>
      <c r="T110" s="75"/>
      <c r="U110" s="75"/>
      <c r="V110" s="143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</row>
    <row r="111" ht="14.25" customHeight="1">
      <c r="A111" s="75"/>
      <c r="B111" s="75"/>
      <c r="C111" s="75"/>
      <c r="D111" s="75"/>
      <c r="E111" s="75"/>
      <c r="F111" s="143"/>
      <c r="G111" s="75"/>
      <c r="H111" s="75"/>
      <c r="I111" s="75"/>
      <c r="J111" s="75"/>
      <c r="K111" s="75"/>
      <c r="L111" s="75"/>
      <c r="M111" s="75"/>
      <c r="N111" s="143"/>
      <c r="O111" s="75"/>
      <c r="P111" s="75"/>
      <c r="Q111" s="75"/>
      <c r="R111" s="75"/>
      <c r="S111" s="75"/>
      <c r="T111" s="75"/>
      <c r="U111" s="75"/>
      <c r="V111" s="143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</row>
    <row r="112" ht="14.25" customHeight="1">
      <c r="A112" s="75"/>
      <c r="B112" s="75"/>
      <c r="C112" s="75"/>
      <c r="D112" s="75"/>
      <c r="E112" s="75"/>
      <c r="F112" s="143"/>
      <c r="G112" s="75"/>
      <c r="H112" s="75"/>
      <c r="I112" s="75"/>
      <c r="J112" s="75"/>
      <c r="K112" s="75"/>
      <c r="L112" s="75"/>
      <c r="M112" s="75"/>
      <c r="N112" s="143"/>
      <c r="O112" s="75"/>
      <c r="P112" s="75"/>
      <c r="Q112" s="75"/>
      <c r="R112" s="75"/>
      <c r="S112" s="75"/>
      <c r="T112" s="75"/>
      <c r="U112" s="75"/>
      <c r="V112" s="143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</row>
    <row r="113" ht="14.25" customHeight="1">
      <c r="A113" s="75"/>
      <c r="B113" s="75"/>
      <c r="C113" s="75"/>
      <c r="D113" s="75"/>
      <c r="E113" s="75"/>
      <c r="F113" s="143"/>
      <c r="G113" s="75"/>
      <c r="H113" s="75"/>
      <c r="I113" s="75"/>
      <c r="J113" s="75"/>
      <c r="K113" s="75"/>
      <c r="L113" s="75"/>
      <c r="M113" s="75"/>
      <c r="N113" s="143"/>
      <c r="O113" s="75"/>
      <c r="P113" s="75"/>
      <c r="Q113" s="75"/>
      <c r="R113" s="75"/>
      <c r="S113" s="75"/>
      <c r="T113" s="75"/>
      <c r="U113" s="75"/>
      <c r="V113" s="143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</row>
    <row r="114" ht="14.25" customHeight="1">
      <c r="A114" s="75"/>
      <c r="B114" s="75"/>
      <c r="C114" s="75"/>
      <c r="D114" s="75"/>
      <c r="E114" s="75"/>
      <c r="F114" s="143"/>
      <c r="G114" s="75"/>
      <c r="H114" s="75"/>
      <c r="I114" s="75"/>
      <c r="J114" s="75"/>
      <c r="K114" s="75"/>
      <c r="L114" s="75"/>
      <c r="M114" s="75"/>
      <c r="N114" s="143"/>
      <c r="O114" s="75"/>
      <c r="P114" s="75"/>
      <c r="Q114" s="75"/>
      <c r="R114" s="75"/>
      <c r="S114" s="75"/>
      <c r="T114" s="75"/>
      <c r="U114" s="75"/>
      <c r="V114" s="143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</row>
    <row r="115" ht="14.25" customHeight="1">
      <c r="A115" s="75"/>
      <c r="B115" s="75"/>
      <c r="C115" s="75"/>
      <c r="D115" s="75"/>
      <c r="E115" s="75"/>
      <c r="F115" s="143"/>
      <c r="G115" s="75"/>
      <c r="H115" s="75"/>
      <c r="I115" s="75"/>
      <c r="J115" s="75"/>
      <c r="K115" s="75"/>
      <c r="L115" s="75"/>
      <c r="M115" s="75"/>
      <c r="N115" s="143"/>
      <c r="O115" s="75"/>
      <c r="P115" s="75"/>
      <c r="Q115" s="75"/>
      <c r="R115" s="75"/>
      <c r="S115" s="75"/>
      <c r="T115" s="75"/>
      <c r="U115" s="75"/>
      <c r="V115" s="143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</row>
    <row r="116" ht="14.25" customHeight="1">
      <c r="A116" s="75"/>
      <c r="B116" s="75"/>
      <c r="C116" s="75"/>
      <c r="D116" s="75"/>
      <c r="E116" s="75"/>
      <c r="F116" s="143"/>
      <c r="G116" s="75"/>
      <c r="H116" s="75"/>
      <c r="I116" s="75"/>
      <c r="J116" s="75"/>
      <c r="K116" s="75"/>
      <c r="L116" s="75"/>
      <c r="M116" s="75"/>
      <c r="N116" s="143"/>
      <c r="O116" s="75"/>
      <c r="P116" s="75"/>
      <c r="Q116" s="75"/>
      <c r="R116" s="75"/>
      <c r="S116" s="75"/>
      <c r="T116" s="75"/>
      <c r="U116" s="75"/>
      <c r="V116" s="143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</row>
    <row r="117" ht="14.25" customHeight="1">
      <c r="A117" s="75"/>
      <c r="B117" s="75"/>
      <c r="C117" s="75"/>
      <c r="D117" s="75"/>
      <c r="E117" s="75"/>
      <c r="F117" s="143"/>
      <c r="G117" s="75"/>
      <c r="H117" s="75"/>
      <c r="I117" s="75"/>
      <c r="J117" s="75"/>
      <c r="K117" s="75"/>
      <c r="L117" s="75"/>
      <c r="M117" s="75"/>
      <c r="N117" s="143"/>
      <c r="O117" s="75"/>
      <c r="P117" s="75"/>
      <c r="Q117" s="75"/>
      <c r="R117" s="75"/>
      <c r="S117" s="75"/>
      <c r="T117" s="75"/>
      <c r="U117" s="75"/>
      <c r="V117" s="143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</row>
    <row r="118" ht="14.25" customHeight="1">
      <c r="A118" s="75"/>
      <c r="B118" s="75"/>
      <c r="C118" s="75"/>
      <c r="D118" s="75"/>
      <c r="E118" s="75"/>
      <c r="F118" s="143"/>
      <c r="G118" s="75"/>
      <c r="H118" s="75"/>
      <c r="I118" s="75"/>
      <c r="J118" s="75"/>
      <c r="K118" s="75"/>
      <c r="L118" s="75"/>
      <c r="M118" s="75"/>
      <c r="N118" s="143"/>
      <c r="O118" s="75"/>
      <c r="P118" s="75"/>
      <c r="Q118" s="75"/>
      <c r="R118" s="75"/>
      <c r="S118" s="75"/>
      <c r="T118" s="75"/>
      <c r="U118" s="75"/>
      <c r="V118" s="143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</row>
    <row r="119" ht="14.25" customHeight="1">
      <c r="A119" s="75"/>
      <c r="B119" s="75"/>
      <c r="C119" s="75"/>
      <c r="D119" s="75"/>
      <c r="E119" s="75"/>
      <c r="F119" s="143"/>
      <c r="G119" s="75"/>
      <c r="H119" s="75"/>
      <c r="I119" s="75"/>
      <c r="J119" s="75"/>
      <c r="K119" s="75"/>
      <c r="L119" s="75"/>
      <c r="M119" s="75"/>
      <c r="N119" s="143"/>
      <c r="O119" s="75"/>
      <c r="P119" s="75"/>
      <c r="Q119" s="75"/>
      <c r="R119" s="75"/>
      <c r="S119" s="75"/>
      <c r="T119" s="75"/>
      <c r="U119" s="75"/>
      <c r="V119" s="143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</row>
    <row r="120" ht="14.25" customHeight="1">
      <c r="A120" s="75"/>
      <c r="B120" s="75"/>
      <c r="C120" s="75"/>
      <c r="D120" s="75"/>
      <c r="E120" s="75"/>
      <c r="F120" s="143"/>
      <c r="G120" s="75"/>
      <c r="H120" s="75"/>
      <c r="I120" s="75"/>
      <c r="J120" s="75"/>
      <c r="K120" s="75"/>
      <c r="L120" s="75"/>
      <c r="M120" s="75"/>
      <c r="N120" s="143"/>
      <c r="O120" s="75"/>
      <c r="P120" s="75"/>
      <c r="Q120" s="75"/>
      <c r="R120" s="75"/>
      <c r="S120" s="75"/>
      <c r="T120" s="75"/>
      <c r="U120" s="75"/>
      <c r="V120" s="143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</row>
    <row r="121" ht="14.25" customHeight="1">
      <c r="A121" s="75"/>
      <c r="B121" s="75"/>
      <c r="C121" s="75"/>
      <c r="D121" s="75"/>
      <c r="E121" s="75"/>
      <c r="F121" s="143"/>
      <c r="G121" s="75"/>
      <c r="H121" s="75"/>
      <c r="I121" s="75"/>
      <c r="J121" s="75"/>
      <c r="K121" s="75"/>
      <c r="L121" s="75"/>
      <c r="M121" s="75"/>
      <c r="N121" s="143"/>
      <c r="O121" s="75"/>
      <c r="P121" s="75"/>
      <c r="Q121" s="75"/>
      <c r="R121" s="75"/>
      <c r="S121" s="75"/>
      <c r="T121" s="75"/>
      <c r="U121" s="75"/>
      <c r="V121" s="143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</row>
    <row r="122" ht="14.25" customHeight="1">
      <c r="A122" s="75"/>
      <c r="B122" s="75"/>
      <c r="C122" s="75"/>
      <c r="D122" s="75"/>
      <c r="E122" s="75"/>
      <c r="F122" s="143"/>
      <c r="G122" s="75"/>
      <c r="H122" s="75"/>
      <c r="I122" s="75"/>
      <c r="J122" s="75"/>
      <c r="K122" s="75"/>
      <c r="L122" s="75"/>
      <c r="M122" s="75"/>
      <c r="N122" s="143"/>
      <c r="O122" s="75"/>
      <c r="P122" s="75"/>
      <c r="Q122" s="75"/>
      <c r="R122" s="75"/>
      <c r="S122" s="75"/>
      <c r="T122" s="75"/>
      <c r="U122" s="75"/>
      <c r="V122" s="143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</row>
    <row r="123" ht="14.25" customHeight="1">
      <c r="A123" s="75"/>
      <c r="B123" s="75"/>
      <c r="C123" s="75"/>
      <c r="D123" s="75"/>
      <c r="E123" s="75"/>
      <c r="F123" s="143"/>
      <c r="G123" s="75"/>
      <c r="H123" s="75"/>
      <c r="I123" s="75"/>
      <c r="J123" s="75"/>
      <c r="K123" s="75"/>
      <c r="L123" s="75"/>
      <c r="M123" s="75"/>
      <c r="N123" s="143"/>
      <c r="O123" s="75"/>
      <c r="P123" s="75"/>
      <c r="Q123" s="75"/>
      <c r="R123" s="75"/>
      <c r="S123" s="75"/>
      <c r="T123" s="75"/>
      <c r="U123" s="75"/>
      <c r="V123" s="143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</row>
    <row r="124" ht="14.25" customHeight="1">
      <c r="A124" s="75"/>
      <c r="B124" s="75"/>
      <c r="C124" s="75"/>
      <c r="D124" s="75"/>
      <c r="E124" s="75"/>
      <c r="F124" s="143"/>
      <c r="G124" s="75"/>
      <c r="H124" s="75"/>
      <c r="I124" s="75"/>
      <c r="J124" s="75"/>
      <c r="K124" s="75"/>
      <c r="L124" s="75"/>
      <c r="M124" s="75"/>
      <c r="N124" s="143"/>
      <c r="O124" s="75"/>
      <c r="P124" s="75"/>
      <c r="Q124" s="75"/>
      <c r="R124" s="75"/>
      <c r="S124" s="75"/>
      <c r="T124" s="75"/>
      <c r="U124" s="75"/>
      <c r="V124" s="143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</row>
    <row r="125" ht="14.25" customHeight="1">
      <c r="A125" s="75"/>
      <c r="B125" s="75"/>
      <c r="C125" s="75"/>
      <c r="D125" s="75"/>
      <c r="E125" s="75"/>
      <c r="F125" s="143"/>
      <c r="G125" s="75"/>
      <c r="H125" s="75"/>
      <c r="I125" s="75"/>
      <c r="J125" s="75"/>
      <c r="K125" s="75"/>
      <c r="L125" s="75"/>
      <c r="M125" s="75"/>
      <c r="N125" s="143"/>
      <c r="O125" s="75"/>
      <c r="P125" s="75"/>
      <c r="Q125" s="75"/>
      <c r="R125" s="75"/>
      <c r="S125" s="75"/>
      <c r="T125" s="75"/>
      <c r="U125" s="75"/>
      <c r="V125" s="143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</row>
    <row r="126" ht="14.25" customHeight="1">
      <c r="A126" s="75"/>
      <c r="B126" s="75"/>
      <c r="C126" s="75"/>
      <c r="D126" s="75"/>
      <c r="E126" s="75"/>
      <c r="F126" s="143"/>
      <c r="G126" s="75"/>
      <c r="H126" s="75"/>
      <c r="I126" s="75"/>
      <c r="J126" s="75"/>
      <c r="K126" s="75"/>
      <c r="L126" s="75"/>
      <c r="M126" s="75"/>
      <c r="N126" s="143"/>
      <c r="O126" s="75"/>
      <c r="P126" s="75"/>
      <c r="Q126" s="75"/>
      <c r="R126" s="75"/>
      <c r="S126" s="75"/>
      <c r="T126" s="75"/>
      <c r="U126" s="75"/>
      <c r="V126" s="143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</row>
    <row r="127" ht="14.25" customHeight="1">
      <c r="A127" s="75"/>
      <c r="B127" s="75"/>
      <c r="C127" s="75"/>
      <c r="D127" s="75"/>
      <c r="E127" s="75"/>
      <c r="F127" s="143"/>
      <c r="G127" s="75"/>
      <c r="H127" s="75"/>
      <c r="I127" s="75"/>
      <c r="J127" s="75"/>
      <c r="K127" s="75"/>
      <c r="L127" s="75"/>
      <c r="M127" s="75"/>
      <c r="N127" s="143"/>
      <c r="O127" s="75"/>
      <c r="P127" s="75"/>
      <c r="Q127" s="75"/>
      <c r="R127" s="75"/>
      <c r="S127" s="75"/>
      <c r="T127" s="75"/>
      <c r="U127" s="75"/>
      <c r="V127" s="143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</row>
    <row r="128" ht="14.25" customHeight="1">
      <c r="A128" s="75"/>
      <c r="B128" s="75"/>
      <c r="C128" s="75"/>
      <c r="D128" s="75"/>
      <c r="E128" s="75"/>
      <c r="F128" s="143"/>
      <c r="G128" s="75"/>
      <c r="H128" s="75"/>
      <c r="I128" s="75"/>
      <c r="J128" s="75"/>
      <c r="K128" s="75"/>
      <c r="L128" s="75"/>
      <c r="M128" s="75"/>
      <c r="N128" s="143"/>
      <c r="O128" s="75"/>
      <c r="P128" s="75"/>
      <c r="Q128" s="75"/>
      <c r="R128" s="75"/>
      <c r="S128" s="75"/>
      <c r="T128" s="75"/>
      <c r="U128" s="75"/>
      <c r="V128" s="143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</row>
    <row r="129" ht="14.25" customHeight="1">
      <c r="A129" s="75"/>
      <c r="B129" s="75"/>
      <c r="C129" s="75"/>
      <c r="D129" s="75"/>
      <c r="E129" s="75"/>
      <c r="F129" s="143"/>
      <c r="G129" s="75"/>
      <c r="H129" s="75"/>
      <c r="I129" s="75"/>
      <c r="J129" s="75"/>
      <c r="K129" s="75"/>
      <c r="L129" s="75"/>
      <c r="M129" s="75"/>
      <c r="N129" s="143"/>
      <c r="O129" s="75"/>
      <c r="P129" s="75"/>
      <c r="Q129" s="75"/>
      <c r="R129" s="75"/>
      <c r="S129" s="75"/>
      <c r="T129" s="75"/>
      <c r="U129" s="75"/>
      <c r="V129" s="143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</row>
    <row r="130" ht="14.25" customHeight="1">
      <c r="A130" s="75"/>
      <c r="B130" s="75"/>
      <c r="C130" s="75"/>
      <c r="D130" s="75"/>
      <c r="E130" s="75"/>
      <c r="F130" s="143"/>
      <c r="G130" s="75"/>
      <c r="H130" s="75"/>
      <c r="I130" s="75"/>
      <c r="J130" s="75"/>
      <c r="K130" s="75"/>
      <c r="L130" s="75"/>
      <c r="M130" s="75"/>
      <c r="N130" s="143"/>
      <c r="O130" s="75"/>
      <c r="P130" s="75"/>
      <c r="Q130" s="75"/>
      <c r="R130" s="75"/>
      <c r="S130" s="75"/>
      <c r="T130" s="75"/>
      <c r="U130" s="75"/>
      <c r="V130" s="143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</row>
    <row r="131" ht="14.25" customHeight="1">
      <c r="A131" s="75"/>
      <c r="B131" s="75"/>
      <c r="C131" s="75"/>
      <c r="D131" s="75"/>
      <c r="E131" s="75"/>
      <c r="F131" s="143"/>
      <c r="G131" s="75"/>
      <c r="H131" s="75"/>
      <c r="I131" s="75"/>
      <c r="J131" s="75"/>
      <c r="K131" s="75"/>
      <c r="L131" s="75"/>
      <c r="M131" s="75"/>
      <c r="N131" s="143"/>
      <c r="O131" s="75"/>
      <c r="P131" s="75"/>
      <c r="Q131" s="75"/>
      <c r="R131" s="75"/>
      <c r="S131" s="75"/>
      <c r="T131" s="75"/>
      <c r="U131" s="75"/>
      <c r="V131" s="143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</row>
    <row r="132" ht="14.25" customHeight="1">
      <c r="A132" s="75"/>
      <c r="B132" s="75"/>
      <c r="C132" s="75"/>
      <c r="D132" s="75"/>
      <c r="E132" s="75"/>
      <c r="F132" s="143"/>
      <c r="G132" s="75"/>
      <c r="H132" s="75"/>
      <c r="I132" s="75"/>
      <c r="J132" s="75"/>
      <c r="K132" s="75"/>
      <c r="L132" s="75"/>
      <c r="M132" s="75"/>
      <c r="N132" s="143"/>
      <c r="O132" s="75"/>
      <c r="P132" s="75"/>
      <c r="Q132" s="75"/>
      <c r="R132" s="75"/>
      <c r="S132" s="75"/>
      <c r="T132" s="75"/>
      <c r="U132" s="75"/>
      <c r="V132" s="143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</row>
    <row r="133" ht="14.25" customHeight="1">
      <c r="A133" s="75"/>
      <c r="B133" s="75"/>
      <c r="C133" s="75"/>
      <c r="D133" s="75"/>
      <c r="E133" s="75"/>
      <c r="F133" s="143"/>
      <c r="G133" s="75"/>
      <c r="H133" s="75"/>
      <c r="I133" s="75"/>
      <c r="J133" s="75"/>
      <c r="K133" s="75"/>
      <c r="L133" s="75"/>
      <c r="M133" s="75"/>
      <c r="N133" s="143"/>
      <c r="O133" s="75"/>
      <c r="P133" s="75"/>
      <c r="Q133" s="75"/>
      <c r="R133" s="75"/>
      <c r="S133" s="75"/>
      <c r="T133" s="75"/>
      <c r="U133" s="75"/>
      <c r="V133" s="143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</row>
    <row r="134" ht="14.25" customHeight="1">
      <c r="A134" s="75"/>
      <c r="B134" s="75"/>
      <c r="C134" s="75"/>
      <c r="D134" s="75"/>
      <c r="E134" s="75"/>
      <c r="F134" s="143"/>
      <c r="G134" s="75"/>
      <c r="H134" s="75"/>
      <c r="I134" s="75"/>
      <c r="J134" s="75"/>
      <c r="K134" s="75"/>
      <c r="L134" s="75"/>
      <c r="M134" s="75"/>
      <c r="N134" s="143"/>
      <c r="O134" s="75"/>
      <c r="P134" s="75"/>
      <c r="Q134" s="75"/>
      <c r="R134" s="75"/>
      <c r="S134" s="75"/>
      <c r="T134" s="75"/>
      <c r="U134" s="75"/>
      <c r="V134" s="143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</row>
    <row r="135" ht="14.25" customHeight="1">
      <c r="A135" s="75"/>
      <c r="B135" s="75"/>
      <c r="C135" s="75"/>
      <c r="D135" s="75"/>
      <c r="E135" s="75"/>
      <c r="F135" s="143"/>
      <c r="G135" s="75"/>
      <c r="H135" s="75"/>
      <c r="I135" s="75"/>
      <c r="J135" s="75"/>
      <c r="K135" s="75"/>
      <c r="L135" s="75"/>
      <c r="M135" s="75"/>
      <c r="N135" s="143"/>
      <c r="O135" s="75"/>
      <c r="P135" s="75"/>
      <c r="Q135" s="75"/>
      <c r="R135" s="75"/>
      <c r="S135" s="75"/>
      <c r="T135" s="75"/>
      <c r="U135" s="75"/>
      <c r="V135" s="143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</row>
    <row r="136" ht="14.25" customHeight="1">
      <c r="A136" s="75"/>
      <c r="B136" s="75"/>
      <c r="C136" s="75"/>
      <c r="D136" s="75"/>
      <c r="E136" s="75"/>
      <c r="F136" s="143"/>
      <c r="G136" s="75"/>
      <c r="H136" s="75"/>
      <c r="I136" s="75"/>
      <c r="J136" s="75"/>
      <c r="K136" s="75"/>
      <c r="L136" s="75"/>
      <c r="M136" s="75"/>
      <c r="N136" s="143"/>
      <c r="O136" s="75"/>
      <c r="P136" s="75"/>
      <c r="Q136" s="75"/>
      <c r="R136" s="75"/>
      <c r="S136" s="75"/>
      <c r="T136" s="75"/>
      <c r="U136" s="75"/>
      <c r="V136" s="143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</row>
    <row r="137" ht="14.25" customHeight="1">
      <c r="A137" s="75"/>
      <c r="B137" s="75"/>
      <c r="C137" s="75"/>
      <c r="D137" s="75"/>
      <c r="E137" s="75"/>
      <c r="F137" s="143"/>
      <c r="G137" s="75"/>
      <c r="H137" s="75"/>
      <c r="I137" s="75"/>
      <c r="J137" s="75"/>
      <c r="K137" s="75"/>
      <c r="L137" s="75"/>
      <c r="M137" s="75"/>
      <c r="N137" s="143"/>
      <c r="O137" s="75"/>
      <c r="P137" s="75"/>
      <c r="Q137" s="75"/>
      <c r="R137" s="75"/>
      <c r="S137" s="75"/>
      <c r="T137" s="75"/>
      <c r="U137" s="75"/>
      <c r="V137" s="143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</row>
    <row r="138" ht="14.25" customHeight="1">
      <c r="A138" s="75"/>
      <c r="B138" s="75"/>
      <c r="C138" s="75"/>
      <c r="D138" s="75"/>
      <c r="E138" s="75"/>
      <c r="F138" s="143"/>
      <c r="G138" s="75"/>
      <c r="H138" s="75"/>
      <c r="I138" s="75"/>
      <c r="J138" s="75"/>
      <c r="K138" s="75"/>
      <c r="L138" s="75"/>
      <c r="M138" s="75"/>
      <c r="N138" s="143"/>
      <c r="O138" s="75"/>
      <c r="P138" s="75"/>
      <c r="Q138" s="75"/>
      <c r="R138" s="75"/>
      <c r="S138" s="75"/>
      <c r="T138" s="75"/>
      <c r="U138" s="75"/>
      <c r="V138" s="143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</row>
    <row r="139" ht="14.25" customHeight="1">
      <c r="A139" s="75"/>
      <c r="B139" s="75"/>
      <c r="C139" s="75"/>
      <c r="D139" s="75"/>
      <c r="E139" s="75"/>
      <c r="F139" s="143"/>
      <c r="G139" s="75"/>
      <c r="H139" s="75"/>
      <c r="I139" s="75"/>
      <c r="J139" s="75"/>
      <c r="K139" s="75"/>
      <c r="L139" s="75"/>
      <c r="M139" s="75"/>
      <c r="N139" s="143"/>
      <c r="O139" s="75"/>
      <c r="P139" s="75"/>
      <c r="Q139" s="75"/>
      <c r="R139" s="75"/>
      <c r="S139" s="75"/>
      <c r="T139" s="75"/>
      <c r="U139" s="75"/>
      <c r="V139" s="143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</row>
    <row r="140" ht="14.25" customHeight="1">
      <c r="A140" s="75"/>
      <c r="B140" s="75"/>
      <c r="C140" s="75"/>
      <c r="D140" s="75"/>
      <c r="E140" s="75"/>
      <c r="F140" s="143"/>
      <c r="G140" s="75"/>
      <c r="H140" s="75"/>
      <c r="I140" s="75"/>
      <c r="J140" s="75"/>
      <c r="K140" s="75"/>
      <c r="L140" s="75"/>
      <c r="M140" s="75"/>
      <c r="N140" s="143"/>
      <c r="O140" s="75"/>
      <c r="P140" s="75"/>
      <c r="Q140" s="75"/>
      <c r="R140" s="75"/>
      <c r="S140" s="75"/>
      <c r="T140" s="75"/>
      <c r="U140" s="75"/>
      <c r="V140" s="143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</row>
    <row r="141" ht="14.25" customHeight="1">
      <c r="A141" s="75"/>
      <c r="B141" s="75"/>
      <c r="C141" s="75"/>
      <c r="D141" s="75"/>
      <c r="E141" s="75"/>
      <c r="F141" s="143"/>
      <c r="G141" s="75"/>
      <c r="H141" s="75"/>
      <c r="I141" s="75"/>
      <c r="J141" s="75"/>
      <c r="K141" s="75"/>
      <c r="L141" s="75"/>
      <c r="M141" s="75"/>
      <c r="N141" s="143"/>
      <c r="O141" s="75"/>
      <c r="P141" s="75"/>
      <c r="Q141" s="75"/>
      <c r="R141" s="75"/>
      <c r="S141" s="75"/>
      <c r="T141" s="75"/>
      <c r="U141" s="75"/>
      <c r="V141" s="143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</row>
    <row r="142" ht="14.25" customHeight="1">
      <c r="A142" s="75"/>
      <c r="B142" s="75"/>
      <c r="C142" s="75"/>
      <c r="D142" s="75"/>
      <c r="E142" s="75"/>
      <c r="F142" s="143"/>
      <c r="G142" s="75"/>
      <c r="H142" s="75"/>
      <c r="I142" s="75"/>
      <c r="J142" s="75"/>
      <c r="K142" s="75"/>
      <c r="L142" s="75"/>
      <c r="M142" s="75"/>
      <c r="N142" s="143"/>
      <c r="O142" s="75"/>
      <c r="P142" s="75"/>
      <c r="Q142" s="75"/>
      <c r="R142" s="75"/>
      <c r="S142" s="75"/>
      <c r="T142" s="75"/>
      <c r="U142" s="75"/>
      <c r="V142" s="143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</row>
    <row r="143" ht="14.25" customHeight="1">
      <c r="A143" s="75"/>
      <c r="B143" s="75"/>
      <c r="C143" s="75"/>
      <c r="D143" s="75"/>
      <c r="E143" s="75"/>
      <c r="F143" s="143"/>
      <c r="G143" s="75"/>
      <c r="H143" s="75"/>
      <c r="I143" s="75"/>
      <c r="J143" s="75"/>
      <c r="K143" s="75"/>
      <c r="L143" s="75"/>
      <c r="M143" s="75"/>
      <c r="N143" s="143"/>
      <c r="O143" s="75"/>
      <c r="P143" s="75"/>
      <c r="Q143" s="75"/>
      <c r="R143" s="75"/>
      <c r="S143" s="75"/>
      <c r="T143" s="75"/>
      <c r="U143" s="75"/>
      <c r="V143" s="143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</row>
    <row r="144" ht="14.25" customHeight="1">
      <c r="A144" s="75"/>
      <c r="B144" s="75"/>
      <c r="C144" s="75"/>
      <c r="D144" s="75"/>
      <c r="E144" s="75"/>
      <c r="F144" s="143"/>
      <c r="G144" s="75"/>
      <c r="H144" s="75"/>
      <c r="I144" s="75"/>
      <c r="J144" s="75"/>
      <c r="K144" s="75"/>
      <c r="L144" s="75"/>
      <c r="M144" s="75"/>
      <c r="N144" s="143"/>
      <c r="O144" s="75"/>
      <c r="P144" s="75"/>
      <c r="Q144" s="75"/>
      <c r="R144" s="75"/>
      <c r="S144" s="75"/>
      <c r="T144" s="75"/>
      <c r="U144" s="75"/>
      <c r="V144" s="143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</row>
    <row r="145" ht="14.25" customHeight="1">
      <c r="A145" s="75"/>
      <c r="B145" s="75"/>
      <c r="C145" s="75"/>
      <c r="D145" s="75"/>
      <c r="E145" s="75"/>
      <c r="F145" s="143"/>
      <c r="G145" s="75"/>
      <c r="H145" s="75"/>
      <c r="I145" s="75"/>
      <c r="J145" s="75"/>
      <c r="K145" s="75"/>
      <c r="L145" s="75"/>
      <c r="M145" s="75"/>
      <c r="N145" s="143"/>
      <c r="O145" s="75"/>
      <c r="P145" s="75"/>
      <c r="Q145" s="75"/>
      <c r="R145" s="75"/>
      <c r="S145" s="75"/>
      <c r="T145" s="75"/>
      <c r="U145" s="75"/>
      <c r="V145" s="143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</row>
    <row r="146" ht="14.25" customHeight="1">
      <c r="A146" s="75"/>
      <c r="B146" s="75"/>
      <c r="C146" s="75"/>
      <c r="D146" s="75"/>
      <c r="E146" s="75"/>
      <c r="F146" s="143"/>
      <c r="G146" s="75"/>
      <c r="H146" s="75"/>
      <c r="I146" s="75"/>
      <c r="J146" s="75"/>
      <c r="K146" s="75"/>
      <c r="L146" s="75"/>
      <c r="M146" s="75"/>
      <c r="N146" s="143"/>
      <c r="O146" s="75"/>
      <c r="P146" s="75"/>
      <c r="Q146" s="75"/>
      <c r="R146" s="75"/>
      <c r="S146" s="75"/>
      <c r="T146" s="75"/>
      <c r="U146" s="75"/>
      <c r="V146" s="143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</row>
    <row r="147" ht="14.25" customHeight="1">
      <c r="A147" s="75"/>
      <c r="B147" s="75"/>
      <c r="C147" s="75"/>
      <c r="D147" s="75"/>
      <c r="E147" s="75"/>
      <c r="F147" s="143"/>
      <c r="G147" s="75"/>
      <c r="H147" s="75"/>
      <c r="I147" s="75"/>
      <c r="J147" s="75"/>
      <c r="K147" s="75"/>
      <c r="L147" s="75"/>
      <c r="M147" s="75"/>
      <c r="N147" s="143"/>
      <c r="O147" s="75"/>
      <c r="P147" s="75"/>
      <c r="Q147" s="75"/>
      <c r="R147" s="75"/>
      <c r="S147" s="75"/>
      <c r="T147" s="75"/>
      <c r="U147" s="75"/>
      <c r="V147" s="143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</row>
    <row r="148" ht="14.25" customHeight="1">
      <c r="A148" s="75"/>
      <c r="B148" s="75"/>
      <c r="C148" s="75"/>
      <c r="D148" s="75"/>
      <c r="E148" s="75"/>
      <c r="F148" s="143"/>
      <c r="G148" s="75"/>
      <c r="H148" s="75"/>
      <c r="I148" s="75"/>
      <c r="J148" s="75"/>
      <c r="K148" s="75"/>
      <c r="L148" s="75"/>
      <c r="M148" s="75"/>
      <c r="N148" s="143"/>
      <c r="O148" s="75"/>
      <c r="P148" s="75"/>
      <c r="Q148" s="75"/>
      <c r="R148" s="75"/>
      <c r="S148" s="75"/>
      <c r="T148" s="75"/>
      <c r="U148" s="75"/>
      <c r="V148" s="143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</row>
    <row r="149" ht="14.25" customHeight="1">
      <c r="A149" s="75"/>
      <c r="B149" s="75"/>
      <c r="C149" s="75"/>
      <c r="D149" s="75"/>
      <c r="E149" s="75"/>
      <c r="F149" s="143"/>
      <c r="G149" s="75"/>
      <c r="H149" s="75"/>
      <c r="I149" s="75"/>
      <c r="J149" s="75"/>
      <c r="K149" s="75"/>
      <c r="L149" s="75"/>
      <c r="M149" s="75"/>
      <c r="N149" s="143"/>
      <c r="O149" s="75"/>
      <c r="P149" s="75"/>
      <c r="Q149" s="75"/>
      <c r="R149" s="75"/>
      <c r="S149" s="75"/>
      <c r="T149" s="75"/>
      <c r="U149" s="75"/>
      <c r="V149" s="143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</row>
    <row r="150" ht="14.25" customHeight="1">
      <c r="A150" s="75"/>
      <c r="B150" s="75"/>
      <c r="C150" s="75"/>
      <c r="D150" s="75"/>
      <c r="E150" s="75"/>
      <c r="F150" s="143"/>
      <c r="G150" s="75"/>
      <c r="H150" s="75"/>
      <c r="I150" s="75"/>
      <c r="J150" s="75"/>
      <c r="K150" s="75"/>
      <c r="L150" s="75"/>
      <c r="M150" s="75"/>
      <c r="N150" s="143"/>
      <c r="O150" s="75"/>
      <c r="P150" s="75"/>
      <c r="Q150" s="75"/>
      <c r="R150" s="75"/>
      <c r="S150" s="75"/>
      <c r="T150" s="75"/>
      <c r="U150" s="75"/>
      <c r="V150" s="143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</row>
    <row r="151" ht="14.25" customHeight="1">
      <c r="A151" s="75"/>
      <c r="B151" s="75"/>
      <c r="C151" s="75"/>
      <c r="D151" s="75"/>
      <c r="E151" s="75"/>
      <c r="F151" s="143"/>
      <c r="G151" s="75"/>
      <c r="H151" s="75"/>
      <c r="I151" s="75"/>
      <c r="J151" s="75"/>
      <c r="K151" s="75"/>
      <c r="L151" s="75"/>
      <c r="M151" s="75"/>
      <c r="N151" s="143"/>
      <c r="O151" s="75"/>
      <c r="P151" s="75"/>
      <c r="Q151" s="75"/>
      <c r="R151" s="75"/>
      <c r="S151" s="75"/>
      <c r="T151" s="75"/>
      <c r="U151" s="75"/>
      <c r="V151" s="143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</row>
    <row r="152" ht="14.25" customHeight="1">
      <c r="A152" s="75"/>
      <c r="B152" s="75"/>
      <c r="C152" s="75"/>
      <c r="D152" s="75"/>
      <c r="E152" s="75"/>
      <c r="F152" s="143"/>
      <c r="G152" s="75"/>
      <c r="H152" s="75"/>
      <c r="I152" s="75"/>
      <c r="J152" s="75"/>
      <c r="K152" s="75"/>
      <c r="L152" s="75"/>
      <c r="M152" s="75"/>
      <c r="N152" s="143"/>
      <c r="O152" s="75"/>
      <c r="P152" s="75"/>
      <c r="Q152" s="75"/>
      <c r="R152" s="75"/>
      <c r="S152" s="75"/>
      <c r="T152" s="75"/>
      <c r="U152" s="75"/>
      <c r="V152" s="143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</row>
    <row r="153" ht="14.25" customHeight="1">
      <c r="A153" s="75"/>
      <c r="B153" s="75"/>
      <c r="C153" s="75"/>
      <c r="D153" s="75"/>
      <c r="E153" s="75"/>
      <c r="F153" s="143"/>
      <c r="G153" s="75"/>
      <c r="H153" s="75"/>
      <c r="I153" s="75"/>
      <c r="J153" s="75"/>
      <c r="K153" s="75"/>
      <c r="L153" s="75"/>
      <c r="M153" s="75"/>
      <c r="N153" s="143"/>
      <c r="O153" s="75"/>
      <c r="P153" s="75"/>
      <c r="Q153" s="75"/>
      <c r="R153" s="75"/>
      <c r="S153" s="75"/>
      <c r="T153" s="75"/>
      <c r="U153" s="75"/>
      <c r="V153" s="143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</row>
    <row r="154" ht="14.25" customHeight="1">
      <c r="A154" s="75"/>
      <c r="B154" s="75"/>
      <c r="C154" s="75"/>
      <c r="D154" s="75"/>
      <c r="E154" s="75"/>
      <c r="F154" s="143"/>
      <c r="G154" s="75"/>
      <c r="H154" s="75"/>
      <c r="I154" s="75"/>
      <c r="J154" s="75"/>
      <c r="K154" s="75"/>
      <c r="L154" s="75"/>
      <c r="M154" s="75"/>
      <c r="N154" s="143"/>
      <c r="O154" s="75"/>
      <c r="P154" s="75"/>
      <c r="Q154" s="75"/>
      <c r="R154" s="75"/>
      <c r="S154" s="75"/>
      <c r="T154" s="75"/>
      <c r="U154" s="75"/>
      <c r="V154" s="143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</row>
    <row r="155" ht="14.25" customHeight="1">
      <c r="A155" s="75"/>
      <c r="B155" s="75"/>
      <c r="C155" s="75"/>
      <c r="D155" s="75"/>
      <c r="E155" s="75"/>
      <c r="F155" s="143"/>
      <c r="G155" s="75"/>
      <c r="H155" s="75"/>
      <c r="I155" s="75"/>
      <c r="J155" s="75"/>
      <c r="K155" s="75"/>
      <c r="L155" s="75"/>
      <c r="M155" s="75"/>
      <c r="N155" s="143"/>
      <c r="O155" s="75"/>
      <c r="P155" s="75"/>
      <c r="Q155" s="75"/>
      <c r="R155" s="75"/>
      <c r="S155" s="75"/>
      <c r="T155" s="75"/>
      <c r="U155" s="75"/>
      <c r="V155" s="143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</row>
    <row r="156" ht="14.25" customHeight="1">
      <c r="A156" s="75"/>
      <c r="B156" s="75"/>
      <c r="C156" s="75"/>
      <c r="D156" s="75"/>
      <c r="E156" s="75"/>
      <c r="F156" s="143"/>
      <c r="G156" s="75"/>
      <c r="H156" s="75"/>
      <c r="I156" s="75"/>
      <c r="J156" s="75"/>
      <c r="K156" s="75"/>
      <c r="L156" s="75"/>
      <c r="M156" s="75"/>
      <c r="N156" s="143"/>
      <c r="O156" s="75"/>
      <c r="P156" s="75"/>
      <c r="Q156" s="75"/>
      <c r="R156" s="75"/>
      <c r="S156" s="75"/>
      <c r="T156" s="75"/>
      <c r="U156" s="75"/>
      <c r="V156" s="143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</row>
    <row r="157" ht="14.25" customHeight="1">
      <c r="A157" s="75"/>
      <c r="B157" s="75"/>
      <c r="C157" s="75"/>
      <c r="D157" s="75"/>
      <c r="E157" s="75"/>
      <c r="F157" s="143"/>
      <c r="G157" s="75"/>
      <c r="H157" s="75"/>
      <c r="I157" s="75"/>
      <c r="J157" s="75"/>
      <c r="K157" s="75"/>
      <c r="L157" s="75"/>
      <c r="M157" s="75"/>
      <c r="N157" s="143"/>
      <c r="O157" s="75"/>
      <c r="P157" s="75"/>
      <c r="Q157" s="75"/>
      <c r="R157" s="75"/>
      <c r="S157" s="75"/>
      <c r="T157" s="75"/>
      <c r="U157" s="75"/>
      <c r="V157" s="143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</row>
    <row r="158" ht="14.25" customHeight="1">
      <c r="A158" s="75"/>
      <c r="B158" s="75"/>
      <c r="C158" s="75"/>
      <c r="D158" s="75"/>
      <c r="E158" s="75"/>
      <c r="F158" s="143"/>
      <c r="G158" s="75"/>
      <c r="H158" s="75"/>
      <c r="I158" s="75"/>
      <c r="J158" s="75"/>
      <c r="K158" s="75"/>
      <c r="L158" s="75"/>
      <c r="M158" s="75"/>
      <c r="N158" s="143"/>
      <c r="O158" s="75"/>
      <c r="P158" s="75"/>
      <c r="Q158" s="75"/>
      <c r="R158" s="75"/>
      <c r="S158" s="75"/>
      <c r="T158" s="75"/>
      <c r="U158" s="75"/>
      <c r="V158" s="143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</row>
    <row r="159" ht="14.25" customHeight="1">
      <c r="A159" s="75"/>
      <c r="B159" s="75"/>
      <c r="C159" s="75"/>
      <c r="D159" s="75"/>
      <c r="E159" s="75"/>
      <c r="F159" s="143"/>
      <c r="G159" s="75"/>
      <c r="H159" s="75"/>
      <c r="I159" s="75"/>
      <c r="J159" s="75"/>
      <c r="K159" s="75"/>
      <c r="L159" s="75"/>
      <c r="M159" s="75"/>
      <c r="N159" s="143"/>
      <c r="O159" s="75"/>
      <c r="P159" s="75"/>
      <c r="Q159" s="75"/>
      <c r="R159" s="75"/>
      <c r="S159" s="75"/>
      <c r="T159" s="75"/>
      <c r="U159" s="75"/>
      <c r="V159" s="143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</row>
    <row r="160" ht="14.25" customHeight="1">
      <c r="A160" s="75"/>
      <c r="B160" s="75"/>
      <c r="C160" s="75"/>
      <c r="D160" s="75"/>
      <c r="E160" s="75"/>
      <c r="F160" s="143"/>
      <c r="G160" s="75"/>
      <c r="H160" s="75"/>
      <c r="I160" s="75"/>
      <c r="J160" s="75"/>
      <c r="K160" s="75"/>
      <c r="L160" s="75"/>
      <c r="M160" s="75"/>
      <c r="N160" s="143"/>
      <c r="O160" s="75"/>
      <c r="P160" s="75"/>
      <c r="Q160" s="75"/>
      <c r="R160" s="75"/>
      <c r="S160" s="75"/>
      <c r="T160" s="75"/>
      <c r="U160" s="75"/>
      <c r="V160" s="143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</row>
    <row r="161" ht="14.25" customHeight="1">
      <c r="A161" s="75"/>
      <c r="B161" s="75"/>
      <c r="C161" s="75"/>
      <c r="D161" s="75"/>
      <c r="E161" s="75"/>
      <c r="F161" s="143"/>
      <c r="G161" s="75"/>
      <c r="H161" s="75"/>
      <c r="I161" s="75"/>
      <c r="J161" s="75"/>
      <c r="K161" s="75"/>
      <c r="L161" s="75"/>
      <c r="M161" s="75"/>
      <c r="N161" s="143"/>
      <c r="O161" s="75"/>
      <c r="P161" s="75"/>
      <c r="Q161" s="75"/>
      <c r="R161" s="75"/>
      <c r="S161" s="75"/>
      <c r="T161" s="75"/>
      <c r="U161" s="75"/>
      <c r="V161" s="143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</row>
    <row r="162" ht="14.25" customHeight="1">
      <c r="A162" s="75"/>
      <c r="B162" s="75"/>
      <c r="C162" s="75"/>
      <c r="D162" s="75"/>
      <c r="E162" s="75"/>
      <c r="F162" s="143"/>
      <c r="G162" s="75"/>
      <c r="H162" s="75"/>
      <c r="I162" s="75"/>
      <c r="J162" s="75"/>
      <c r="K162" s="75"/>
      <c r="L162" s="75"/>
      <c r="M162" s="75"/>
      <c r="N162" s="143"/>
      <c r="O162" s="75"/>
      <c r="P162" s="75"/>
      <c r="Q162" s="75"/>
      <c r="R162" s="75"/>
      <c r="S162" s="75"/>
      <c r="T162" s="75"/>
      <c r="U162" s="75"/>
      <c r="V162" s="143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</row>
    <row r="163" ht="14.25" customHeight="1">
      <c r="A163" s="75"/>
      <c r="B163" s="75"/>
      <c r="C163" s="75"/>
      <c r="D163" s="75"/>
      <c r="E163" s="75"/>
      <c r="F163" s="143"/>
      <c r="G163" s="75"/>
      <c r="H163" s="75"/>
      <c r="I163" s="75"/>
      <c r="J163" s="75"/>
      <c r="K163" s="75"/>
      <c r="L163" s="75"/>
      <c r="M163" s="75"/>
      <c r="N163" s="143"/>
      <c r="O163" s="75"/>
      <c r="P163" s="75"/>
      <c r="Q163" s="75"/>
      <c r="R163" s="75"/>
      <c r="S163" s="75"/>
      <c r="T163" s="75"/>
      <c r="U163" s="75"/>
      <c r="V163" s="143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</row>
    <row r="164" ht="14.25" customHeight="1">
      <c r="A164" s="75"/>
      <c r="B164" s="75"/>
      <c r="C164" s="75"/>
      <c r="D164" s="75"/>
      <c r="E164" s="75"/>
      <c r="F164" s="143"/>
      <c r="G164" s="75"/>
      <c r="H164" s="75"/>
      <c r="I164" s="75"/>
      <c r="J164" s="75"/>
      <c r="K164" s="75"/>
      <c r="L164" s="75"/>
      <c r="M164" s="75"/>
      <c r="N164" s="143"/>
      <c r="O164" s="75"/>
      <c r="P164" s="75"/>
      <c r="Q164" s="75"/>
      <c r="R164" s="75"/>
      <c r="S164" s="75"/>
      <c r="T164" s="75"/>
      <c r="U164" s="75"/>
      <c r="V164" s="143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</row>
    <row r="165" ht="14.25" customHeight="1">
      <c r="A165" s="75"/>
      <c r="B165" s="75"/>
      <c r="C165" s="75"/>
      <c r="D165" s="75"/>
      <c r="E165" s="75"/>
      <c r="F165" s="143"/>
      <c r="G165" s="75"/>
      <c r="H165" s="75"/>
      <c r="I165" s="75"/>
      <c r="J165" s="75"/>
      <c r="K165" s="75"/>
      <c r="L165" s="75"/>
      <c r="M165" s="75"/>
      <c r="N165" s="143"/>
      <c r="O165" s="75"/>
      <c r="P165" s="75"/>
      <c r="Q165" s="75"/>
      <c r="R165" s="75"/>
      <c r="S165" s="75"/>
      <c r="T165" s="75"/>
      <c r="U165" s="75"/>
      <c r="V165" s="143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</row>
    <row r="166" ht="14.25" customHeight="1">
      <c r="A166" s="75"/>
      <c r="B166" s="75"/>
      <c r="C166" s="75"/>
      <c r="D166" s="75"/>
      <c r="E166" s="75"/>
      <c r="F166" s="143"/>
      <c r="G166" s="75"/>
      <c r="H166" s="75"/>
      <c r="I166" s="75"/>
      <c r="J166" s="75"/>
      <c r="K166" s="75"/>
      <c r="L166" s="75"/>
      <c r="M166" s="75"/>
      <c r="N166" s="143"/>
      <c r="O166" s="75"/>
      <c r="P166" s="75"/>
      <c r="Q166" s="75"/>
      <c r="R166" s="75"/>
      <c r="S166" s="75"/>
      <c r="T166" s="75"/>
      <c r="U166" s="75"/>
      <c r="V166" s="143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</row>
    <row r="167" ht="14.25" customHeight="1">
      <c r="A167" s="75"/>
      <c r="B167" s="75"/>
      <c r="C167" s="75"/>
      <c r="D167" s="75"/>
      <c r="E167" s="75"/>
      <c r="F167" s="143"/>
      <c r="G167" s="75"/>
      <c r="H167" s="75"/>
      <c r="I167" s="75"/>
      <c r="J167" s="75"/>
      <c r="K167" s="75"/>
      <c r="L167" s="75"/>
      <c r="M167" s="75"/>
      <c r="N167" s="143"/>
      <c r="O167" s="75"/>
      <c r="P167" s="75"/>
      <c r="Q167" s="75"/>
      <c r="R167" s="75"/>
      <c r="S167" s="75"/>
      <c r="T167" s="75"/>
      <c r="U167" s="75"/>
      <c r="V167" s="143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</row>
    <row r="168" ht="14.25" customHeight="1">
      <c r="A168" s="75"/>
      <c r="B168" s="75"/>
      <c r="C168" s="75"/>
      <c r="D168" s="75"/>
      <c r="E168" s="75"/>
      <c r="F168" s="143"/>
      <c r="G168" s="75"/>
      <c r="H168" s="75"/>
      <c r="I168" s="75"/>
      <c r="J168" s="75"/>
      <c r="K168" s="75"/>
      <c r="L168" s="75"/>
      <c r="M168" s="75"/>
      <c r="N168" s="143"/>
      <c r="O168" s="75"/>
      <c r="P168" s="75"/>
      <c r="Q168" s="75"/>
      <c r="R168" s="75"/>
      <c r="S168" s="75"/>
      <c r="T168" s="75"/>
      <c r="U168" s="75"/>
      <c r="V168" s="143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</row>
    <row r="169" ht="14.25" customHeight="1">
      <c r="A169" s="75"/>
      <c r="B169" s="75"/>
      <c r="C169" s="75"/>
      <c r="D169" s="75"/>
      <c r="E169" s="75"/>
      <c r="F169" s="143"/>
      <c r="G169" s="75"/>
      <c r="H169" s="75"/>
      <c r="I169" s="75"/>
      <c r="J169" s="75"/>
      <c r="K169" s="75"/>
      <c r="L169" s="75"/>
      <c r="M169" s="75"/>
      <c r="N169" s="143"/>
      <c r="O169" s="75"/>
      <c r="P169" s="75"/>
      <c r="Q169" s="75"/>
      <c r="R169" s="75"/>
      <c r="S169" s="75"/>
      <c r="T169" s="75"/>
      <c r="U169" s="75"/>
      <c r="V169" s="143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</row>
    <row r="170" ht="14.25" customHeight="1">
      <c r="A170" s="75"/>
      <c r="B170" s="75"/>
      <c r="C170" s="75"/>
      <c r="D170" s="75"/>
      <c r="E170" s="75"/>
      <c r="F170" s="143"/>
      <c r="G170" s="75"/>
      <c r="H170" s="75"/>
      <c r="I170" s="75"/>
      <c r="J170" s="75"/>
      <c r="K170" s="75"/>
      <c r="L170" s="75"/>
      <c r="M170" s="75"/>
      <c r="N170" s="143"/>
      <c r="O170" s="75"/>
      <c r="P170" s="75"/>
      <c r="Q170" s="75"/>
      <c r="R170" s="75"/>
      <c r="S170" s="75"/>
      <c r="T170" s="75"/>
      <c r="U170" s="75"/>
      <c r="V170" s="143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</row>
    <row r="171" ht="14.25" customHeight="1">
      <c r="A171" s="75"/>
      <c r="B171" s="75"/>
      <c r="C171" s="75"/>
      <c r="D171" s="75"/>
      <c r="E171" s="75"/>
      <c r="F171" s="143"/>
      <c r="G171" s="75"/>
      <c r="H171" s="75"/>
      <c r="I171" s="75"/>
      <c r="J171" s="75"/>
      <c r="K171" s="75"/>
      <c r="L171" s="75"/>
      <c r="M171" s="75"/>
      <c r="N171" s="143"/>
      <c r="O171" s="75"/>
      <c r="P171" s="75"/>
      <c r="Q171" s="75"/>
      <c r="R171" s="75"/>
      <c r="S171" s="75"/>
      <c r="T171" s="75"/>
      <c r="U171" s="75"/>
      <c r="V171" s="143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</row>
    <row r="172" ht="14.25" customHeight="1">
      <c r="A172" s="75"/>
      <c r="B172" s="75"/>
      <c r="C172" s="75"/>
      <c r="D172" s="75"/>
      <c r="E172" s="75"/>
      <c r="F172" s="143"/>
      <c r="G172" s="75"/>
      <c r="H172" s="75"/>
      <c r="I172" s="75"/>
      <c r="J172" s="75"/>
      <c r="K172" s="75"/>
      <c r="L172" s="75"/>
      <c r="M172" s="75"/>
      <c r="N172" s="143"/>
      <c r="O172" s="75"/>
      <c r="P172" s="75"/>
      <c r="Q172" s="75"/>
      <c r="R172" s="75"/>
      <c r="S172" s="75"/>
      <c r="T172" s="75"/>
      <c r="U172" s="75"/>
      <c r="V172" s="143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</row>
    <row r="173" ht="14.25" customHeight="1">
      <c r="A173" s="75"/>
      <c r="B173" s="75"/>
      <c r="C173" s="75"/>
      <c r="D173" s="75"/>
      <c r="E173" s="75"/>
      <c r="F173" s="143"/>
      <c r="G173" s="75"/>
      <c r="H173" s="75"/>
      <c r="I173" s="75"/>
      <c r="J173" s="75"/>
      <c r="K173" s="75"/>
      <c r="L173" s="75"/>
      <c r="M173" s="75"/>
      <c r="N173" s="143"/>
      <c r="O173" s="75"/>
      <c r="P173" s="75"/>
      <c r="Q173" s="75"/>
      <c r="R173" s="75"/>
      <c r="S173" s="75"/>
      <c r="T173" s="75"/>
      <c r="U173" s="75"/>
      <c r="V173" s="143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</row>
    <row r="174" ht="14.25" customHeight="1">
      <c r="A174" s="75"/>
      <c r="B174" s="75"/>
      <c r="C174" s="75"/>
      <c r="D174" s="75"/>
      <c r="E174" s="75"/>
      <c r="F174" s="143"/>
      <c r="G174" s="75"/>
      <c r="H174" s="75"/>
      <c r="I174" s="75"/>
      <c r="J174" s="75"/>
      <c r="K174" s="75"/>
      <c r="L174" s="75"/>
      <c r="M174" s="75"/>
      <c r="N174" s="143"/>
      <c r="O174" s="75"/>
      <c r="P174" s="75"/>
      <c r="Q174" s="75"/>
      <c r="R174" s="75"/>
      <c r="S174" s="75"/>
      <c r="T174" s="75"/>
      <c r="U174" s="75"/>
      <c r="V174" s="143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</row>
    <row r="175" ht="14.25" customHeight="1">
      <c r="A175" s="75"/>
      <c r="B175" s="75"/>
      <c r="C175" s="75"/>
      <c r="D175" s="75"/>
      <c r="E175" s="75"/>
      <c r="F175" s="143"/>
      <c r="G175" s="75"/>
      <c r="H175" s="75"/>
      <c r="I175" s="75"/>
      <c r="J175" s="75"/>
      <c r="K175" s="75"/>
      <c r="L175" s="75"/>
      <c r="M175" s="75"/>
      <c r="N175" s="143"/>
      <c r="O175" s="75"/>
      <c r="P175" s="75"/>
      <c r="Q175" s="75"/>
      <c r="R175" s="75"/>
      <c r="S175" s="75"/>
      <c r="T175" s="75"/>
      <c r="U175" s="75"/>
      <c r="V175" s="143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</row>
    <row r="176" ht="14.25" customHeight="1">
      <c r="A176" s="75"/>
      <c r="B176" s="75"/>
      <c r="C176" s="75"/>
      <c r="D176" s="75"/>
      <c r="E176" s="75"/>
      <c r="F176" s="143"/>
      <c r="G176" s="75"/>
      <c r="H176" s="75"/>
      <c r="I176" s="75"/>
      <c r="J176" s="75"/>
      <c r="K176" s="75"/>
      <c r="L176" s="75"/>
      <c r="M176" s="75"/>
      <c r="N176" s="143"/>
      <c r="O176" s="75"/>
      <c r="P176" s="75"/>
      <c r="Q176" s="75"/>
      <c r="R176" s="75"/>
      <c r="S176" s="75"/>
      <c r="T176" s="75"/>
      <c r="U176" s="75"/>
      <c r="V176" s="143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</row>
    <row r="177" ht="14.25" customHeight="1">
      <c r="A177" s="75"/>
      <c r="B177" s="75"/>
      <c r="C177" s="75"/>
      <c r="D177" s="75"/>
      <c r="E177" s="75"/>
      <c r="F177" s="143"/>
      <c r="G177" s="75"/>
      <c r="H177" s="75"/>
      <c r="I177" s="75"/>
      <c r="J177" s="75"/>
      <c r="K177" s="75"/>
      <c r="L177" s="75"/>
      <c r="M177" s="75"/>
      <c r="N177" s="143"/>
      <c r="O177" s="75"/>
      <c r="P177" s="75"/>
      <c r="Q177" s="75"/>
      <c r="R177" s="75"/>
      <c r="S177" s="75"/>
      <c r="T177" s="75"/>
      <c r="U177" s="75"/>
      <c r="V177" s="143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</row>
    <row r="178" ht="14.25" customHeight="1">
      <c r="A178" s="75"/>
      <c r="B178" s="75"/>
      <c r="C178" s="75"/>
      <c r="D178" s="75"/>
      <c r="E178" s="75"/>
      <c r="F178" s="143"/>
      <c r="G178" s="75"/>
      <c r="H178" s="75"/>
      <c r="I178" s="75"/>
      <c r="J178" s="75"/>
      <c r="K178" s="75"/>
      <c r="L178" s="75"/>
      <c r="M178" s="75"/>
      <c r="N178" s="143"/>
      <c r="O178" s="75"/>
      <c r="P178" s="75"/>
      <c r="Q178" s="75"/>
      <c r="R178" s="75"/>
      <c r="S178" s="75"/>
      <c r="T178" s="75"/>
      <c r="U178" s="75"/>
      <c r="V178" s="143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</row>
    <row r="179" ht="14.25" customHeight="1">
      <c r="A179" s="75"/>
      <c r="B179" s="75"/>
      <c r="C179" s="75"/>
      <c r="D179" s="75"/>
      <c r="E179" s="75"/>
      <c r="F179" s="143"/>
      <c r="G179" s="75"/>
      <c r="H179" s="75"/>
      <c r="I179" s="75"/>
      <c r="J179" s="75"/>
      <c r="K179" s="75"/>
      <c r="L179" s="75"/>
      <c r="M179" s="75"/>
      <c r="N179" s="143"/>
      <c r="O179" s="75"/>
      <c r="P179" s="75"/>
      <c r="Q179" s="75"/>
      <c r="R179" s="75"/>
      <c r="S179" s="75"/>
      <c r="T179" s="75"/>
      <c r="U179" s="75"/>
      <c r="V179" s="143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</row>
    <row r="180" ht="14.25" customHeight="1">
      <c r="A180" s="75"/>
      <c r="B180" s="75"/>
      <c r="C180" s="75"/>
      <c r="D180" s="75"/>
      <c r="E180" s="75"/>
      <c r="F180" s="143"/>
      <c r="G180" s="75"/>
      <c r="H180" s="75"/>
      <c r="I180" s="75"/>
      <c r="J180" s="75"/>
      <c r="K180" s="75"/>
      <c r="L180" s="75"/>
      <c r="M180" s="75"/>
      <c r="N180" s="143"/>
      <c r="O180" s="75"/>
      <c r="P180" s="75"/>
      <c r="Q180" s="75"/>
      <c r="R180" s="75"/>
      <c r="S180" s="75"/>
      <c r="T180" s="75"/>
      <c r="U180" s="75"/>
      <c r="V180" s="143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</row>
    <row r="181" ht="14.25" customHeight="1">
      <c r="A181" s="75"/>
      <c r="B181" s="75"/>
      <c r="C181" s="75"/>
      <c r="D181" s="75"/>
      <c r="E181" s="75"/>
      <c r="F181" s="143"/>
      <c r="G181" s="75"/>
      <c r="H181" s="75"/>
      <c r="I181" s="75"/>
      <c r="J181" s="75"/>
      <c r="K181" s="75"/>
      <c r="L181" s="75"/>
      <c r="M181" s="75"/>
      <c r="N181" s="143"/>
      <c r="O181" s="75"/>
      <c r="P181" s="75"/>
      <c r="Q181" s="75"/>
      <c r="R181" s="75"/>
      <c r="S181" s="75"/>
      <c r="T181" s="75"/>
      <c r="U181" s="75"/>
      <c r="V181" s="143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</row>
    <row r="182" ht="14.25" customHeight="1">
      <c r="A182" s="75"/>
      <c r="B182" s="75"/>
      <c r="C182" s="75"/>
      <c r="D182" s="75"/>
      <c r="E182" s="75"/>
      <c r="F182" s="143"/>
      <c r="G182" s="75"/>
      <c r="H182" s="75"/>
      <c r="I182" s="75"/>
      <c r="J182" s="75"/>
      <c r="K182" s="75"/>
      <c r="L182" s="75"/>
      <c r="M182" s="75"/>
      <c r="N182" s="143"/>
      <c r="O182" s="75"/>
      <c r="P182" s="75"/>
      <c r="Q182" s="75"/>
      <c r="R182" s="75"/>
      <c r="S182" s="75"/>
      <c r="T182" s="75"/>
      <c r="U182" s="75"/>
      <c r="V182" s="143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ht="14.25" customHeight="1">
      <c r="A183" s="75"/>
      <c r="B183" s="75"/>
      <c r="C183" s="75"/>
      <c r="D183" s="75"/>
      <c r="E183" s="75"/>
      <c r="F183" s="143"/>
      <c r="G183" s="75"/>
      <c r="H183" s="75"/>
      <c r="I183" s="75"/>
      <c r="J183" s="75"/>
      <c r="K183" s="75"/>
      <c r="L183" s="75"/>
      <c r="M183" s="75"/>
      <c r="N183" s="143"/>
      <c r="O183" s="75"/>
      <c r="P183" s="75"/>
      <c r="Q183" s="75"/>
      <c r="R183" s="75"/>
      <c r="S183" s="75"/>
      <c r="T183" s="75"/>
      <c r="U183" s="75"/>
      <c r="V183" s="143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ht="14.25" customHeight="1">
      <c r="A184" s="75"/>
      <c r="B184" s="75"/>
      <c r="C184" s="75"/>
      <c r="D184" s="75"/>
      <c r="E184" s="75"/>
      <c r="F184" s="143"/>
      <c r="G184" s="75"/>
      <c r="H184" s="75"/>
      <c r="I184" s="75"/>
      <c r="J184" s="75"/>
      <c r="K184" s="75"/>
      <c r="L184" s="75"/>
      <c r="M184" s="75"/>
      <c r="N184" s="143"/>
      <c r="O184" s="75"/>
      <c r="P184" s="75"/>
      <c r="Q184" s="75"/>
      <c r="R184" s="75"/>
      <c r="S184" s="75"/>
      <c r="T184" s="75"/>
      <c r="U184" s="75"/>
      <c r="V184" s="143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ht="14.25" customHeight="1">
      <c r="A185" s="75"/>
      <c r="B185" s="75"/>
      <c r="C185" s="75"/>
      <c r="D185" s="75"/>
      <c r="E185" s="75"/>
      <c r="F185" s="143"/>
      <c r="G185" s="75"/>
      <c r="H185" s="75"/>
      <c r="I185" s="75"/>
      <c r="J185" s="75"/>
      <c r="K185" s="75"/>
      <c r="L185" s="75"/>
      <c r="M185" s="75"/>
      <c r="N185" s="143"/>
      <c r="O185" s="75"/>
      <c r="P185" s="75"/>
      <c r="Q185" s="75"/>
      <c r="R185" s="75"/>
      <c r="S185" s="75"/>
      <c r="T185" s="75"/>
      <c r="U185" s="75"/>
      <c r="V185" s="143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ht="14.25" customHeight="1">
      <c r="A186" s="75"/>
      <c r="B186" s="75"/>
      <c r="C186" s="75"/>
      <c r="D186" s="75"/>
      <c r="E186" s="75"/>
      <c r="F186" s="143"/>
      <c r="G186" s="75"/>
      <c r="H186" s="75"/>
      <c r="I186" s="75"/>
      <c r="J186" s="75"/>
      <c r="K186" s="75"/>
      <c r="L186" s="75"/>
      <c r="M186" s="75"/>
      <c r="N186" s="143"/>
      <c r="O186" s="75"/>
      <c r="P186" s="75"/>
      <c r="Q186" s="75"/>
      <c r="R186" s="75"/>
      <c r="S186" s="75"/>
      <c r="T186" s="75"/>
      <c r="U186" s="75"/>
      <c r="V186" s="143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ht="14.25" customHeight="1">
      <c r="A187" s="75"/>
      <c r="B187" s="75"/>
      <c r="C187" s="75"/>
      <c r="D187" s="75"/>
      <c r="E187" s="75"/>
      <c r="F187" s="143"/>
      <c r="G187" s="75"/>
      <c r="H187" s="75"/>
      <c r="I187" s="75"/>
      <c r="J187" s="75"/>
      <c r="K187" s="75"/>
      <c r="L187" s="75"/>
      <c r="M187" s="75"/>
      <c r="N187" s="143"/>
      <c r="O187" s="75"/>
      <c r="P187" s="75"/>
      <c r="Q187" s="75"/>
      <c r="R187" s="75"/>
      <c r="S187" s="75"/>
      <c r="T187" s="75"/>
      <c r="U187" s="75"/>
      <c r="V187" s="143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ht="14.25" customHeight="1">
      <c r="A188" s="75"/>
      <c r="B188" s="75"/>
      <c r="C188" s="75"/>
      <c r="D188" s="75"/>
      <c r="E188" s="75"/>
      <c r="F188" s="143"/>
      <c r="G188" s="75"/>
      <c r="H188" s="75"/>
      <c r="I188" s="75"/>
      <c r="J188" s="75"/>
      <c r="K188" s="75"/>
      <c r="L188" s="75"/>
      <c r="M188" s="75"/>
      <c r="N188" s="143"/>
      <c r="O188" s="75"/>
      <c r="P188" s="75"/>
      <c r="Q188" s="75"/>
      <c r="R188" s="75"/>
      <c r="S188" s="75"/>
      <c r="T188" s="75"/>
      <c r="U188" s="75"/>
      <c r="V188" s="143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ht="14.25" customHeight="1">
      <c r="A189" s="75"/>
      <c r="B189" s="75"/>
      <c r="C189" s="75"/>
      <c r="D189" s="75"/>
      <c r="E189" s="75"/>
      <c r="F189" s="143"/>
      <c r="G189" s="75"/>
      <c r="H189" s="75"/>
      <c r="I189" s="75"/>
      <c r="J189" s="75"/>
      <c r="K189" s="75"/>
      <c r="L189" s="75"/>
      <c r="M189" s="75"/>
      <c r="N189" s="143"/>
      <c r="O189" s="75"/>
      <c r="P189" s="75"/>
      <c r="Q189" s="75"/>
      <c r="R189" s="75"/>
      <c r="S189" s="75"/>
      <c r="T189" s="75"/>
      <c r="U189" s="75"/>
      <c r="V189" s="143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ht="14.25" customHeight="1">
      <c r="A190" s="75"/>
      <c r="B190" s="75"/>
      <c r="C190" s="75"/>
      <c r="D190" s="75"/>
      <c r="E190" s="75"/>
      <c r="F190" s="143"/>
      <c r="G190" s="75"/>
      <c r="H190" s="75"/>
      <c r="I190" s="75"/>
      <c r="J190" s="75"/>
      <c r="K190" s="75"/>
      <c r="L190" s="75"/>
      <c r="M190" s="75"/>
      <c r="N190" s="143"/>
      <c r="O190" s="75"/>
      <c r="P190" s="75"/>
      <c r="Q190" s="75"/>
      <c r="R190" s="75"/>
      <c r="S190" s="75"/>
      <c r="T190" s="75"/>
      <c r="U190" s="75"/>
      <c r="V190" s="143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ht="14.25" customHeight="1">
      <c r="A191" s="75"/>
      <c r="B191" s="75"/>
      <c r="C191" s="75"/>
      <c r="D191" s="75"/>
      <c r="E191" s="75"/>
      <c r="F191" s="143"/>
      <c r="G191" s="75"/>
      <c r="H191" s="75"/>
      <c r="I191" s="75"/>
      <c r="J191" s="75"/>
      <c r="K191" s="75"/>
      <c r="L191" s="75"/>
      <c r="M191" s="75"/>
      <c r="N191" s="143"/>
      <c r="O191" s="75"/>
      <c r="P191" s="75"/>
      <c r="Q191" s="75"/>
      <c r="R191" s="75"/>
      <c r="S191" s="75"/>
      <c r="T191" s="75"/>
      <c r="U191" s="75"/>
      <c r="V191" s="143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ht="14.25" customHeight="1">
      <c r="A192" s="75"/>
      <c r="B192" s="75"/>
      <c r="C192" s="75"/>
      <c r="D192" s="75"/>
      <c r="E192" s="75"/>
      <c r="F192" s="143"/>
      <c r="G192" s="75"/>
      <c r="H192" s="75"/>
      <c r="I192" s="75"/>
      <c r="J192" s="75"/>
      <c r="K192" s="75"/>
      <c r="L192" s="75"/>
      <c r="M192" s="75"/>
      <c r="N192" s="143"/>
      <c r="O192" s="75"/>
      <c r="P192" s="75"/>
      <c r="Q192" s="75"/>
      <c r="R192" s="75"/>
      <c r="S192" s="75"/>
      <c r="T192" s="75"/>
      <c r="U192" s="75"/>
      <c r="V192" s="143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ht="14.25" customHeight="1">
      <c r="A193" s="75"/>
      <c r="B193" s="75"/>
      <c r="C193" s="75"/>
      <c r="D193" s="75"/>
      <c r="E193" s="75"/>
      <c r="F193" s="143"/>
      <c r="G193" s="75"/>
      <c r="H193" s="75"/>
      <c r="I193" s="75"/>
      <c r="J193" s="75"/>
      <c r="K193" s="75"/>
      <c r="L193" s="75"/>
      <c r="M193" s="75"/>
      <c r="N193" s="143"/>
      <c r="O193" s="75"/>
      <c r="P193" s="75"/>
      <c r="Q193" s="75"/>
      <c r="R193" s="75"/>
      <c r="S193" s="75"/>
      <c r="T193" s="75"/>
      <c r="U193" s="75"/>
      <c r="V193" s="143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ht="14.25" customHeight="1">
      <c r="A194" s="75"/>
      <c r="B194" s="75"/>
      <c r="C194" s="75"/>
      <c r="D194" s="75"/>
      <c r="E194" s="75"/>
      <c r="F194" s="143"/>
      <c r="G194" s="75"/>
      <c r="H194" s="75"/>
      <c r="I194" s="75"/>
      <c r="J194" s="75"/>
      <c r="K194" s="75"/>
      <c r="L194" s="75"/>
      <c r="M194" s="75"/>
      <c r="N194" s="143"/>
      <c r="O194" s="75"/>
      <c r="P194" s="75"/>
      <c r="Q194" s="75"/>
      <c r="R194" s="75"/>
      <c r="S194" s="75"/>
      <c r="T194" s="75"/>
      <c r="U194" s="75"/>
      <c r="V194" s="143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ht="14.25" customHeight="1">
      <c r="A195" s="75"/>
      <c r="B195" s="75"/>
      <c r="C195" s="75"/>
      <c r="D195" s="75"/>
      <c r="E195" s="75"/>
      <c r="F195" s="143"/>
      <c r="G195" s="75"/>
      <c r="H195" s="75"/>
      <c r="I195" s="75"/>
      <c r="J195" s="75"/>
      <c r="K195" s="75"/>
      <c r="L195" s="75"/>
      <c r="M195" s="75"/>
      <c r="N195" s="143"/>
      <c r="O195" s="75"/>
      <c r="P195" s="75"/>
      <c r="Q195" s="75"/>
      <c r="R195" s="75"/>
      <c r="S195" s="75"/>
      <c r="T195" s="75"/>
      <c r="U195" s="75"/>
      <c r="V195" s="143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ht="14.25" customHeight="1">
      <c r="A196" s="75"/>
      <c r="B196" s="75"/>
      <c r="C196" s="75"/>
      <c r="D196" s="75"/>
      <c r="E196" s="75"/>
      <c r="F196" s="143"/>
      <c r="G196" s="75"/>
      <c r="H196" s="75"/>
      <c r="I196" s="75"/>
      <c r="J196" s="75"/>
      <c r="K196" s="75"/>
      <c r="L196" s="75"/>
      <c r="M196" s="75"/>
      <c r="N196" s="143"/>
      <c r="O196" s="75"/>
      <c r="P196" s="75"/>
      <c r="Q196" s="75"/>
      <c r="R196" s="75"/>
      <c r="S196" s="75"/>
      <c r="T196" s="75"/>
      <c r="U196" s="75"/>
      <c r="V196" s="143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  <row r="197" ht="14.25" customHeight="1">
      <c r="A197" s="75"/>
      <c r="B197" s="75"/>
      <c r="C197" s="75"/>
      <c r="D197" s="75"/>
      <c r="E197" s="75"/>
      <c r="F197" s="143"/>
      <c r="G197" s="75"/>
      <c r="H197" s="75"/>
      <c r="I197" s="75"/>
      <c r="J197" s="75"/>
      <c r="K197" s="75"/>
      <c r="L197" s="75"/>
      <c r="M197" s="75"/>
      <c r="N197" s="143"/>
      <c r="O197" s="75"/>
      <c r="P197" s="75"/>
      <c r="Q197" s="75"/>
      <c r="R197" s="75"/>
      <c r="S197" s="75"/>
      <c r="T197" s="75"/>
      <c r="U197" s="75"/>
      <c r="V197" s="143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</row>
    <row r="198" ht="14.25" customHeight="1">
      <c r="A198" s="75"/>
      <c r="B198" s="75"/>
      <c r="C198" s="75"/>
      <c r="D198" s="75"/>
      <c r="E198" s="75"/>
      <c r="F198" s="143"/>
      <c r="G198" s="75"/>
      <c r="H198" s="75"/>
      <c r="I198" s="75"/>
      <c r="J198" s="75"/>
      <c r="K198" s="75"/>
      <c r="L198" s="75"/>
      <c r="M198" s="75"/>
      <c r="N198" s="143"/>
      <c r="O198" s="75"/>
      <c r="P198" s="75"/>
      <c r="Q198" s="75"/>
      <c r="R198" s="75"/>
      <c r="S198" s="75"/>
      <c r="T198" s="75"/>
      <c r="U198" s="75"/>
      <c r="V198" s="143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</row>
    <row r="199" ht="14.25" customHeight="1">
      <c r="A199" s="75"/>
      <c r="B199" s="75"/>
      <c r="C199" s="75"/>
      <c r="D199" s="75"/>
      <c r="E199" s="75"/>
      <c r="F199" s="143"/>
      <c r="G199" s="75"/>
      <c r="H199" s="75"/>
      <c r="I199" s="75"/>
      <c r="J199" s="75"/>
      <c r="K199" s="75"/>
      <c r="L199" s="75"/>
      <c r="M199" s="75"/>
      <c r="N199" s="143"/>
      <c r="O199" s="75"/>
      <c r="P199" s="75"/>
      <c r="Q199" s="75"/>
      <c r="R199" s="75"/>
      <c r="S199" s="75"/>
      <c r="T199" s="75"/>
      <c r="U199" s="75"/>
      <c r="V199" s="143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ht="14.25" customHeight="1">
      <c r="A200" s="75"/>
      <c r="B200" s="75"/>
      <c r="C200" s="75"/>
      <c r="D200" s="75"/>
      <c r="E200" s="75"/>
      <c r="F200" s="143"/>
      <c r="G200" s="75"/>
      <c r="H200" s="75"/>
      <c r="I200" s="75"/>
      <c r="J200" s="75"/>
      <c r="K200" s="75"/>
      <c r="L200" s="75"/>
      <c r="M200" s="75"/>
      <c r="N200" s="143"/>
      <c r="O200" s="75"/>
      <c r="P200" s="75"/>
      <c r="Q200" s="75"/>
      <c r="R200" s="75"/>
      <c r="S200" s="75"/>
      <c r="T200" s="75"/>
      <c r="U200" s="75"/>
      <c r="V200" s="143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ht="14.25" customHeight="1">
      <c r="A201" s="75"/>
      <c r="B201" s="75"/>
      <c r="C201" s="75"/>
      <c r="D201" s="75"/>
      <c r="E201" s="75"/>
      <c r="F201" s="143"/>
      <c r="G201" s="75"/>
      <c r="H201" s="75"/>
      <c r="I201" s="75"/>
      <c r="J201" s="75"/>
      <c r="K201" s="75"/>
      <c r="L201" s="75"/>
      <c r="M201" s="75"/>
      <c r="N201" s="143"/>
      <c r="O201" s="75"/>
      <c r="P201" s="75"/>
      <c r="Q201" s="75"/>
      <c r="R201" s="75"/>
      <c r="S201" s="75"/>
      <c r="T201" s="75"/>
      <c r="U201" s="75"/>
      <c r="V201" s="143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ht="14.25" customHeight="1">
      <c r="A202" s="75"/>
      <c r="B202" s="75"/>
      <c r="C202" s="75"/>
      <c r="D202" s="75"/>
      <c r="E202" s="75"/>
      <c r="F202" s="143"/>
      <c r="G202" s="75"/>
      <c r="H202" s="75"/>
      <c r="I202" s="75"/>
      <c r="J202" s="75"/>
      <c r="K202" s="75"/>
      <c r="L202" s="75"/>
      <c r="M202" s="75"/>
      <c r="N202" s="143"/>
      <c r="O202" s="75"/>
      <c r="P202" s="75"/>
      <c r="Q202" s="75"/>
      <c r="R202" s="75"/>
      <c r="S202" s="75"/>
      <c r="T202" s="75"/>
      <c r="U202" s="75"/>
      <c r="V202" s="143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ht="14.25" customHeight="1">
      <c r="A203" s="75"/>
      <c r="B203" s="75"/>
      <c r="C203" s="75"/>
      <c r="D203" s="75"/>
      <c r="E203" s="75"/>
      <c r="F203" s="143"/>
      <c r="G203" s="75"/>
      <c r="H203" s="75"/>
      <c r="I203" s="75"/>
      <c r="J203" s="75"/>
      <c r="K203" s="75"/>
      <c r="L203" s="75"/>
      <c r="M203" s="75"/>
      <c r="N203" s="143"/>
      <c r="O203" s="75"/>
      <c r="P203" s="75"/>
      <c r="Q203" s="75"/>
      <c r="R203" s="75"/>
      <c r="S203" s="75"/>
      <c r="T203" s="75"/>
      <c r="U203" s="75"/>
      <c r="V203" s="143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ht="14.25" customHeight="1">
      <c r="A204" s="75"/>
      <c r="B204" s="75"/>
      <c r="C204" s="75"/>
      <c r="D204" s="75"/>
      <c r="E204" s="75"/>
      <c r="F204" s="143"/>
      <c r="G204" s="75"/>
      <c r="H204" s="75"/>
      <c r="I204" s="75"/>
      <c r="J204" s="75"/>
      <c r="K204" s="75"/>
      <c r="L204" s="75"/>
      <c r="M204" s="75"/>
      <c r="N204" s="143"/>
      <c r="O204" s="75"/>
      <c r="P204" s="75"/>
      <c r="Q204" s="75"/>
      <c r="R204" s="75"/>
      <c r="S204" s="75"/>
      <c r="T204" s="75"/>
      <c r="U204" s="75"/>
      <c r="V204" s="143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  <row r="205" ht="14.25" customHeight="1">
      <c r="A205" s="75"/>
      <c r="B205" s="75"/>
      <c r="C205" s="75"/>
      <c r="D205" s="75"/>
      <c r="E205" s="75"/>
      <c r="F205" s="143"/>
      <c r="G205" s="75"/>
      <c r="H205" s="75"/>
      <c r="I205" s="75"/>
      <c r="J205" s="75"/>
      <c r="K205" s="75"/>
      <c r="L205" s="75"/>
      <c r="M205" s="75"/>
      <c r="N205" s="143"/>
      <c r="O205" s="75"/>
      <c r="P205" s="75"/>
      <c r="Q205" s="75"/>
      <c r="R205" s="75"/>
      <c r="S205" s="75"/>
      <c r="T205" s="75"/>
      <c r="U205" s="75"/>
      <c r="V205" s="143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</row>
    <row r="206" ht="14.25" customHeight="1">
      <c r="A206" s="75"/>
      <c r="B206" s="75"/>
      <c r="C206" s="75"/>
      <c r="D206" s="75"/>
      <c r="E206" s="75"/>
      <c r="F206" s="143"/>
      <c r="G206" s="75"/>
      <c r="H206" s="75"/>
      <c r="I206" s="75"/>
      <c r="J206" s="75"/>
      <c r="K206" s="75"/>
      <c r="L206" s="75"/>
      <c r="M206" s="75"/>
      <c r="N206" s="143"/>
      <c r="O206" s="75"/>
      <c r="P206" s="75"/>
      <c r="Q206" s="75"/>
      <c r="R206" s="75"/>
      <c r="S206" s="75"/>
      <c r="T206" s="75"/>
      <c r="U206" s="75"/>
      <c r="V206" s="143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</row>
    <row r="207" ht="14.25" customHeight="1">
      <c r="A207" s="75"/>
      <c r="B207" s="75"/>
      <c r="C207" s="75"/>
      <c r="D207" s="75"/>
      <c r="E207" s="75"/>
      <c r="F207" s="143"/>
      <c r="G207" s="75"/>
      <c r="H207" s="75"/>
      <c r="I207" s="75"/>
      <c r="J207" s="75"/>
      <c r="K207" s="75"/>
      <c r="L207" s="75"/>
      <c r="M207" s="75"/>
      <c r="N207" s="143"/>
      <c r="O207" s="75"/>
      <c r="P207" s="75"/>
      <c r="Q207" s="75"/>
      <c r="R207" s="75"/>
      <c r="S207" s="75"/>
      <c r="T207" s="75"/>
      <c r="U207" s="75"/>
      <c r="V207" s="143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</row>
    <row r="208" ht="14.25" customHeight="1">
      <c r="A208" s="75"/>
      <c r="B208" s="75"/>
      <c r="C208" s="75"/>
      <c r="D208" s="75"/>
      <c r="E208" s="75"/>
      <c r="F208" s="143"/>
      <c r="G208" s="75"/>
      <c r="H208" s="75"/>
      <c r="I208" s="75"/>
      <c r="J208" s="75"/>
      <c r="K208" s="75"/>
      <c r="L208" s="75"/>
      <c r="M208" s="75"/>
      <c r="N208" s="143"/>
      <c r="O208" s="75"/>
      <c r="P208" s="75"/>
      <c r="Q208" s="75"/>
      <c r="R208" s="75"/>
      <c r="S208" s="75"/>
      <c r="T208" s="75"/>
      <c r="U208" s="75"/>
      <c r="V208" s="143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</row>
    <row r="209" ht="14.25" customHeight="1">
      <c r="A209" s="75"/>
      <c r="B209" s="75"/>
      <c r="C209" s="75"/>
      <c r="D209" s="75"/>
      <c r="E209" s="75"/>
      <c r="F209" s="143"/>
      <c r="G209" s="75"/>
      <c r="H209" s="75"/>
      <c r="I209" s="75"/>
      <c r="J209" s="75"/>
      <c r="K209" s="75"/>
      <c r="L209" s="75"/>
      <c r="M209" s="75"/>
      <c r="N209" s="143"/>
      <c r="O209" s="75"/>
      <c r="P209" s="75"/>
      <c r="Q209" s="75"/>
      <c r="R209" s="75"/>
      <c r="S209" s="75"/>
      <c r="T209" s="75"/>
      <c r="U209" s="75"/>
      <c r="V209" s="143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</row>
    <row r="210" ht="14.25" customHeight="1">
      <c r="A210" s="75"/>
      <c r="B210" s="75"/>
      <c r="C210" s="75"/>
      <c r="D210" s="75"/>
      <c r="E210" s="75"/>
      <c r="F210" s="143"/>
      <c r="G210" s="75"/>
      <c r="H210" s="75"/>
      <c r="I210" s="75"/>
      <c r="J210" s="75"/>
      <c r="K210" s="75"/>
      <c r="L210" s="75"/>
      <c r="M210" s="75"/>
      <c r="N210" s="143"/>
      <c r="O210" s="75"/>
      <c r="P210" s="75"/>
      <c r="Q210" s="75"/>
      <c r="R210" s="75"/>
      <c r="S210" s="75"/>
      <c r="T210" s="75"/>
      <c r="U210" s="75"/>
      <c r="V210" s="143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</row>
    <row r="211" ht="14.25" customHeight="1">
      <c r="A211" s="75"/>
      <c r="B211" s="75"/>
      <c r="C211" s="75"/>
      <c r="D211" s="75"/>
      <c r="E211" s="75"/>
      <c r="F211" s="143"/>
      <c r="G211" s="75"/>
      <c r="H211" s="75"/>
      <c r="I211" s="75"/>
      <c r="J211" s="75"/>
      <c r="K211" s="75"/>
      <c r="L211" s="75"/>
      <c r="M211" s="75"/>
      <c r="N211" s="143"/>
      <c r="O211" s="75"/>
      <c r="P211" s="75"/>
      <c r="Q211" s="75"/>
      <c r="R211" s="75"/>
      <c r="S211" s="75"/>
      <c r="T211" s="75"/>
      <c r="U211" s="75"/>
      <c r="V211" s="143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</row>
    <row r="212" ht="14.25" customHeight="1">
      <c r="A212" s="75"/>
      <c r="B212" s="75"/>
      <c r="C212" s="75"/>
      <c r="D212" s="75"/>
      <c r="E212" s="75"/>
      <c r="F212" s="143"/>
      <c r="G212" s="75"/>
      <c r="H212" s="75"/>
      <c r="I212" s="75"/>
      <c r="J212" s="75"/>
      <c r="K212" s="75"/>
      <c r="L212" s="75"/>
      <c r="M212" s="75"/>
      <c r="N212" s="143"/>
      <c r="O212" s="75"/>
      <c r="P212" s="75"/>
      <c r="Q212" s="75"/>
      <c r="R212" s="75"/>
      <c r="S212" s="75"/>
      <c r="T212" s="75"/>
      <c r="U212" s="75"/>
      <c r="V212" s="143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</row>
    <row r="213" ht="14.25" customHeight="1">
      <c r="A213" s="75"/>
      <c r="B213" s="75"/>
      <c r="C213" s="75"/>
      <c r="D213" s="75"/>
      <c r="E213" s="75"/>
      <c r="F213" s="143"/>
      <c r="G213" s="75"/>
      <c r="H213" s="75"/>
      <c r="I213" s="75"/>
      <c r="J213" s="75"/>
      <c r="K213" s="75"/>
      <c r="L213" s="75"/>
      <c r="M213" s="75"/>
      <c r="N213" s="143"/>
      <c r="O213" s="75"/>
      <c r="P213" s="75"/>
      <c r="Q213" s="75"/>
      <c r="R213" s="75"/>
      <c r="S213" s="75"/>
      <c r="T213" s="75"/>
      <c r="U213" s="75"/>
      <c r="V213" s="143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</row>
    <row r="214" ht="14.25" customHeight="1">
      <c r="A214" s="75"/>
      <c r="B214" s="75"/>
      <c r="C214" s="75"/>
      <c r="D214" s="75"/>
      <c r="E214" s="75"/>
      <c r="F214" s="143"/>
      <c r="G214" s="75"/>
      <c r="H214" s="75"/>
      <c r="I214" s="75"/>
      <c r="J214" s="75"/>
      <c r="K214" s="75"/>
      <c r="L214" s="75"/>
      <c r="M214" s="75"/>
      <c r="N214" s="143"/>
      <c r="O214" s="75"/>
      <c r="P214" s="75"/>
      <c r="Q214" s="75"/>
      <c r="R214" s="75"/>
      <c r="S214" s="75"/>
      <c r="T214" s="75"/>
      <c r="U214" s="75"/>
      <c r="V214" s="143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</row>
    <row r="215" ht="14.25" customHeight="1">
      <c r="A215" s="75"/>
      <c r="B215" s="75"/>
      <c r="C215" s="75"/>
      <c r="D215" s="75"/>
      <c r="E215" s="75"/>
      <c r="F215" s="143"/>
      <c r="G215" s="75"/>
      <c r="H215" s="75"/>
      <c r="I215" s="75"/>
      <c r="J215" s="75"/>
      <c r="K215" s="75"/>
      <c r="L215" s="75"/>
      <c r="M215" s="75"/>
      <c r="N215" s="143"/>
      <c r="O215" s="75"/>
      <c r="P215" s="75"/>
      <c r="Q215" s="75"/>
      <c r="R215" s="75"/>
      <c r="S215" s="75"/>
      <c r="T215" s="75"/>
      <c r="U215" s="75"/>
      <c r="V215" s="143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</row>
    <row r="216" ht="14.25" customHeight="1">
      <c r="A216" s="75"/>
      <c r="B216" s="75"/>
      <c r="C216" s="75"/>
      <c r="D216" s="75"/>
      <c r="E216" s="75"/>
      <c r="F216" s="143"/>
      <c r="G216" s="75"/>
      <c r="H216" s="75"/>
      <c r="I216" s="75"/>
      <c r="J216" s="75"/>
      <c r="K216" s="75"/>
      <c r="L216" s="75"/>
      <c r="M216" s="75"/>
      <c r="N216" s="143"/>
      <c r="O216" s="75"/>
      <c r="P216" s="75"/>
      <c r="Q216" s="75"/>
      <c r="R216" s="75"/>
      <c r="S216" s="75"/>
      <c r="T216" s="75"/>
      <c r="U216" s="75"/>
      <c r="V216" s="143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</row>
    <row r="217" ht="14.25" customHeight="1">
      <c r="A217" s="75"/>
      <c r="B217" s="75"/>
      <c r="C217" s="75"/>
      <c r="D217" s="75"/>
      <c r="E217" s="75"/>
      <c r="F217" s="143"/>
      <c r="G217" s="75"/>
      <c r="H217" s="75"/>
      <c r="I217" s="75"/>
      <c r="J217" s="75"/>
      <c r="K217" s="75"/>
      <c r="L217" s="75"/>
      <c r="M217" s="75"/>
      <c r="N217" s="143"/>
      <c r="O217" s="75"/>
      <c r="P217" s="75"/>
      <c r="Q217" s="75"/>
      <c r="R217" s="75"/>
      <c r="S217" s="75"/>
      <c r="T217" s="75"/>
      <c r="U217" s="75"/>
      <c r="V217" s="143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</row>
    <row r="218" ht="14.25" customHeight="1">
      <c r="A218" s="75"/>
      <c r="B218" s="75"/>
      <c r="C218" s="75"/>
      <c r="D218" s="75"/>
      <c r="E218" s="75"/>
      <c r="F218" s="143"/>
      <c r="G218" s="75"/>
      <c r="H218" s="75"/>
      <c r="I218" s="75"/>
      <c r="J218" s="75"/>
      <c r="K218" s="75"/>
      <c r="L218" s="75"/>
      <c r="M218" s="75"/>
      <c r="N218" s="143"/>
      <c r="O218" s="75"/>
      <c r="P218" s="75"/>
      <c r="Q218" s="75"/>
      <c r="R218" s="75"/>
      <c r="S218" s="75"/>
      <c r="T218" s="75"/>
      <c r="U218" s="75"/>
      <c r="V218" s="143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</row>
    <row r="219" ht="14.25" customHeight="1">
      <c r="A219" s="75"/>
      <c r="B219" s="75"/>
      <c r="C219" s="75"/>
      <c r="D219" s="75"/>
      <c r="E219" s="75"/>
      <c r="F219" s="143"/>
      <c r="G219" s="75"/>
      <c r="H219" s="75"/>
      <c r="I219" s="75"/>
      <c r="J219" s="75"/>
      <c r="K219" s="75"/>
      <c r="L219" s="75"/>
      <c r="M219" s="75"/>
      <c r="N219" s="143"/>
      <c r="O219" s="75"/>
      <c r="P219" s="75"/>
      <c r="Q219" s="75"/>
      <c r="R219" s="75"/>
      <c r="S219" s="75"/>
      <c r="T219" s="75"/>
      <c r="U219" s="75"/>
      <c r="V219" s="143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</row>
    <row r="220" ht="14.25" customHeight="1">
      <c r="A220" s="75"/>
      <c r="B220" s="75"/>
      <c r="C220" s="75"/>
      <c r="D220" s="75"/>
      <c r="E220" s="75"/>
      <c r="F220" s="143"/>
      <c r="G220" s="75"/>
      <c r="H220" s="75"/>
      <c r="I220" s="75"/>
      <c r="J220" s="75"/>
      <c r="K220" s="75"/>
      <c r="L220" s="75"/>
      <c r="M220" s="75"/>
      <c r="N220" s="143"/>
      <c r="O220" s="75"/>
      <c r="P220" s="75"/>
      <c r="Q220" s="75"/>
      <c r="R220" s="75"/>
      <c r="S220" s="75"/>
      <c r="T220" s="75"/>
      <c r="U220" s="75"/>
      <c r="V220" s="143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</row>
    <row r="221" ht="14.25" customHeight="1">
      <c r="A221" s="75"/>
      <c r="B221" s="75"/>
      <c r="C221" s="75"/>
      <c r="D221" s="75"/>
      <c r="E221" s="75"/>
      <c r="F221" s="143"/>
      <c r="G221" s="75"/>
      <c r="H221" s="75"/>
      <c r="I221" s="75"/>
      <c r="J221" s="75"/>
      <c r="K221" s="75"/>
      <c r="L221" s="75"/>
      <c r="M221" s="75"/>
      <c r="N221" s="143"/>
      <c r="O221" s="75"/>
      <c r="P221" s="75"/>
      <c r="Q221" s="75"/>
      <c r="R221" s="75"/>
      <c r="S221" s="75"/>
      <c r="T221" s="75"/>
      <c r="U221" s="75"/>
      <c r="V221" s="143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</row>
    <row r="222" ht="14.25" customHeight="1">
      <c r="A222" s="75"/>
      <c r="B222" s="75"/>
      <c r="C222" s="75"/>
      <c r="D222" s="75"/>
      <c r="E222" s="75"/>
      <c r="F222" s="143"/>
      <c r="G222" s="75"/>
      <c r="H222" s="75"/>
      <c r="I222" s="75"/>
      <c r="J222" s="75"/>
      <c r="K222" s="75"/>
      <c r="L222" s="75"/>
      <c r="M222" s="75"/>
      <c r="N222" s="143"/>
      <c r="O222" s="75"/>
      <c r="P222" s="75"/>
      <c r="Q222" s="75"/>
      <c r="R222" s="75"/>
      <c r="S222" s="75"/>
      <c r="T222" s="75"/>
      <c r="U222" s="75"/>
      <c r="V222" s="143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</row>
    <row r="223" ht="14.25" customHeight="1">
      <c r="A223" s="75"/>
      <c r="B223" s="75"/>
      <c r="C223" s="75"/>
      <c r="D223" s="75"/>
      <c r="E223" s="75"/>
      <c r="F223" s="143"/>
      <c r="G223" s="75"/>
      <c r="H223" s="75"/>
      <c r="I223" s="75"/>
      <c r="J223" s="75"/>
      <c r="K223" s="75"/>
      <c r="L223" s="75"/>
      <c r="M223" s="75"/>
      <c r="N223" s="143"/>
      <c r="O223" s="75"/>
      <c r="P223" s="75"/>
      <c r="Q223" s="75"/>
      <c r="R223" s="75"/>
      <c r="S223" s="75"/>
      <c r="T223" s="75"/>
      <c r="U223" s="75"/>
      <c r="V223" s="143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</row>
    <row r="224" ht="14.25" customHeight="1">
      <c r="A224" s="75"/>
      <c r="B224" s="75"/>
      <c r="C224" s="75"/>
      <c r="D224" s="75"/>
      <c r="E224" s="75"/>
      <c r="F224" s="143"/>
      <c r="G224" s="75"/>
      <c r="H224" s="75"/>
      <c r="I224" s="75"/>
      <c r="J224" s="75"/>
      <c r="K224" s="75"/>
      <c r="L224" s="75"/>
      <c r="M224" s="75"/>
      <c r="N224" s="143"/>
      <c r="O224" s="75"/>
      <c r="P224" s="75"/>
      <c r="Q224" s="75"/>
      <c r="R224" s="75"/>
      <c r="S224" s="75"/>
      <c r="T224" s="75"/>
      <c r="U224" s="75"/>
      <c r="V224" s="143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</row>
    <row r="225" ht="14.25" customHeight="1">
      <c r="A225" s="75"/>
      <c r="B225" s="75"/>
      <c r="C225" s="75"/>
      <c r="D225" s="75"/>
      <c r="E225" s="75"/>
      <c r="F225" s="143"/>
      <c r="G225" s="75"/>
      <c r="H225" s="75"/>
      <c r="I225" s="75"/>
      <c r="J225" s="75"/>
      <c r="K225" s="75"/>
      <c r="L225" s="75"/>
      <c r="M225" s="75"/>
      <c r="N225" s="143"/>
      <c r="O225" s="75"/>
      <c r="P225" s="75"/>
      <c r="Q225" s="75"/>
      <c r="R225" s="75"/>
      <c r="S225" s="75"/>
      <c r="T225" s="75"/>
      <c r="U225" s="75"/>
      <c r="V225" s="143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</row>
    <row r="226" ht="14.25" customHeight="1">
      <c r="A226" s="75"/>
      <c r="B226" s="75"/>
      <c r="C226" s="75"/>
      <c r="D226" s="75"/>
      <c r="E226" s="75"/>
      <c r="F226" s="143"/>
      <c r="G226" s="75"/>
      <c r="H226" s="75"/>
      <c r="I226" s="75"/>
      <c r="J226" s="75"/>
      <c r="K226" s="75"/>
      <c r="L226" s="75"/>
      <c r="M226" s="75"/>
      <c r="N226" s="143"/>
      <c r="O226" s="75"/>
      <c r="P226" s="75"/>
      <c r="Q226" s="75"/>
      <c r="R226" s="75"/>
      <c r="S226" s="75"/>
      <c r="T226" s="75"/>
      <c r="U226" s="75"/>
      <c r="V226" s="143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</row>
    <row r="227" ht="14.25" customHeight="1">
      <c r="A227" s="75"/>
      <c r="B227" s="75"/>
      <c r="C227" s="75"/>
      <c r="D227" s="75"/>
      <c r="E227" s="75"/>
      <c r="F227" s="143"/>
      <c r="G227" s="75"/>
      <c r="H227" s="75"/>
      <c r="I227" s="75"/>
      <c r="J227" s="75"/>
      <c r="K227" s="75"/>
      <c r="L227" s="75"/>
      <c r="M227" s="75"/>
      <c r="N227" s="143"/>
      <c r="O227" s="75"/>
      <c r="P227" s="75"/>
      <c r="Q227" s="75"/>
      <c r="R227" s="75"/>
      <c r="S227" s="75"/>
      <c r="T227" s="75"/>
      <c r="U227" s="75"/>
      <c r="V227" s="143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</row>
    <row r="228" ht="14.25" customHeight="1">
      <c r="A228" s="75"/>
      <c r="B228" s="75"/>
      <c r="C228" s="75"/>
      <c r="D228" s="75"/>
      <c r="E228" s="75"/>
      <c r="F228" s="143"/>
      <c r="G228" s="75"/>
      <c r="H228" s="75"/>
      <c r="I228" s="75"/>
      <c r="J228" s="75"/>
      <c r="K228" s="75"/>
      <c r="L228" s="75"/>
      <c r="M228" s="75"/>
      <c r="N228" s="143"/>
      <c r="O228" s="75"/>
      <c r="P228" s="75"/>
      <c r="Q228" s="75"/>
      <c r="R228" s="75"/>
      <c r="S228" s="75"/>
      <c r="T228" s="75"/>
      <c r="U228" s="75"/>
      <c r="V228" s="143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</row>
    <row r="229" ht="14.25" customHeight="1">
      <c r="A229" s="75"/>
      <c r="B229" s="75"/>
      <c r="C229" s="75"/>
      <c r="D229" s="75"/>
      <c r="E229" s="75"/>
      <c r="F229" s="143"/>
      <c r="G229" s="75"/>
      <c r="H229" s="75"/>
      <c r="I229" s="75"/>
      <c r="J229" s="75"/>
      <c r="K229" s="75"/>
      <c r="L229" s="75"/>
      <c r="M229" s="75"/>
      <c r="N229" s="143"/>
      <c r="O229" s="75"/>
      <c r="P229" s="75"/>
      <c r="Q229" s="75"/>
      <c r="R229" s="75"/>
      <c r="S229" s="75"/>
      <c r="T229" s="75"/>
      <c r="U229" s="75"/>
      <c r="V229" s="143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</row>
    <row r="230" ht="14.25" customHeight="1">
      <c r="A230" s="75"/>
      <c r="B230" s="75"/>
      <c r="C230" s="75"/>
      <c r="D230" s="75"/>
      <c r="E230" s="75"/>
      <c r="F230" s="143"/>
      <c r="G230" s="75"/>
      <c r="H230" s="75"/>
      <c r="I230" s="75"/>
      <c r="J230" s="75"/>
      <c r="K230" s="75"/>
      <c r="L230" s="75"/>
      <c r="M230" s="75"/>
      <c r="N230" s="143"/>
      <c r="O230" s="75"/>
      <c r="P230" s="75"/>
      <c r="Q230" s="75"/>
      <c r="R230" s="75"/>
      <c r="S230" s="75"/>
      <c r="T230" s="75"/>
      <c r="U230" s="75"/>
      <c r="V230" s="143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</row>
    <row r="231" ht="14.25" customHeight="1">
      <c r="A231" s="75"/>
      <c r="B231" s="75"/>
      <c r="C231" s="75"/>
      <c r="D231" s="75"/>
      <c r="E231" s="75"/>
      <c r="F231" s="143"/>
      <c r="G231" s="75"/>
      <c r="H231" s="75"/>
      <c r="I231" s="75"/>
      <c r="J231" s="75"/>
      <c r="K231" s="75"/>
      <c r="L231" s="75"/>
      <c r="M231" s="75"/>
      <c r="N231" s="143"/>
      <c r="O231" s="75"/>
      <c r="P231" s="75"/>
      <c r="Q231" s="75"/>
      <c r="R231" s="75"/>
      <c r="S231" s="75"/>
      <c r="T231" s="75"/>
      <c r="U231" s="75"/>
      <c r="V231" s="143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</row>
    <row r="232" ht="14.25" customHeight="1">
      <c r="A232" s="75"/>
      <c r="B232" s="75"/>
      <c r="C232" s="75"/>
      <c r="D232" s="75"/>
      <c r="E232" s="75"/>
      <c r="F232" s="143"/>
      <c r="G232" s="75"/>
      <c r="H232" s="75"/>
      <c r="I232" s="75"/>
      <c r="J232" s="75"/>
      <c r="K232" s="75"/>
      <c r="L232" s="75"/>
      <c r="M232" s="75"/>
      <c r="N232" s="143"/>
      <c r="O232" s="75"/>
      <c r="P232" s="75"/>
      <c r="Q232" s="75"/>
      <c r="R232" s="75"/>
      <c r="S232" s="75"/>
      <c r="T232" s="75"/>
      <c r="U232" s="75"/>
      <c r="V232" s="143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</row>
    <row r="233" ht="14.25" customHeight="1">
      <c r="A233" s="75"/>
      <c r="B233" s="75"/>
      <c r="C233" s="75"/>
      <c r="D233" s="75"/>
      <c r="E233" s="75"/>
      <c r="F233" s="143"/>
      <c r="G233" s="75"/>
      <c r="H233" s="75"/>
      <c r="I233" s="75"/>
      <c r="J233" s="75"/>
      <c r="K233" s="75"/>
      <c r="L233" s="75"/>
      <c r="M233" s="75"/>
      <c r="N233" s="143"/>
      <c r="O233" s="75"/>
      <c r="P233" s="75"/>
      <c r="Q233" s="75"/>
      <c r="R233" s="75"/>
      <c r="S233" s="75"/>
      <c r="T233" s="75"/>
      <c r="U233" s="75"/>
      <c r="V233" s="143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</row>
    <row r="234" ht="14.25" customHeight="1">
      <c r="A234" s="75"/>
      <c r="B234" s="75"/>
      <c r="C234" s="75"/>
      <c r="D234" s="75"/>
      <c r="E234" s="75"/>
      <c r="F234" s="143"/>
      <c r="G234" s="75"/>
      <c r="H234" s="75"/>
      <c r="I234" s="75"/>
      <c r="J234" s="75"/>
      <c r="K234" s="75"/>
      <c r="L234" s="75"/>
      <c r="M234" s="75"/>
      <c r="N234" s="143"/>
      <c r="O234" s="75"/>
      <c r="P234" s="75"/>
      <c r="Q234" s="75"/>
      <c r="R234" s="75"/>
      <c r="S234" s="75"/>
      <c r="T234" s="75"/>
      <c r="U234" s="75"/>
      <c r="V234" s="143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</row>
    <row r="235" ht="14.25" customHeight="1">
      <c r="A235" s="75"/>
      <c r="B235" s="75"/>
      <c r="C235" s="75"/>
      <c r="D235" s="75"/>
      <c r="E235" s="75"/>
      <c r="F235" s="143"/>
      <c r="G235" s="75"/>
      <c r="H235" s="75"/>
      <c r="I235" s="75"/>
      <c r="J235" s="75"/>
      <c r="K235" s="75"/>
      <c r="L235" s="75"/>
      <c r="M235" s="75"/>
      <c r="N235" s="143"/>
      <c r="O235" s="75"/>
      <c r="P235" s="75"/>
      <c r="Q235" s="75"/>
      <c r="R235" s="75"/>
      <c r="S235" s="75"/>
      <c r="T235" s="75"/>
      <c r="U235" s="75"/>
      <c r="V235" s="143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</row>
    <row r="236" ht="14.25" customHeight="1">
      <c r="A236" s="75"/>
      <c r="B236" s="75"/>
      <c r="C236" s="75"/>
      <c r="D236" s="75"/>
      <c r="E236" s="75"/>
      <c r="F236" s="143"/>
      <c r="G236" s="75"/>
      <c r="H236" s="75"/>
      <c r="I236" s="75"/>
      <c r="J236" s="75"/>
      <c r="K236" s="75"/>
      <c r="L236" s="75"/>
      <c r="M236" s="75"/>
      <c r="N236" s="143"/>
      <c r="O236" s="75"/>
      <c r="P236" s="75"/>
      <c r="Q236" s="75"/>
      <c r="R236" s="75"/>
      <c r="S236" s="75"/>
      <c r="T236" s="75"/>
      <c r="U236" s="75"/>
      <c r="V236" s="143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</row>
    <row r="237" ht="14.25" customHeight="1">
      <c r="A237" s="75"/>
      <c r="B237" s="75"/>
      <c r="C237" s="75"/>
      <c r="D237" s="75"/>
      <c r="E237" s="75"/>
      <c r="F237" s="143"/>
      <c r="G237" s="75"/>
      <c r="H237" s="75"/>
      <c r="I237" s="75"/>
      <c r="J237" s="75"/>
      <c r="K237" s="75"/>
      <c r="L237" s="75"/>
      <c r="M237" s="75"/>
      <c r="N237" s="143"/>
      <c r="O237" s="75"/>
      <c r="P237" s="75"/>
      <c r="Q237" s="75"/>
      <c r="R237" s="75"/>
      <c r="S237" s="75"/>
      <c r="T237" s="75"/>
      <c r="U237" s="75"/>
      <c r="V237" s="143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</row>
    <row r="238" ht="14.25" customHeight="1">
      <c r="A238" s="75"/>
      <c r="B238" s="75"/>
      <c r="C238" s="75"/>
      <c r="D238" s="75"/>
      <c r="E238" s="75"/>
      <c r="F238" s="143"/>
      <c r="G238" s="75"/>
      <c r="H238" s="75"/>
      <c r="I238" s="75"/>
      <c r="J238" s="75"/>
      <c r="K238" s="75"/>
      <c r="L238" s="75"/>
      <c r="M238" s="75"/>
      <c r="N238" s="143"/>
      <c r="O238" s="75"/>
      <c r="P238" s="75"/>
      <c r="Q238" s="75"/>
      <c r="R238" s="75"/>
      <c r="S238" s="75"/>
      <c r="T238" s="75"/>
      <c r="U238" s="75"/>
      <c r="V238" s="143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</row>
    <row r="239" ht="14.25" customHeight="1">
      <c r="A239" s="75"/>
      <c r="B239" s="75"/>
      <c r="C239" s="75"/>
      <c r="D239" s="75"/>
      <c r="E239" s="75"/>
      <c r="F239" s="143"/>
      <c r="G239" s="75"/>
      <c r="H239" s="75"/>
      <c r="I239" s="75"/>
      <c r="J239" s="75"/>
      <c r="K239" s="75"/>
      <c r="L239" s="75"/>
      <c r="M239" s="75"/>
      <c r="N239" s="143"/>
      <c r="O239" s="75"/>
      <c r="P239" s="75"/>
      <c r="Q239" s="75"/>
      <c r="R239" s="75"/>
      <c r="S239" s="75"/>
      <c r="T239" s="75"/>
      <c r="U239" s="75"/>
      <c r="V239" s="143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</row>
    <row r="240" ht="14.25" customHeight="1">
      <c r="A240" s="75"/>
      <c r="B240" s="75"/>
      <c r="C240" s="75"/>
      <c r="D240" s="75"/>
      <c r="E240" s="75"/>
      <c r="F240" s="143"/>
      <c r="G240" s="75"/>
      <c r="H240" s="75"/>
      <c r="I240" s="75"/>
      <c r="J240" s="75"/>
      <c r="K240" s="75"/>
      <c r="L240" s="75"/>
      <c r="M240" s="75"/>
      <c r="N240" s="143"/>
      <c r="O240" s="75"/>
      <c r="P240" s="75"/>
      <c r="Q240" s="75"/>
      <c r="R240" s="75"/>
      <c r="S240" s="75"/>
      <c r="T240" s="75"/>
      <c r="U240" s="75"/>
      <c r="V240" s="143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</row>
    <row r="241" ht="14.25" customHeight="1">
      <c r="A241" s="75"/>
      <c r="B241" s="75"/>
      <c r="C241" s="75"/>
      <c r="D241" s="75"/>
      <c r="E241" s="75"/>
      <c r="F241" s="143"/>
      <c r="G241" s="75"/>
      <c r="H241" s="75"/>
      <c r="I241" s="75"/>
      <c r="J241" s="75"/>
      <c r="K241" s="75"/>
      <c r="L241" s="75"/>
      <c r="M241" s="75"/>
      <c r="N241" s="143"/>
      <c r="O241" s="75"/>
      <c r="P241" s="75"/>
      <c r="Q241" s="75"/>
      <c r="R241" s="75"/>
      <c r="S241" s="75"/>
      <c r="T241" s="75"/>
      <c r="U241" s="75"/>
      <c r="V241" s="143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</row>
    <row r="242" ht="14.25" customHeight="1">
      <c r="A242" s="75"/>
      <c r="B242" s="75"/>
      <c r="C242" s="75"/>
      <c r="D242" s="75"/>
      <c r="E242" s="75"/>
      <c r="F242" s="143"/>
      <c r="G242" s="75"/>
      <c r="H242" s="75"/>
      <c r="I242" s="75"/>
      <c r="J242" s="75"/>
      <c r="K242" s="75"/>
      <c r="L242" s="75"/>
      <c r="M242" s="75"/>
      <c r="N242" s="143"/>
      <c r="O242" s="75"/>
      <c r="P242" s="75"/>
      <c r="Q242" s="75"/>
      <c r="R242" s="75"/>
      <c r="S242" s="75"/>
      <c r="T242" s="75"/>
      <c r="U242" s="75"/>
      <c r="V242" s="143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</row>
    <row r="243" ht="14.25" customHeight="1">
      <c r="A243" s="75"/>
      <c r="B243" s="75"/>
      <c r="C243" s="75"/>
      <c r="D243" s="75"/>
      <c r="E243" s="75"/>
      <c r="F243" s="143"/>
      <c r="G243" s="75"/>
      <c r="H243" s="75"/>
      <c r="I243" s="75"/>
      <c r="J243" s="75"/>
      <c r="K243" s="75"/>
      <c r="L243" s="75"/>
      <c r="M243" s="75"/>
      <c r="N243" s="143"/>
      <c r="O243" s="75"/>
      <c r="P243" s="75"/>
      <c r="Q243" s="75"/>
      <c r="R243" s="75"/>
      <c r="S243" s="75"/>
      <c r="T243" s="75"/>
      <c r="U243" s="75"/>
      <c r="V243" s="143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</row>
    <row r="244" ht="14.25" customHeight="1">
      <c r="A244" s="75"/>
      <c r="B244" s="75"/>
      <c r="C244" s="75"/>
      <c r="D244" s="75"/>
      <c r="E244" s="75"/>
      <c r="F244" s="143"/>
      <c r="G244" s="75"/>
      <c r="H244" s="75"/>
      <c r="I244" s="75"/>
      <c r="J244" s="75"/>
      <c r="K244" s="75"/>
      <c r="L244" s="75"/>
      <c r="M244" s="75"/>
      <c r="N244" s="143"/>
      <c r="O244" s="75"/>
      <c r="P244" s="75"/>
      <c r="Q244" s="75"/>
      <c r="R244" s="75"/>
      <c r="S244" s="75"/>
      <c r="T244" s="75"/>
      <c r="U244" s="75"/>
      <c r="V244" s="143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</row>
    <row r="245" ht="14.25" customHeight="1">
      <c r="A245" s="75"/>
      <c r="B245" s="75"/>
      <c r="C245" s="75"/>
      <c r="D245" s="75"/>
      <c r="E245" s="75"/>
      <c r="F245" s="143"/>
      <c r="G245" s="75"/>
      <c r="H245" s="75"/>
      <c r="I245" s="75"/>
      <c r="J245" s="75"/>
      <c r="K245" s="75"/>
      <c r="L245" s="75"/>
      <c r="M245" s="75"/>
      <c r="N245" s="143"/>
      <c r="O245" s="75"/>
      <c r="P245" s="75"/>
      <c r="Q245" s="75"/>
      <c r="R245" s="75"/>
      <c r="S245" s="75"/>
      <c r="T245" s="75"/>
      <c r="U245" s="75"/>
      <c r="V245" s="143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</row>
    <row r="246" ht="14.25" customHeight="1">
      <c r="A246" s="75"/>
      <c r="B246" s="75"/>
      <c r="C246" s="75"/>
      <c r="D246" s="75"/>
      <c r="E246" s="75"/>
      <c r="F246" s="143"/>
      <c r="G246" s="75"/>
      <c r="H246" s="75"/>
      <c r="I246" s="75"/>
      <c r="J246" s="75"/>
      <c r="K246" s="75"/>
      <c r="L246" s="75"/>
      <c r="M246" s="75"/>
      <c r="N246" s="143"/>
      <c r="O246" s="75"/>
      <c r="P246" s="75"/>
      <c r="Q246" s="75"/>
      <c r="R246" s="75"/>
      <c r="S246" s="75"/>
      <c r="T246" s="75"/>
      <c r="U246" s="75"/>
      <c r="V246" s="143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</row>
    <row r="247" ht="14.25" customHeight="1">
      <c r="A247" s="75"/>
      <c r="B247" s="75"/>
      <c r="C247" s="75"/>
      <c r="D247" s="75"/>
      <c r="E247" s="75"/>
      <c r="F247" s="143"/>
      <c r="G247" s="75"/>
      <c r="H247" s="75"/>
      <c r="I247" s="75"/>
      <c r="J247" s="75"/>
      <c r="K247" s="75"/>
      <c r="L247" s="75"/>
      <c r="M247" s="75"/>
      <c r="N247" s="143"/>
      <c r="O247" s="75"/>
      <c r="P247" s="75"/>
      <c r="Q247" s="75"/>
      <c r="R247" s="75"/>
      <c r="S247" s="75"/>
      <c r="T247" s="75"/>
      <c r="U247" s="75"/>
      <c r="V247" s="143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</row>
    <row r="248" ht="14.25" customHeight="1">
      <c r="A248" s="75"/>
      <c r="B248" s="75"/>
      <c r="C248" s="75"/>
      <c r="D248" s="75"/>
      <c r="E248" s="75"/>
      <c r="F248" s="143"/>
      <c r="G248" s="75"/>
      <c r="H248" s="75"/>
      <c r="I248" s="75"/>
      <c r="J248" s="75"/>
      <c r="K248" s="75"/>
      <c r="L248" s="75"/>
      <c r="M248" s="75"/>
      <c r="N248" s="143"/>
      <c r="O248" s="75"/>
      <c r="P248" s="75"/>
      <c r="Q248" s="75"/>
      <c r="R248" s="75"/>
      <c r="S248" s="75"/>
      <c r="T248" s="75"/>
      <c r="U248" s="75"/>
      <c r="V248" s="143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</row>
    <row r="249" ht="14.25" customHeight="1">
      <c r="A249" s="75"/>
      <c r="B249" s="75"/>
      <c r="C249" s="75"/>
      <c r="D249" s="75"/>
      <c r="E249" s="75"/>
      <c r="F249" s="143"/>
      <c r="G249" s="75"/>
      <c r="H249" s="75"/>
      <c r="I249" s="75"/>
      <c r="J249" s="75"/>
      <c r="K249" s="75"/>
      <c r="L249" s="75"/>
      <c r="M249" s="75"/>
      <c r="N249" s="143"/>
      <c r="O249" s="75"/>
      <c r="P249" s="75"/>
      <c r="Q249" s="75"/>
      <c r="R249" s="75"/>
      <c r="S249" s="75"/>
      <c r="T249" s="75"/>
      <c r="U249" s="75"/>
      <c r="V249" s="143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</row>
    <row r="250" ht="14.25" customHeight="1">
      <c r="A250" s="75"/>
      <c r="B250" s="75"/>
      <c r="C250" s="75"/>
      <c r="D250" s="75"/>
      <c r="E250" s="75"/>
      <c r="F250" s="143"/>
      <c r="G250" s="75"/>
      <c r="H250" s="75"/>
      <c r="I250" s="75"/>
      <c r="J250" s="75"/>
      <c r="K250" s="75"/>
      <c r="L250" s="75"/>
      <c r="M250" s="75"/>
      <c r="N250" s="143"/>
      <c r="O250" s="75"/>
      <c r="P250" s="75"/>
      <c r="Q250" s="75"/>
      <c r="R250" s="75"/>
      <c r="S250" s="75"/>
      <c r="T250" s="75"/>
      <c r="U250" s="75"/>
      <c r="V250" s="143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</row>
    <row r="251" ht="14.25" customHeight="1">
      <c r="A251" s="75"/>
      <c r="B251" s="75"/>
      <c r="C251" s="75"/>
      <c r="D251" s="75"/>
      <c r="E251" s="75"/>
      <c r="F251" s="143"/>
      <c r="G251" s="75"/>
      <c r="H251" s="75"/>
      <c r="I251" s="75"/>
      <c r="J251" s="75"/>
      <c r="K251" s="75"/>
      <c r="L251" s="75"/>
      <c r="M251" s="75"/>
      <c r="N251" s="143"/>
      <c r="O251" s="75"/>
      <c r="P251" s="75"/>
      <c r="Q251" s="75"/>
      <c r="R251" s="75"/>
      <c r="S251" s="75"/>
      <c r="T251" s="75"/>
      <c r="U251" s="75"/>
      <c r="V251" s="143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</row>
    <row r="252" ht="14.25" customHeight="1">
      <c r="A252" s="75"/>
      <c r="B252" s="75"/>
      <c r="C252" s="75"/>
      <c r="D252" s="75"/>
      <c r="E252" s="75"/>
      <c r="F252" s="143"/>
      <c r="G252" s="75"/>
      <c r="H252" s="75"/>
      <c r="I252" s="75"/>
      <c r="J252" s="75"/>
      <c r="K252" s="75"/>
      <c r="L252" s="75"/>
      <c r="M252" s="75"/>
      <c r="N252" s="143"/>
      <c r="O252" s="75"/>
      <c r="P252" s="75"/>
      <c r="Q252" s="75"/>
      <c r="R252" s="75"/>
      <c r="S252" s="75"/>
      <c r="T252" s="75"/>
      <c r="U252" s="75"/>
      <c r="V252" s="143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</row>
    <row r="253" ht="14.25" customHeight="1">
      <c r="A253" s="75"/>
      <c r="B253" s="75"/>
      <c r="C253" s="75"/>
      <c r="D253" s="75"/>
      <c r="E253" s="75"/>
      <c r="F253" s="143"/>
      <c r="G253" s="75"/>
      <c r="H253" s="75"/>
      <c r="I253" s="75"/>
      <c r="J253" s="75"/>
      <c r="K253" s="75"/>
      <c r="L253" s="75"/>
      <c r="M253" s="75"/>
      <c r="N253" s="143"/>
      <c r="O253" s="75"/>
      <c r="P253" s="75"/>
      <c r="Q253" s="75"/>
      <c r="R253" s="75"/>
      <c r="S253" s="75"/>
      <c r="T253" s="75"/>
      <c r="U253" s="75"/>
      <c r="V253" s="143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</row>
    <row r="254" ht="14.25" customHeight="1">
      <c r="A254" s="75"/>
      <c r="B254" s="75"/>
      <c r="C254" s="75"/>
      <c r="D254" s="75"/>
      <c r="E254" s="75"/>
      <c r="F254" s="143"/>
      <c r="G254" s="75"/>
      <c r="H254" s="75"/>
      <c r="I254" s="75"/>
      <c r="J254" s="75"/>
      <c r="K254" s="75"/>
      <c r="L254" s="75"/>
      <c r="M254" s="75"/>
      <c r="N254" s="143"/>
      <c r="O254" s="75"/>
      <c r="P254" s="75"/>
      <c r="Q254" s="75"/>
      <c r="R254" s="75"/>
      <c r="S254" s="75"/>
      <c r="T254" s="75"/>
      <c r="U254" s="75"/>
      <c r="V254" s="143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</row>
    <row r="255" ht="14.25" customHeight="1">
      <c r="A255" s="75"/>
      <c r="B255" s="75"/>
      <c r="C255" s="75"/>
      <c r="D255" s="75"/>
      <c r="E255" s="75"/>
      <c r="F255" s="143"/>
      <c r="G255" s="75"/>
      <c r="H255" s="75"/>
      <c r="I255" s="75"/>
      <c r="J255" s="75"/>
      <c r="K255" s="75"/>
      <c r="L255" s="75"/>
      <c r="M255" s="75"/>
      <c r="N255" s="143"/>
      <c r="O255" s="75"/>
      <c r="P255" s="75"/>
      <c r="Q255" s="75"/>
      <c r="R255" s="75"/>
      <c r="S255" s="75"/>
      <c r="T255" s="75"/>
      <c r="U255" s="75"/>
      <c r="V255" s="143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</row>
    <row r="256" ht="14.25" customHeight="1">
      <c r="A256" s="75"/>
      <c r="B256" s="75"/>
      <c r="C256" s="75"/>
      <c r="D256" s="75"/>
      <c r="E256" s="75"/>
      <c r="F256" s="143"/>
      <c r="G256" s="75"/>
      <c r="H256" s="75"/>
      <c r="I256" s="75"/>
      <c r="J256" s="75"/>
      <c r="K256" s="75"/>
      <c r="L256" s="75"/>
      <c r="M256" s="75"/>
      <c r="N256" s="143"/>
      <c r="O256" s="75"/>
      <c r="P256" s="75"/>
      <c r="Q256" s="75"/>
      <c r="R256" s="75"/>
      <c r="S256" s="75"/>
      <c r="T256" s="75"/>
      <c r="U256" s="75"/>
      <c r="V256" s="143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</row>
    <row r="257" ht="14.25" customHeight="1">
      <c r="A257" s="75"/>
      <c r="B257" s="75"/>
      <c r="C257" s="75"/>
      <c r="D257" s="75"/>
      <c r="E257" s="75"/>
      <c r="F257" s="143"/>
      <c r="G257" s="75"/>
      <c r="H257" s="75"/>
      <c r="I257" s="75"/>
      <c r="J257" s="75"/>
      <c r="K257" s="75"/>
      <c r="L257" s="75"/>
      <c r="M257" s="75"/>
      <c r="N257" s="143"/>
      <c r="O257" s="75"/>
      <c r="P257" s="75"/>
      <c r="Q257" s="75"/>
      <c r="R257" s="75"/>
      <c r="S257" s="75"/>
      <c r="T257" s="75"/>
      <c r="U257" s="75"/>
      <c r="V257" s="143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</row>
    <row r="258" ht="14.25" customHeight="1">
      <c r="A258" s="75"/>
      <c r="B258" s="75"/>
      <c r="C258" s="75"/>
      <c r="D258" s="75"/>
      <c r="E258" s="75"/>
      <c r="F258" s="143"/>
      <c r="G258" s="75"/>
      <c r="H258" s="75"/>
      <c r="I258" s="75"/>
      <c r="J258" s="75"/>
      <c r="K258" s="75"/>
      <c r="L258" s="75"/>
      <c r="M258" s="75"/>
      <c r="N258" s="143"/>
      <c r="O258" s="75"/>
      <c r="P258" s="75"/>
      <c r="Q258" s="75"/>
      <c r="R258" s="75"/>
      <c r="S258" s="75"/>
      <c r="T258" s="75"/>
      <c r="U258" s="75"/>
      <c r="V258" s="143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</row>
    <row r="259" ht="14.25" customHeight="1">
      <c r="A259" s="75"/>
      <c r="B259" s="75"/>
      <c r="C259" s="75"/>
      <c r="D259" s="75"/>
      <c r="E259" s="75"/>
      <c r="F259" s="143"/>
      <c r="G259" s="75"/>
      <c r="H259" s="75"/>
      <c r="I259" s="75"/>
      <c r="J259" s="75"/>
      <c r="K259" s="75"/>
      <c r="L259" s="75"/>
      <c r="M259" s="75"/>
      <c r="N259" s="143"/>
      <c r="O259" s="75"/>
      <c r="P259" s="75"/>
      <c r="Q259" s="75"/>
      <c r="R259" s="75"/>
      <c r="S259" s="75"/>
      <c r="T259" s="75"/>
      <c r="U259" s="75"/>
      <c r="V259" s="143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</row>
    <row r="260" ht="14.25" customHeight="1">
      <c r="A260" s="75"/>
      <c r="B260" s="75"/>
      <c r="C260" s="75"/>
      <c r="D260" s="75"/>
      <c r="E260" s="75"/>
      <c r="F260" s="143"/>
      <c r="G260" s="75"/>
      <c r="H260" s="75"/>
      <c r="I260" s="75"/>
      <c r="J260" s="75"/>
      <c r="K260" s="75"/>
      <c r="L260" s="75"/>
      <c r="M260" s="75"/>
      <c r="N260" s="143"/>
      <c r="O260" s="75"/>
      <c r="P260" s="75"/>
      <c r="Q260" s="75"/>
      <c r="R260" s="75"/>
      <c r="S260" s="75"/>
      <c r="T260" s="75"/>
      <c r="U260" s="75"/>
      <c r="V260" s="143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</row>
    <row r="261" ht="14.25" customHeight="1">
      <c r="A261" s="75"/>
      <c r="B261" s="75"/>
      <c r="C261" s="75"/>
      <c r="D261" s="75"/>
      <c r="E261" s="75"/>
      <c r="F261" s="143"/>
      <c r="G261" s="75"/>
      <c r="H261" s="75"/>
      <c r="I261" s="75"/>
      <c r="J261" s="75"/>
      <c r="K261" s="75"/>
      <c r="L261" s="75"/>
      <c r="M261" s="75"/>
      <c r="N261" s="143"/>
      <c r="O261" s="75"/>
      <c r="P261" s="75"/>
      <c r="Q261" s="75"/>
      <c r="R261" s="75"/>
      <c r="S261" s="75"/>
      <c r="T261" s="75"/>
      <c r="U261" s="75"/>
      <c r="V261" s="143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</row>
    <row r="262" ht="14.25" customHeight="1">
      <c r="A262" s="75"/>
      <c r="B262" s="75"/>
      <c r="C262" s="75"/>
      <c r="D262" s="75"/>
      <c r="E262" s="75"/>
      <c r="F262" s="143"/>
      <c r="G262" s="75"/>
      <c r="H262" s="75"/>
      <c r="I262" s="75"/>
      <c r="J262" s="75"/>
      <c r="K262" s="75"/>
      <c r="L262" s="75"/>
      <c r="M262" s="75"/>
      <c r="N262" s="143"/>
      <c r="O262" s="75"/>
      <c r="P262" s="75"/>
      <c r="Q262" s="75"/>
      <c r="R262" s="75"/>
      <c r="S262" s="75"/>
      <c r="T262" s="75"/>
      <c r="U262" s="75"/>
      <c r="V262" s="143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</row>
    <row r="263" ht="14.25" customHeight="1">
      <c r="A263" s="75"/>
      <c r="B263" s="75"/>
      <c r="C263" s="75"/>
      <c r="D263" s="75"/>
      <c r="E263" s="75"/>
      <c r="F263" s="143"/>
      <c r="G263" s="75"/>
      <c r="H263" s="75"/>
      <c r="I263" s="75"/>
      <c r="J263" s="75"/>
      <c r="K263" s="75"/>
      <c r="L263" s="75"/>
      <c r="M263" s="75"/>
      <c r="N263" s="143"/>
      <c r="O263" s="75"/>
      <c r="P263" s="75"/>
      <c r="Q263" s="75"/>
      <c r="R263" s="75"/>
      <c r="S263" s="75"/>
      <c r="T263" s="75"/>
      <c r="U263" s="75"/>
      <c r="V263" s="143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</row>
    <row r="264" ht="14.25" customHeight="1">
      <c r="A264" s="75"/>
      <c r="B264" s="75"/>
      <c r="C264" s="75"/>
      <c r="D264" s="75"/>
      <c r="E264" s="75"/>
      <c r="F264" s="143"/>
      <c r="G264" s="75"/>
      <c r="H264" s="75"/>
      <c r="I264" s="75"/>
      <c r="J264" s="75"/>
      <c r="K264" s="75"/>
      <c r="L264" s="75"/>
      <c r="M264" s="75"/>
      <c r="N264" s="143"/>
      <c r="O264" s="75"/>
      <c r="P264" s="75"/>
      <c r="Q264" s="75"/>
      <c r="R264" s="75"/>
      <c r="S264" s="75"/>
      <c r="T264" s="75"/>
      <c r="U264" s="75"/>
      <c r="V264" s="143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</row>
    <row r="265" ht="14.25" customHeight="1">
      <c r="A265" s="75"/>
      <c r="B265" s="75"/>
      <c r="C265" s="75"/>
      <c r="D265" s="75"/>
      <c r="E265" s="75"/>
      <c r="F265" s="143"/>
      <c r="G265" s="75"/>
      <c r="H265" s="75"/>
      <c r="I265" s="75"/>
      <c r="J265" s="75"/>
      <c r="K265" s="75"/>
      <c r="L265" s="75"/>
      <c r="M265" s="75"/>
      <c r="N265" s="143"/>
      <c r="O265" s="75"/>
      <c r="P265" s="75"/>
      <c r="Q265" s="75"/>
      <c r="R265" s="75"/>
      <c r="S265" s="75"/>
      <c r="T265" s="75"/>
      <c r="U265" s="75"/>
      <c r="V265" s="143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</row>
    <row r="266" ht="14.25" customHeight="1">
      <c r="A266" s="75"/>
      <c r="B266" s="75"/>
      <c r="C266" s="75"/>
      <c r="D266" s="75"/>
      <c r="E266" s="75"/>
      <c r="F266" s="143"/>
      <c r="G266" s="75"/>
      <c r="H266" s="75"/>
      <c r="I266" s="75"/>
      <c r="J266" s="75"/>
      <c r="K266" s="75"/>
      <c r="L266" s="75"/>
      <c r="M266" s="75"/>
      <c r="N266" s="143"/>
      <c r="O266" s="75"/>
      <c r="P266" s="75"/>
      <c r="Q266" s="75"/>
      <c r="R266" s="75"/>
      <c r="S266" s="75"/>
      <c r="T266" s="75"/>
      <c r="U266" s="75"/>
      <c r="V266" s="143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</row>
    <row r="267" ht="14.25" customHeight="1">
      <c r="A267" s="75"/>
      <c r="B267" s="75"/>
      <c r="C267" s="75"/>
      <c r="D267" s="75"/>
      <c r="E267" s="75"/>
      <c r="F267" s="143"/>
      <c r="G267" s="75"/>
      <c r="H267" s="75"/>
      <c r="I267" s="75"/>
      <c r="J267" s="75"/>
      <c r="K267" s="75"/>
      <c r="L267" s="75"/>
      <c r="M267" s="75"/>
      <c r="N267" s="143"/>
      <c r="O267" s="75"/>
      <c r="P267" s="75"/>
      <c r="Q267" s="75"/>
      <c r="R267" s="75"/>
      <c r="S267" s="75"/>
      <c r="T267" s="75"/>
      <c r="U267" s="75"/>
      <c r="V267" s="143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</row>
    <row r="268" ht="14.25" customHeight="1">
      <c r="A268" s="75"/>
      <c r="B268" s="75"/>
      <c r="C268" s="75"/>
      <c r="D268" s="75"/>
      <c r="E268" s="75"/>
      <c r="F268" s="143"/>
      <c r="G268" s="75"/>
      <c r="H268" s="75"/>
      <c r="I268" s="75"/>
      <c r="J268" s="75"/>
      <c r="K268" s="75"/>
      <c r="L268" s="75"/>
      <c r="M268" s="75"/>
      <c r="N268" s="143"/>
      <c r="O268" s="75"/>
      <c r="P268" s="75"/>
      <c r="Q268" s="75"/>
      <c r="R268" s="75"/>
      <c r="S268" s="75"/>
      <c r="T268" s="75"/>
      <c r="U268" s="75"/>
      <c r="V268" s="143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</row>
    <row r="269" ht="14.25" customHeight="1">
      <c r="A269" s="75"/>
      <c r="B269" s="75"/>
      <c r="C269" s="75"/>
      <c r="D269" s="75"/>
      <c r="E269" s="75"/>
      <c r="F269" s="143"/>
      <c r="G269" s="75"/>
      <c r="H269" s="75"/>
      <c r="I269" s="75"/>
      <c r="J269" s="75"/>
      <c r="K269" s="75"/>
      <c r="L269" s="75"/>
      <c r="M269" s="75"/>
      <c r="N269" s="143"/>
      <c r="O269" s="75"/>
      <c r="P269" s="75"/>
      <c r="Q269" s="75"/>
      <c r="R269" s="75"/>
      <c r="S269" s="75"/>
      <c r="T269" s="75"/>
      <c r="U269" s="75"/>
      <c r="V269" s="143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</row>
    <row r="270" ht="14.25" customHeight="1">
      <c r="A270" s="75"/>
      <c r="B270" s="75"/>
      <c r="C270" s="75"/>
      <c r="D270" s="75"/>
      <c r="E270" s="75"/>
      <c r="F270" s="143"/>
      <c r="G270" s="75"/>
      <c r="H270" s="75"/>
      <c r="I270" s="75"/>
      <c r="J270" s="75"/>
      <c r="K270" s="75"/>
      <c r="L270" s="75"/>
      <c r="M270" s="75"/>
      <c r="N270" s="143"/>
      <c r="O270" s="75"/>
      <c r="P270" s="75"/>
      <c r="Q270" s="75"/>
      <c r="R270" s="75"/>
      <c r="S270" s="75"/>
      <c r="T270" s="75"/>
      <c r="U270" s="75"/>
      <c r="V270" s="143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</row>
    <row r="271" ht="14.25" customHeight="1">
      <c r="A271" s="75"/>
      <c r="B271" s="75"/>
      <c r="C271" s="75"/>
      <c r="D271" s="75"/>
      <c r="E271" s="75"/>
      <c r="F271" s="143"/>
      <c r="G271" s="75"/>
      <c r="H271" s="75"/>
      <c r="I271" s="75"/>
      <c r="J271" s="75"/>
      <c r="K271" s="75"/>
      <c r="L271" s="75"/>
      <c r="M271" s="75"/>
      <c r="N271" s="143"/>
      <c r="O271" s="75"/>
      <c r="P271" s="75"/>
      <c r="Q271" s="75"/>
      <c r="R271" s="75"/>
      <c r="S271" s="75"/>
      <c r="T271" s="75"/>
      <c r="U271" s="75"/>
      <c r="V271" s="143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</row>
    <row r="272" ht="14.25" customHeight="1">
      <c r="A272" s="75"/>
      <c r="B272" s="75"/>
      <c r="C272" s="75"/>
      <c r="D272" s="75"/>
      <c r="E272" s="75"/>
      <c r="F272" s="143"/>
      <c r="G272" s="75"/>
      <c r="H272" s="75"/>
      <c r="I272" s="75"/>
      <c r="J272" s="75"/>
      <c r="K272" s="75"/>
      <c r="L272" s="75"/>
      <c r="M272" s="75"/>
      <c r="N272" s="143"/>
      <c r="O272" s="75"/>
      <c r="P272" s="75"/>
      <c r="Q272" s="75"/>
      <c r="R272" s="75"/>
      <c r="S272" s="75"/>
      <c r="T272" s="75"/>
      <c r="U272" s="75"/>
      <c r="V272" s="143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</row>
    <row r="273" ht="14.25" customHeight="1">
      <c r="A273" s="75"/>
      <c r="B273" s="75"/>
      <c r="C273" s="75"/>
      <c r="D273" s="75"/>
      <c r="E273" s="75"/>
      <c r="F273" s="143"/>
      <c r="G273" s="75"/>
      <c r="H273" s="75"/>
      <c r="I273" s="75"/>
      <c r="J273" s="75"/>
      <c r="K273" s="75"/>
      <c r="L273" s="75"/>
      <c r="M273" s="75"/>
      <c r="N273" s="143"/>
      <c r="O273" s="75"/>
      <c r="P273" s="75"/>
      <c r="Q273" s="75"/>
      <c r="R273" s="75"/>
      <c r="S273" s="75"/>
      <c r="T273" s="75"/>
      <c r="U273" s="75"/>
      <c r="V273" s="143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</row>
    <row r="274" ht="14.25" customHeight="1">
      <c r="A274" s="75"/>
      <c r="B274" s="75"/>
      <c r="C274" s="75"/>
      <c r="D274" s="75"/>
      <c r="E274" s="75"/>
      <c r="F274" s="143"/>
      <c r="G274" s="75"/>
      <c r="H274" s="75"/>
      <c r="I274" s="75"/>
      <c r="J274" s="75"/>
      <c r="K274" s="75"/>
      <c r="L274" s="75"/>
      <c r="M274" s="75"/>
      <c r="N274" s="143"/>
      <c r="O274" s="75"/>
      <c r="P274" s="75"/>
      <c r="Q274" s="75"/>
      <c r="R274" s="75"/>
      <c r="S274" s="75"/>
      <c r="T274" s="75"/>
      <c r="U274" s="75"/>
      <c r="V274" s="143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</row>
    <row r="275" ht="14.25" customHeight="1">
      <c r="A275" s="75"/>
      <c r="B275" s="75"/>
      <c r="C275" s="75"/>
      <c r="D275" s="75"/>
      <c r="E275" s="75"/>
      <c r="F275" s="143"/>
      <c r="G275" s="75"/>
      <c r="H275" s="75"/>
      <c r="I275" s="75"/>
      <c r="J275" s="75"/>
      <c r="K275" s="75"/>
      <c r="L275" s="75"/>
      <c r="M275" s="75"/>
      <c r="N275" s="143"/>
      <c r="O275" s="75"/>
      <c r="P275" s="75"/>
      <c r="Q275" s="75"/>
      <c r="R275" s="75"/>
      <c r="S275" s="75"/>
      <c r="T275" s="75"/>
      <c r="U275" s="75"/>
      <c r="V275" s="143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</row>
    <row r="276" ht="14.25" customHeight="1">
      <c r="A276" s="75"/>
      <c r="B276" s="75"/>
      <c r="C276" s="75"/>
      <c r="D276" s="75"/>
      <c r="E276" s="75"/>
      <c r="F276" s="143"/>
      <c r="G276" s="75"/>
      <c r="H276" s="75"/>
      <c r="I276" s="75"/>
      <c r="J276" s="75"/>
      <c r="K276" s="75"/>
      <c r="L276" s="75"/>
      <c r="M276" s="75"/>
      <c r="N276" s="143"/>
      <c r="O276" s="75"/>
      <c r="P276" s="75"/>
      <c r="Q276" s="75"/>
      <c r="R276" s="75"/>
      <c r="S276" s="75"/>
      <c r="T276" s="75"/>
      <c r="U276" s="75"/>
      <c r="V276" s="143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</row>
    <row r="277" ht="14.25" customHeight="1">
      <c r="A277" s="75"/>
      <c r="B277" s="75"/>
      <c r="C277" s="75"/>
      <c r="D277" s="75"/>
      <c r="E277" s="75"/>
      <c r="F277" s="143"/>
      <c r="G277" s="75"/>
      <c r="H277" s="75"/>
      <c r="I277" s="75"/>
      <c r="J277" s="75"/>
      <c r="K277" s="75"/>
      <c r="L277" s="75"/>
      <c r="M277" s="75"/>
      <c r="N277" s="143"/>
      <c r="O277" s="75"/>
      <c r="P277" s="75"/>
      <c r="Q277" s="75"/>
      <c r="R277" s="75"/>
      <c r="S277" s="75"/>
      <c r="T277" s="75"/>
      <c r="U277" s="75"/>
      <c r="V277" s="143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</row>
    <row r="278" ht="14.25" customHeight="1">
      <c r="A278" s="75"/>
      <c r="B278" s="75"/>
      <c r="C278" s="75"/>
      <c r="D278" s="75"/>
      <c r="E278" s="75"/>
      <c r="F278" s="143"/>
      <c r="G278" s="75"/>
      <c r="H278" s="75"/>
      <c r="I278" s="75"/>
      <c r="J278" s="75"/>
      <c r="K278" s="75"/>
      <c r="L278" s="75"/>
      <c r="M278" s="75"/>
      <c r="N278" s="143"/>
      <c r="O278" s="75"/>
      <c r="P278" s="75"/>
      <c r="Q278" s="75"/>
      <c r="R278" s="75"/>
      <c r="S278" s="75"/>
      <c r="T278" s="75"/>
      <c r="U278" s="75"/>
      <c r="V278" s="143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</row>
    <row r="279" ht="14.25" customHeight="1">
      <c r="A279" s="75"/>
      <c r="B279" s="75"/>
      <c r="C279" s="75"/>
      <c r="D279" s="75"/>
      <c r="E279" s="75"/>
      <c r="F279" s="143"/>
      <c r="G279" s="75"/>
      <c r="H279" s="75"/>
      <c r="I279" s="75"/>
      <c r="J279" s="75"/>
      <c r="K279" s="75"/>
      <c r="L279" s="75"/>
      <c r="M279" s="75"/>
      <c r="N279" s="143"/>
      <c r="O279" s="75"/>
      <c r="P279" s="75"/>
      <c r="Q279" s="75"/>
      <c r="R279" s="75"/>
      <c r="S279" s="75"/>
      <c r="T279" s="75"/>
      <c r="U279" s="75"/>
      <c r="V279" s="143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</row>
    <row r="280" ht="14.25" customHeight="1">
      <c r="A280" s="75"/>
      <c r="B280" s="75"/>
      <c r="C280" s="75"/>
      <c r="D280" s="75"/>
      <c r="E280" s="75"/>
      <c r="F280" s="143"/>
      <c r="G280" s="75"/>
      <c r="H280" s="75"/>
      <c r="I280" s="75"/>
      <c r="J280" s="75"/>
      <c r="K280" s="75"/>
      <c r="L280" s="75"/>
      <c r="M280" s="75"/>
      <c r="N280" s="143"/>
      <c r="O280" s="75"/>
      <c r="P280" s="75"/>
      <c r="Q280" s="75"/>
      <c r="R280" s="75"/>
      <c r="S280" s="75"/>
      <c r="T280" s="75"/>
      <c r="U280" s="75"/>
      <c r="V280" s="143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</row>
    <row r="281" ht="14.25" customHeight="1">
      <c r="A281" s="75"/>
      <c r="B281" s="75"/>
      <c r="C281" s="75"/>
      <c r="D281" s="75"/>
      <c r="E281" s="75"/>
      <c r="F281" s="143"/>
      <c r="G281" s="75"/>
      <c r="H281" s="75"/>
      <c r="I281" s="75"/>
      <c r="J281" s="75"/>
      <c r="K281" s="75"/>
      <c r="L281" s="75"/>
      <c r="M281" s="75"/>
      <c r="N281" s="143"/>
      <c r="O281" s="75"/>
      <c r="P281" s="75"/>
      <c r="Q281" s="75"/>
      <c r="R281" s="75"/>
      <c r="S281" s="75"/>
      <c r="T281" s="75"/>
      <c r="U281" s="75"/>
      <c r="V281" s="143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</row>
    <row r="282" ht="14.25" customHeight="1">
      <c r="A282" s="75"/>
      <c r="B282" s="75"/>
      <c r="C282" s="75"/>
      <c r="D282" s="75"/>
      <c r="E282" s="75"/>
      <c r="F282" s="143"/>
      <c r="G282" s="75"/>
      <c r="H282" s="75"/>
      <c r="I282" s="75"/>
      <c r="J282" s="75"/>
      <c r="K282" s="75"/>
      <c r="L282" s="75"/>
      <c r="M282" s="75"/>
      <c r="N282" s="143"/>
      <c r="O282" s="75"/>
      <c r="P282" s="75"/>
      <c r="Q282" s="75"/>
      <c r="R282" s="75"/>
      <c r="S282" s="75"/>
      <c r="T282" s="75"/>
      <c r="U282" s="75"/>
      <c r="V282" s="143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</row>
    <row r="283" ht="14.25" customHeight="1">
      <c r="A283" s="75"/>
      <c r="B283" s="75"/>
      <c r="C283" s="75"/>
      <c r="D283" s="75"/>
      <c r="E283" s="75"/>
      <c r="F283" s="143"/>
      <c r="G283" s="75"/>
      <c r="H283" s="75"/>
      <c r="I283" s="75"/>
      <c r="J283" s="75"/>
      <c r="K283" s="75"/>
      <c r="L283" s="75"/>
      <c r="M283" s="75"/>
      <c r="N283" s="143"/>
      <c r="O283" s="75"/>
      <c r="P283" s="75"/>
      <c r="Q283" s="75"/>
      <c r="R283" s="75"/>
      <c r="S283" s="75"/>
      <c r="T283" s="75"/>
      <c r="U283" s="75"/>
      <c r="V283" s="143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</row>
    <row r="284" ht="14.25" customHeight="1">
      <c r="A284" s="75"/>
      <c r="B284" s="75"/>
      <c r="C284" s="75"/>
      <c r="D284" s="75"/>
      <c r="E284" s="75"/>
      <c r="F284" s="143"/>
      <c r="G284" s="75"/>
      <c r="H284" s="75"/>
      <c r="I284" s="75"/>
      <c r="J284" s="75"/>
      <c r="K284" s="75"/>
      <c r="L284" s="75"/>
      <c r="M284" s="75"/>
      <c r="N284" s="143"/>
      <c r="O284" s="75"/>
      <c r="P284" s="75"/>
      <c r="Q284" s="75"/>
      <c r="R284" s="75"/>
      <c r="S284" s="75"/>
      <c r="T284" s="75"/>
      <c r="U284" s="75"/>
      <c r="V284" s="143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</row>
    <row r="285" ht="14.25" customHeight="1">
      <c r="A285" s="75"/>
      <c r="B285" s="75"/>
      <c r="C285" s="75"/>
      <c r="D285" s="75"/>
      <c r="E285" s="75"/>
      <c r="F285" s="143"/>
      <c r="G285" s="75"/>
      <c r="H285" s="75"/>
      <c r="I285" s="75"/>
      <c r="J285" s="75"/>
      <c r="K285" s="75"/>
      <c r="L285" s="75"/>
      <c r="M285" s="75"/>
      <c r="N285" s="143"/>
      <c r="O285" s="75"/>
      <c r="P285" s="75"/>
      <c r="Q285" s="75"/>
      <c r="R285" s="75"/>
      <c r="S285" s="75"/>
      <c r="T285" s="75"/>
      <c r="U285" s="75"/>
      <c r="V285" s="143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</row>
    <row r="286" ht="14.25" customHeight="1">
      <c r="A286" s="75"/>
      <c r="B286" s="75"/>
      <c r="C286" s="75"/>
      <c r="D286" s="75"/>
      <c r="E286" s="75"/>
      <c r="F286" s="143"/>
      <c r="G286" s="75"/>
      <c r="H286" s="75"/>
      <c r="I286" s="75"/>
      <c r="J286" s="75"/>
      <c r="K286" s="75"/>
      <c r="L286" s="75"/>
      <c r="M286" s="75"/>
      <c r="N286" s="143"/>
      <c r="O286" s="75"/>
      <c r="P286" s="75"/>
      <c r="Q286" s="75"/>
      <c r="R286" s="75"/>
      <c r="S286" s="75"/>
      <c r="T286" s="75"/>
      <c r="U286" s="75"/>
      <c r="V286" s="143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</row>
    <row r="287" ht="14.25" customHeight="1">
      <c r="A287" s="75"/>
      <c r="B287" s="75"/>
      <c r="C287" s="75"/>
      <c r="D287" s="75"/>
      <c r="E287" s="75"/>
      <c r="F287" s="143"/>
      <c r="G287" s="75"/>
      <c r="H287" s="75"/>
      <c r="I287" s="75"/>
      <c r="J287" s="75"/>
      <c r="K287" s="75"/>
      <c r="L287" s="75"/>
      <c r="M287" s="75"/>
      <c r="N287" s="143"/>
      <c r="O287" s="75"/>
      <c r="P287" s="75"/>
      <c r="Q287" s="75"/>
      <c r="R287" s="75"/>
      <c r="S287" s="75"/>
      <c r="T287" s="75"/>
      <c r="U287" s="75"/>
      <c r="V287" s="143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</row>
    <row r="288" ht="14.25" customHeight="1">
      <c r="A288" s="75"/>
      <c r="B288" s="75"/>
      <c r="C288" s="75"/>
      <c r="D288" s="75"/>
      <c r="E288" s="75"/>
      <c r="F288" s="143"/>
      <c r="G288" s="75"/>
      <c r="H288" s="75"/>
      <c r="I288" s="75"/>
      <c r="J288" s="75"/>
      <c r="K288" s="75"/>
      <c r="L288" s="75"/>
      <c r="M288" s="75"/>
      <c r="N288" s="143"/>
      <c r="O288" s="75"/>
      <c r="P288" s="75"/>
      <c r="Q288" s="75"/>
      <c r="R288" s="75"/>
      <c r="S288" s="75"/>
      <c r="T288" s="75"/>
      <c r="U288" s="75"/>
      <c r="V288" s="143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</row>
    <row r="289" ht="14.25" customHeight="1">
      <c r="A289" s="75"/>
      <c r="B289" s="75"/>
      <c r="C289" s="75"/>
      <c r="D289" s="75"/>
      <c r="E289" s="75"/>
      <c r="F289" s="143"/>
      <c r="G289" s="75"/>
      <c r="H289" s="75"/>
      <c r="I289" s="75"/>
      <c r="J289" s="75"/>
      <c r="K289" s="75"/>
      <c r="L289" s="75"/>
      <c r="M289" s="75"/>
      <c r="N289" s="143"/>
      <c r="O289" s="75"/>
      <c r="P289" s="75"/>
      <c r="Q289" s="75"/>
      <c r="R289" s="75"/>
      <c r="S289" s="75"/>
      <c r="T289" s="75"/>
      <c r="U289" s="75"/>
      <c r="V289" s="143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</row>
    <row r="290" ht="14.25" customHeight="1">
      <c r="A290" s="75"/>
      <c r="B290" s="75"/>
      <c r="C290" s="75"/>
      <c r="D290" s="75"/>
      <c r="E290" s="75"/>
      <c r="F290" s="143"/>
      <c r="G290" s="75"/>
      <c r="H290" s="75"/>
      <c r="I290" s="75"/>
      <c r="J290" s="75"/>
      <c r="K290" s="75"/>
      <c r="L290" s="75"/>
      <c r="M290" s="75"/>
      <c r="N290" s="143"/>
      <c r="O290" s="75"/>
      <c r="P290" s="75"/>
      <c r="Q290" s="75"/>
      <c r="R290" s="75"/>
      <c r="S290" s="75"/>
      <c r="T290" s="75"/>
      <c r="U290" s="75"/>
      <c r="V290" s="143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</row>
    <row r="291" ht="14.25" customHeight="1">
      <c r="A291" s="75"/>
      <c r="B291" s="75"/>
      <c r="C291" s="75"/>
      <c r="D291" s="75"/>
      <c r="E291" s="75"/>
      <c r="F291" s="143"/>
      <c r="G291" s="75"/>
      <c r="H291" s="75"/>
      <c r="I291" s="75"/>
      <c r="J291" s="75"/>
      <c r="K291" s="75"/>
      <c r="L291" s="75"/>
      <c r="M291" s="75"/>
      <c r="N291" s="143"/>
      <c r="O291" s="75"/>
      <c r="P291" s="75"/>
      <c r="Q291" s="75"/>
      <c r="R291" s="75"/>
      <c r="S291" s="75"/>
      <c r="T291" s="75"/>
      <c r="U291" s="75"/>
      <c r="V291" s="143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</row>
    <row r="292" ht="14.25" customHeight="1">
      <c r="A292" s="75"/>
      <c r="B292" s="75"/>
      <c r="C292" s="75"/>
      <c r="D292" s="75"/>
      <c r="E292" s="75"/>
      <c r="F292" s="143"/>
      <c r="G292" s="75"/>
      <c r="H292" s="75"/>
      <c r="I292" s="75"/>
      <c r="J292" s="75"/>
      <c r="K292" s="75"/>
      <c r="L292" s="75"/>
      <c r="M292" s="75"/>
      <c r="N292" s="143"/>
      <c r="O292" s="75"/>
      <c r="P292" s="75"/>
      <c r="Q292" s="75"/>
      <c r="R292" s="75"/>
      <c r="S292" s="75"/>
      <c r="T292" s="75"/>
      <c r="U292" s="75"/>
      <c r="V292" s="143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</row>
    <row r="293" ht="14.25" customHeight="1">
      <c r="A293" s="75"/>
      <c r="B293" s="75"/>
      <c r="C293" s="75"/>
      <c r="D293" s="75"/>
      <c r="E293" s="75"/>
      <c r="F293" s="143"/>
      <c r="G293" s="75"/>
      <c r="H293" s="75"/>
      <c r="I293" s="75"/>
      <c r="J293" s="75"/>
      <c r="K293" s="75"/>
      <c r="L293" s="75"/>
      <c r="M293" s="75"/>
      <c r="N293" s="143"/>
      <c r="O293" s="75"/>
      <c r="P293" s="75"/>
      <c r="Q293" s="75"/>
      <c r="R293" s="75"/>
      <c r="S293" s="75"/>
      <c r="T293" s="75"/>
      <c r="U293" s="75"/>
      <c r="V293" s="143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</row>
    <row r="294" ht="14.25" customHeight="1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</row>
    <row r="295" ht="14.25" customHeight="1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</row>
    <row r="296" ht="14.25" customHeight="1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</row>
    <row r="297" ht="14.25" customHeight="1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</row>
    <row r="298" ht="14.25" customHeight="1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</row>
    <row r="299" ht="14.25" customHeight="1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</row>
    <row r="300" ht="14.25" customHeight="1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</row>
    <row r="301" ht="14.25" customHeight="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  <c r="AO301" s="75"/>
      <c r="AP301" s="75"/>
      <c r="AQ301" s="75"/>
    </row>
    <row r="302" ht="14.25" customHeight="1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  <c r="AO302" s="75"/>
      <c r="AP302" s="75"/>
      <c r="AQ302" s="75"/>
    </row>
    <row r="303" ht="14.25" customHeight="1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  <c r="AO303" s="75"/>
      <c r="AP303" s="75"/>
      <c r="AQ303" s="75"/>
    </row>
    <row r="304" ht="14.25" customHeight="1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5"/>
      <c r="AN304" s="75"/>
      <c r="AO304" s="75"/>
      <c r="AP304" s="75"/>
      <c r="AQ304" s="75"/>
    </row>
    <row r="305" ht="14.25" customHeight="1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  <c r="AO305" s="75"/>
      <c r="AP305" s="75"/>
      <c r="AQ305" s="75"/>
    </row>
    <row r="306" ht="14.25" customHeight="1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  <c r="AO306" s="75"/>
      <c r="AP306" s="75"/>
      <c r="AQ306" s="75"/>
    </row>
    <row r="307" ht="14.25" customHeight="1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  <c r="AO307" s="75"/>
      <c r="AP307" s="75"/>
      <c r="AQ307" s="75"/>
    </row>
    <row r="308" ht="14.25" customHeight="1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  <c r="AO308" s="75"/>
      <c r="AP308" s="75"/>
      <c r="AQ308" s="75"/>
    </row>
    <row r="309" ht="14.25" customHeight="1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  <c r="AO309" s="75"/>
      <c r="AP309" s="75"/>
      <c r="AQ309" s="75"/>
    </row>
    <row r="310" ht="14.25" customHeight="1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  <c r="AO310" s="75"/>
      <c r="AP310" s="75"/>
      <c r="AQ310" s="75"/>
    </row>
    <row r="311" ht="14.25" customHeight="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5"/>
      <c r="AN311" s="75"/>
      <c r="AO311" s="75"/>
      <c r="AP311" s="75"/>
      <c r="AQ311" s="75"/>
    </row>
    <row r="312" ht="14.25" customHeight="1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5"/>
      <c r="AQ312" s="75"/>
    </row>
    <row r="313" ht="14.25" customHeight="1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  <c r="AO313" s="75"/>
      <c r="AP313" s="75"/>
      <c r="AQ313" s="75"/>
    </row>
    <row r="314" ht="14.25" customHeight="1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  <c r="AO314" s="75"/>
      <c r="AP314" s="75"/>
      <c r="AQ314" s="75"/>
    </row>
    <row r="315" ht="14.25" customHeight="1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5"/>
      <c r="AN315" s="75"/>
      <c r="AO315" s="75"/>
      <c r="AP315" s="75"/>
      <c r="AQ315" s="75"/>
    </row>
    <row r="316" ht="14.25" customHeight="1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  <c r="AO316" s="75"/>
      <c r="AP316" s="75"/>
      <c r="AQ316" s="75"/>
    </row>
    <row r="317" ht="14.25" customHeight="1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  <c r="AF317" s="75"/>
      <c r="AG317" s="75"/>
      <c r="AH317" s="75"/>
      <c r="AI317" s="75"/>
      <c r="AJ317" s="75"/>
      <c r="AK317" s="75"/>
      <c r="AL317" s="75"/>
      <c r="AM317" s="75"/>
      <c r="AN317" s="75"/>
      <c r="AO317" s="75"/>
      <c r="AP317" s="75"/>
      <c r="AQ317" s="75"/>
    </row>
    <row r="318" ht="14.25" customHeight="1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  <c r="AO318" s="75"/>
      <c r="AP318" s="75"/>
      <c r="AQ318" s="75"/>
    </row>
    <row r="319" ht="14.25" customHeight="1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  <c r="AO319" s="75"/>
      <c r="AP319" s="75"/>
      <c r="AQ319" s="75"/>
    </row>
    <row r="320" ht="14.25" customHeight="1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  <c r="AO320" s="75"/>
      <c r="AP320" s="75"/>
      <c r="AQ320" s="75"/>
    </row>
    <row r="321" ht="14.25" customHeight="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5"/>
      <c r="AQ321" s="75"/>
    </row>
    <row r="322" ht="14.25" customHeight="1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  <c r="AO322" s="75"/>
      <c r="AP322" s="75"/>
      <c r="AQ322" s="75"/>
    </row>
    <row r="323" ht="14.25" customHeight="1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5"/>
      <c r="AQ323" s="75"/>
    </row>
    <row r="324" ht="14.25" customHeight="1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5"/>
      <c r="AQ324" s="75"/>
    </row>
    <row r="325" ht="14.25" customHeight="1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  <c r="AO325" s="75"/>
      <c r="AP325" s="75"/>
      <c r="AQ325" s="75"/>
    </row>
    <row r="326" ht="14.25" customHeight="1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  <c r="AK326" s="75"/>
      <c r="AL326" s="75"/>
      <c r="AM326" s="75"/>
      <c r="AN326" s="75"/>
      <c r="AO326" s="75"/>
      <c r="AP326" s="75"/>
      <c r="AQ326" s="75"/>
    </row>
    <row r="327" ht="14.25" customHeight="1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  <c r="AO327" s="75"/>
      <c r="AP327" s="75"/>
      <c r="AQ327" s="75"/>
    </row>
    <row r="328" ht="14.25" customHeight="1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5"/>
      <c r="AP328" s="75"/>
      <c r="AQ328" s="75"/>
    </row>
    <row r="329" ht="14.25" customHeight="1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  <c r="AO329" s="75"/>
      <c r="AP329" s="75"/>
      <c r="AQ329" s="75"/>
    </row>
    <row r="330" ht="14.25" customHeight="1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  <c r="AO330" s="75"/>
      <c r="AP330" s="75"/>
      <c r="AQ330" s="75"/>
    </row>
    <row r="331" ht="14.25" customHeight="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  <c r="AO331" s="75"/>
      <c r="AP331" s="75"/>
      <c r="AQ331" s="75"/>
    </row>
    <row r="332" ht="14.25" customHeight="1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  <c r="AD332" s="75"/>
      <c r="AE332" s="75"/>
      <c r="AF332" s="75"/>
      <c r="AG332" s="75"/>
      <c r="AH332" s="75"/>
      <c r="AI332" s="75"/>
      <c r="AJ332" s="75"/>
      <c r="AK332" s="75"/>
      <c r="AL332" s="75"/>
      <c r="AM332" s="75"/>
      <c r="AN332" s="75"/>
      <c r="AO332" s="75"/>
      <c r="AP332" s="75"/>
      <c r="AQ332" s="75"/>
    </row>
    <row r="333" ht="14.25" customHeight="1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  <c r="AO333" s="75"/>
      <c r="AP333" s="75"/>
      <c r="AQ333" s="75"/>
    </row>
    <row r="334" ht="14.25" customHeight="1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  <c r="AO334" s="75"/>
      <c r="AP334" s="75"/>
      <c r="AQ334" s="75"/>
    </row>
    <row r="335" ht="14.25" customHeight="1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  <c r="AO335" s="75"/>
      <c r="AP335" s="75"/>
      <c r="AQ335" s="75"/>
    </row>
    <row r="336" ht="14.25" customHeight="1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  <c r="AO336" s="75"/>
      <c r="AP336" s="75"/>
      <c r="AQ336" s="75"/>
    </row>
    <row r="337" ht="14.25" customHeight="1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  <c r="AO337" s="75"/>
      <c r="AP337" s="75"/>
      <c r="AQ337" s="75"/>
    </row>
    <row r="338" ht="14.25" customHeight="1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  <c r="AO338" s="75"/>
      <c r="AP338" s="75"/>
      <c r="AQ338" s="75"/>
    </row>
    <row r="339" ht="14.25" customHeight="1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  <c r="AO339" s="75"/>
      <c r="AP339" s="75"/>
      <c r="AQ339" s="75"/>
    </row>
    <row r="340" ht="14.25" customHeight="1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  <c r="AO340" s="75"/>
      <c r="AP340" s="75"/>
      <c r="AQ340" s="75"/>
    </row>
    <row r="341" ht="14.25" customHeight="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  <c r="AO341" s="75"/>
      <c r="AP341" s="75"/>
      <c r="AQ341" s="75"/>
    </row>
    <row r="342" ht="14.25" customHeight="1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5"/>
      <c r="AQ342" s="75"/>
    </row>
    <row r="343" ht="14.25" customHeight="1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  <c r="AO343" s="75"/>
      <c r="AP343" s="75"/>
      <c r="AQ343" s="75"/>
    </row>
    <row r="344" ht="14.25" customHeight="1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5"/>
      <c r="AM344" s="75"/>
      <c r="AN344" s="75"/>
      <c r="AO344" s="75"/>
      <c r="AP344" s="75"/>
      <c r="AQ344" s="75"/>
    </row>
    <row r="345" ht="14.25" customHeight="1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5"/>
      <c r="AQ345" s="75"/>
    </row>
    <row r="346" ht="14.25" customHeight="1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5"/>
      <c r="AQ346" s="75"/>
    </row>
    <row r="347" ht="14.25" customHeight="1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5"/>
      <c r="AQ347" s="75"/>
    </row>
    <row r="348" ht="14.25" customHeight="1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5"/>
      <c r="AQ348" s="75"/>
    </row>
    <row r="349" ht="14.25" customHeight="1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5"/>
      <c r="AM349" s="75"/>
      <c r="AN349" s="75"/>
      <c r="AO349" s="75"/>
      <c r="AP349" s="75"/>
      <c r="AQ349" s="75"/>
    </row>
    <row r="350" ht="14.25" customHeight="1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  <c r="AO350" s="75"/>
      <c r="AP350" s="75"/>
      <c r="AQ350" s="75"/>
    </row>
    <row r="351" ht="14.25" customHeight="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5"/>
      <c r="AM351" s="75"/>
      <c r="AN351" s="75"/>
      <c r="AO351" s="75"/>
      <c r="AP351" s="75"/>
      <c r="AQ351" s="75"/>
    </row>
    <row r="352" ht="14.25" customHeight="1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  <c r="AE352" s="75"/>
      <c r="AF352" s="75"/>
      <c r="AG352" s="75"/>
      <c r="AH352" s="75"/>
      <c r="AI352" s="75"/>
      <c r="AJ352" s="75"/>
      <c r="AK352" s="75"/>
      <c r="AL352" s="75"/>
      <c r="AM352" s="75"/>
      <c r="AN352" s="75"/>
      <c r="AO352" s="75"/>
      <c r="AP352" s="75"/>
      <c r="AQ352" s="75"/>
    </row>
    <row r="353" ht="14.25" customHeight="1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5"/>
      <c r="AM353" s="75"/>
      <c r="AN353" s="75"/>
      <c r="AO353" s="75"/>
      <c r="AP353" s="75"/>
      <c r="AQ353" s="75"/>
    </row>
    <row r="354" ht="14.25" customHeight="1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  <c r="AO354" s="75"/>
      <c r="AP354" s="75"/>
      <c r="AQ354" s="75"/>
    </row>
    <row r="355" ht="14.25" customHeight="1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  <c r="AO355" s="75"/>
      <c r="AP355" s="75"/>
      <c r="AQ355" s="75"/>
    </row>
    <row r="356" ht="14.25" customHeight="1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5"/>
      <c r="AQ356" s="75"/>
    </row>
    <row r="357" ht="14.25" customHeight="1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  <c r="AO357" s="75"/>
      <c r="AP357" s="75"/>
      <c r="AQ357" s="75"/>
    </row>
    <row r="358" ht="14.25" customHeight="1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  <c r="AO358" s="75"/>
      <c r="AP358" s="75"/>
      <c r="AQ358" s="75"/>
    </row>
    <row r="359" ht="14.25" customHeight="1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5"/>
      <c r="AQ359" s="75"/>
    </row>
    <row r="360" ht="14.25" customHeight="1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  <c r="AO360" s="75"/>
      <c r="AP360" s="75"/>
      <c r="AQ360" s="75"/>
    </row>
    <row r="361" ht="14.25" customHeight="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  <c r="AO361" s="75"/>
      <c r="AP361" s="75"/>
      <c r="AQ361" s="75"/>
    </row>
    <row r="362" ht="14.25" customHeight="1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5"/>
      <c r="AM362" s="75"/>
      <c r="AN362" s="75"/>
      <c r="AO362" s="75"/>
      <c r="AP362" s="75"/>
      <c r="AQ362" s="75"/>
    </row>
    <row r="363" ht="14.25" customHeight="1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  <c r="AO363" s="75"/>
      <c r="AP363" s="75"/>
      <c r="AQ363" s="75"/>
    </row>
    <row r="364" ht="14.25" customHeight="1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5"/>
      <c r="AM364" s="75"/>
      <c r="AN364" s="75"/>
      <c r="AO364" s="75"/>
      <c r="AP364" s="75"/>
      <c r="AQ364" s="75"/>
    </row>
    <row r="365" ht="14.25" customHeight="1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  <c r="AO365" s="75"/>
      <c r="AP365" s="75"/>
      <c r="AQ365" s="75"/>
    </row>
    <row r="366" ht="14.25" customHeight="1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  <c r="AD366" s="75"/>
      <c r="AE366" s="75"/>
      <c r="AF366" s="75"/>
      <c r="AG366" s="75"/>
      <c r="AH366" s="75"/>
      <c r="AI366" s="75"/>
      <c r="AJ366" s="75"/>
      <c r="AK366" s="75"/>
      <c r="AL366" s="75"/>
      <c r="AM366" s="75"/>
      <c r="AN366" s="75"/>
      <c r="AO366" s="75"/>
      <c r="AP366" s="75"/>
      <c r="AQ366" s="75"/>
    </row>
    <row r="367" ht="14.25" customHeight="1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  <c r="AD367" s="75"/>
      <c r="AE367" s="75"/>
      <c r="AF367" s="75"/>
      <c r="AG367" s="75"/>
      <c r="AH367" s="75"/>
      <c r="AI367" s="75"/>
      <c r="AJ367" s="75"/>
      <c r="AK367" s="75"/>
      <c r="AL367" s="75"/>
      <c r="AM367" s="75"/>
      <c r="AN367" s="75"/>
      <c r="AO367" s="75"/>
      <c r="AP367" s="75"/>
      <c r="AQ367" s="75"/>
    </row>
    <row r="368" ht="14.25" customHeight="1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  <c r="AO368" s="75"/>
      <c r="AP368" s="75"/>
      <c r="AQ368" s="75"/>
    </row>
    <row r="369" ht="14.25" customHeight="1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  <c r="AO369" s="75"/>
      <c r="AP369" s="75"/>
      <c r="AQ369" s="75"/>
    </row>
    <row r="370" ht="14.25" customHeight="1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5"/>
      <c r="AQ370" s="75"/>
    </row>
    <row r="371" ht="14.25" customHeight="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  <c r="AO371" s="75"/>
      <c r="AP371" s="75"/>
      <c r="AQ371" s="75"/>
    </row>
    <row r="372" ht="14.25" customHeight="1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  <c r="AO372" s="75"/>
      <c r="AP372" s="75"/>
      <c r="AQ372" s="75"/>
    </row>
    <row r="373" ht="14.25" customHeight="1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  <c r="AO373" s="75"/>
      <c r="AP373" s="75"/>
      <c r="AQ373" s="75"/>
    </row>
    <row r="374" ht="14.25" customHeight="1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  <c r="AO374" s="75"/>
      <c r="AP374" s="75"/>
      <c r="AQ374" s="75"/>
    </row>
    <row r="375" ht="14.25" customHeight="1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  <c r="AO375" s="75"/>
      <c r="AP375" s="75"/>
      <c r="AQ375" s="75"/>
    </row>
    <row r="376" ht="14.25" customHeight="1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  <c r="AO376" s="75"/>
      <c r="AP376" s="75"/>
      <c r="AQ376" s="75"/>
    </row>
    <row r="377" ht="14.25" customHeight="1">
      <c r="F377" s="176"/>
      <c r="N377" s="176"/>
      <c r="V377" s="176"/>
      <c r="X377" s="132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  <c r="AO377" s="75"/>
      <c r="AP377" s="75"/>
      <c r="AQ377" s="75"/>
    </row>
    <row r="378" ht="14.25" customHeight="1">
      <c r="F378" s="176"/>
      <c r="N378" s="176"/>
      <c r="V378" s="176"/>
      <c r="X378" s="132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  <c r="AO378" s="75"/>
      <c r="AP378" s="75"/>
      <c r="AQ378" s="75"/>
    </row>
    <row r="379" ht="14.25" customHeight="1">
      <c r="F379" s="176"/>
      <c r="N379" s="176"/>
      <c r="V379" s="176"/>
      <c r="X379" s="132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5"/>
      <c r="AQ379" s="75"/>
    </row>
    <row r="380" ht="14.25" customHeight="1">
      <c r="F380" s="176"/>
      <c r="N380" s="176"/>
      <c r="V380" s="176"/>
      <c r="X380" s="132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5"/>
      <c r="AQ380" s="75"/>
    </row>
    <row r="381" ht="14.25" customHeight="1">
      <c r="F381" s="176"/>
      <c r="N381" s="176"/>
      <c r="V381" s="176"/>
      <c r="X381" s="132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5"/>
      <c r="AQ381" s="75"/>
    </row>
    <row r="382" ht="14.25" customHeight="1">
      <c r="F382" s="176"/>
      <c r="N382" s="176"/>
      <c r="V382" s="176"/>
      <c r="X382" s="132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  <c r="AO382" s="75"/>
      <c r="AP382" s="75"/>
      <c r="AQ382" s="75"/>
    </row>
    <row r="383" ht="14.25" customHeight="1">
      <c r="F383" s="176"/>
      <c r="N383" s="176"/>
      <c r="V383" s="176"/>
      <c r="X383" s="132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  <c r="AO383" s="75"/>
      <c r="AP383" s="75"/>
      <c r="AQ383" s="75"/>
    </row>
    <row r="384" ht="14.25" customHeight="1">
      <c r="F384" s="176"/>
      <c r="N384" s="176"/>
      <c r="V384" s="176"/>
      <c r="X384" s="132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5"/>
      <c r="AQ384" s="75"/>
    </row>
    <row r="385" ht="14.25" customHeight="1">
      <c r="F385" s="176"/>
      <c r="N385" s="176"/>
      <c r="V385" s="176"/>
      <c r="X385" s="132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  <c r="AO385" s="75"/>
      <c r="AP385" s="75"/>
      <c r="AQ385" s="75"/>
    </row>
    <row r="386" ht="14.25" customHeight="1">
      <c r="F386" s="176"/>
      <c r="N386" s="176"/>
      <c r="V386" s="176"/>
      <c r="X386" s="132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  <c r="AO386" s="75"/>
      <c r="AP386" s="75"/>
      <c r="AQ386" s="75"/>
    </row>
    <row r="387" ht="14.25" customHeight="1">
      <c r="F387" s="176"/>
      <c r="N387" s="176"/>
      <c r="V387" s="176"/>
      <c r="X387" s="132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  <c r="AO387" s="75"/>
      <c r="AP387" s="75"/>
      <c r="AQ387" s="75"/>
    </row>
    <row r="388" ht="14.25" customHeight="1">
      <c r="F388" s="176"/>
      <c r="N388" s="176"/>
      <c r="V388" s="176"/>
      <c r="X388" s="132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  <c r="AO388" s="75"/>
      <c r="AP388" s="75"/>
      <c r="AQ388" s="75"/>
    </row>
    <row r="389" ht="14.25" customHeight="1">
      <c r="F389" s="176"/>
      <c r="N389" s="176"/>
      <c r="V389" s="176"/>
      <c r="X389" s="132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5"/>
      <c r="AQ389" s="75"/>
    </row>
    <row r="390" ht="14.25" customHeight="1">
      <c r="F390" s="176"/>
      <c r="N390" s="176"/>
      <c r="V390" s="176"/>
      <c r="X390" s="132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75"/>
      <c r="AP390" s="75"/>
      <c r="AQ390" s="75"/>
    </row>
    <row r="391" ht="14.25" customHeight="1">
      <c r="F391" s="176"/>
      <c r="N391" s="176"/>
      <c r="V391" s="176"/>
      <c r="X391" s="132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  <c r="AO391" s="75"/>
      <c r="AP391" s="75"/>
      <c r="AQ391" s="75"/>
    </row>
    <row r="392" ht="14.25" customHeight="1">
      <c r="F392" s="176"/>
      <c r="N392" s="176"/>
      <c r="V392" s="176"/>
      <c r="X392" s="132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5"/>
      <c r="AQ392" s="75"/>
    </row>
    <row r="393" ht="14.25" customHeight="1">
      <c r="F393" s="176"/>
      <c r="N393" s="176"/>
      <c r="V393" s="176"/>
      <c r="X393" s="132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5"/>
      <c r="AQ393" s="75"/>
    </row>
    <row r="394" ht="14.25" customHeight="1">
      <c r="F394" s="176"/>
      <c r="N394" s="176"/>
      <c r="V394" s="176"/>
      <c r="X394" s="132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5"/>
      <c r="AQ394" s="75"/>
    </row>
    <row r="395" ht="14.25" customHeight="1">
      <c r="F395" s="176"/>
      <c r="N395" s="176"/>
      <c r="V395" s="176"/>
      <c r="X395" s="132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</row>
    <row r="396" ht="14.25" customHeight="1">
      <c r="F396" s="176"/>
      <c r="N396" s="176"/>
      <c r="V396" s="176"/>
      <c r="X396" s="132"/>
      <c r="Y396" s="75"/>
      <c r="Z396" s="75"/>
      <c r="AA396" s="75"/>
      <c r="AB396" s="75"/>
      <c r="AC396" s="75"/>
      <c r="AD396" s="75"/>
      <c r="AE396" s="75"/>
      <c r="AF396" s="75"/>
      <c r="AG396" s="75"/>
      <c r="AH396" s="75"/>
      <c r="AI396" s="75"/>
      <c r="AJ396" s="75"/>
      <c r="AK396" s="75"/>
      <c r="AL396" s="75"/>
      <c r="AM396" s="75"/>
      <c r="AN396" s="75"/>
      <c r="AO396" s="75"/>
      <c r="AP396" s="75"/>
      <c r="AQ396" s="75"/>
    </row>
    <row r="397" ht="14.25" customHeight="1">
      <c r="F397" s="176"/>
      <c r="N397" s="176"/>
      <c r="V397" s="176"/>
      <c r="X397" s="132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5"/>
      <c r="AQ397" s="75"/>
    </row>
    <row r="398" ht="14.25" customHeight="1">
      <c r="F398" s="176"/>
      <c r="N398" s="176"/>
      <c r="V398" s="176"/>
      <c r="X398" s="132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5"/>
      <c r="AQ398" s="75"/>
    </row>
    <row r="399" ht="14.25" customHeight="1">
      <c r="F399" s="176"/>
      <c r="N399" s="176"/>
      <c r="V399" s="176"/>
      <c r="X399" s="132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5"/>
      <c r="AQ399" s="75"/>
    </row>
    <row r="400" ht="14.25" customHeight="1">
      <c r="F400" s="176"/>
      <c r="N400" s="176"/>
      <c r="V400" s="176"/>
      <c r="X400" s="132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  <c r="AO400" s="75"/>
      <c r="AP400" s="75"/>
      <c r="AQ400" s="75"/>
    </row>
    <row r="401" ht="14.25" customHeight="1">
      <c r="F401" s="176"/>
      <c r="N401" s="176"/>
      <c r="V401" s="176"/>
      <c r="X401" s="132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5"/>
      <c r="AQ401" s="75"/>
    </row>
    <row r="402" ht="14.25" customHeight="1">
      <c r="F402" s="176"/>
      <c r="N402" s="176"/>
      <c r="V402" s="176"/>
      <c r="X402" s="132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5"/>
      <c r="AQ402" s="75"/>
    </row>
    <row r="403" ht="14.25" customHeight="1">
      <c r="F403" s="176"/>
      <c r="N403" s="176"/>
      <c r="V403" s="176"/>
      <c r="X403" s="132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5"/>
      <c r="AQ403" s="75"/>
    </row>
    <row r="404" ht="14.25" customHeight="1">
      <c r="F404" s="176"/>
      <c r="N404" s="176"/>
      <c r="V404" s="176"/>
      <c r="X404" s="132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  <c r="AO404" s="75"/>
      <c r="AP404" s="75"/>
      <c r="AQ404" s="75"/>
    </row>
    <row r="405" ht="14.25" customHeight="1">
      <c r="F405" s="176"/>
      <c r="N405" s="176"/>
      <c r="V405" s="176"/>
      <c r="X405" s="132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5"/>
      <c r="AQ405" s="75"/>
    </row>
    <row r="406" ht="14.25" customHeight="1">
      <c r="F406" s="176"/>
      <c r="N406" s="176"/>
      <c r="V406" s="176"/>
      <c r="X406" s="132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5"/>
      <c r="AQ406" s="75"/>
    </row>
    <row r="407" ht="14.25" customHeight="1">
      <c r="F407" s="176"/>
      <c r="N407" s="176"/>
      <c r="V407" s="176"/>
      <c r="X407" s="132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5"/>
      <c r="AQ407" s="75"/>
    </row>
    <row r="408" ht="14.25" customHeight="1">
      <c r="F408" s="176"/>
      <c r="N408" s="176"/>
      <c r="V408" s="176"/>
      <c r="X408" s="132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5"/>
      <c r="AQ408" s="75"/>
    </row>
    <row r="409" ht="14.25" customHeight="1">
      <c r="F409" s="176"/>
      <c r="N409" s="176"/>
      <c r="V409" s="176"/>
      <c r="X409" s="132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  <c r="AO409" s="75"/>
      <c r="AP409" s="75"/>
      <c r="AQ409" s="75"/>
    </row>
    <row r="410" ht="14.25" customHeight="1">
      <c r="F410" s="176"/>
      <c r="N410" s="176"/>
      <c r="V410" s="176"/>
      <c r="X410" s="132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5"/>
      <c r="AQ410" s="75"/>
    </row>
    <row r="411" ht="14.25" customHeight="1">
      <c r="F411" s="176"/>
      <c r="N411" s="176"/>
      <c r="V411" s="176"/>
      <c r="X411" s="132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5"/>
      <c r="AQ411" s="75"/>
    </row>
    <row r="412" ht="14.25" customHeight="1">
      <c r="F412" s="176"/>
      <c r="N412" s="176"/>
      <c r="V412" s="176"/>
      <c r="X412" s="132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5"/>
      <c r="AQ412" s="75"/>
    </row>
    <row r="413" ht="14.25" customHeight="1">
      <c r="F413" s="176"/>
      <c r="N413" s="176"/>
      <c r="V413" s="176"/>
      <c r="X413" s="132"/>
      <c r="Y413" s="75"/>
      <c r="Z413" s="75"/>
      <c r="AA413" s="75"/>
      <c r="AB413" s="75"/>
      <c r="AC413" s="75"/>
      <c r="AD413" s="75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  <c r="AO413" s="75"/>
      <c r="AP413" s="75"/>
      <c r="AQ413" s="75"/>
    </row>
    <row r="414" ht="14.25" customHeight="1">
      <c r="F414" s="176"/>
      <c r="N414" s="176"/>
      <c r="V414" s="176"/>
      <c r="X414" s="132"/>
      <c r="Y414" s="75"/>
      <c r="Z414" s="75"/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5"/>
      <c r="AQ414" s="75"/>
    </row>
    <row r="415" ht="14.25" customHeight="1">
      <c r="F415" s="176"/>
      <c r="N415" s="176"/>
      <c r="V415" s="176"/>
      <c r="X415" s="132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5"/>
      <c r="AQ415" s="75"/>
    </row>
    <row r="416" ht="14.25" customHeight="1">
      <c r="F416" s="176"/>
      <c r="N416" s="176"/>
      <c r="V416" s="176"/>
      <c r="X416" s="132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5"/>
      <c r="AP416" s="75"/>
      <c r="AQ416" s="75"/>
    </row>
    <row r="417" ht="14.25" customHeight="1">
      <c r="F417" s="176"/>
      <c r="N417" s="176"/>
      <c r="V417" s="176"/>
      <c r="X417" s="132"/>
      <c r="Y417" s="75"/>
      <c r="Z417" s="75"/>
      <c r="AA417" s="75"/>
      <c r="AB417" s="75"/>
      <c r="AC417" s="75"/>
      <c r="AD417" s="75"/>
      <c r="AE417" s="75"/>
      <c r="AF417" s="75"/>
      <c r="AG417" s="75"/>
      <c r="AH417" s="75"/>
      <c r="AI417" s="75"/>
      <c r="AJ417" s="75"/>
      <c r="AK417" s="75"/>
      <c r="AL417" s="75"/>
      <c r="AM417" s="75"/>
      <c r="AN417" s="75"/>
      <c r="AO417" s="75"/>
      <c r="AP417" s="75"/>
      <c r="AQ417" s="75"/>
    </row>
    <row r="418" ht="14.25" customHeight="1">
      <c r="F418" s="176"/>
      <c r="N418" s="176"/>
      <c r="V418" s="176"/>
      <c r="X418" s="132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  <c r="AO418" s="75"/>
      <c r="AP418" s="75"/>
      <c r="AQ418" s="75"/>
    </row>
    <row r="419" ht="14.25" customHeight="1">
      <c r="F419" s="176"/>
      <c r="N419" s="176"/>
      <c r="V419" s="176"/>
      <c r="X419" s="132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  <c r="AO419" s="75"/>
      <c r="AP419" s="75"/>
      <c r="AQ419" s="75"/>
    </row>
    <row r="420" ht="14.25" customHeight="1">
      <c r="F420" s="176"/>
      <c r="N420" s="176"/>
      <c r="V420" s="176"/>
      <c r="X420" s="132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</row>
    <row r="421" ht="14.25" customHeight="1">
      <c r="F421" s="176"/>
      <c r="N421" s="176"/>
      <c r="V421" s="176"/>
      <c r="X421" s="132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5"/>
      <c r="AQ421" s="75"/>
    </row>
    <row r="422" ht="14.25" customHeight="1">
      <c r="F422" s="176"/>
      <c r="N422" s="176"/>
      <c r="V422" s="176"/>
      <c r="X422" s="132"/>
      <c r="Y422" s="75"/>
      <c r="Z422" s="75"/>
      <c r="AA422" s="75"/>
      <c r="AB422" s="75"/>
      <c r="AC422" s="75"/>
      <c r="AD422" s="75"/>
      <c r="AE422" s="75"/>
      <c r="AF422" s="75"/>
      <c r="AG422" s="75"/>
      <c r="AH422" s="75"/>
      <c r="AI422" s="75"/>
      <c r="AJ422" s="75"/>
      <c r="AK422" s="75"/>
      <c r="AL422" s="75"/>
      <c r="AM422" s="75"/>
      <c r="AN422" s="75"/>
      <c r="AO422" s="75"/>
      <c r="AP422" s="75"/>
      <c r="AQ422" s="75"/>
    </row>
    <row r="423" ht="14.25" customHeight="1">
      <c r="F423" s="176"/>
      <c r="N423" s="176"/>
      <c r="V423" s="176"/>
      <c r="X423" s="132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5"/>
      <c r="AQ423" s="75"/>
    </row>
    <row r="424" ht="14.25" customHeight="1">
      <c r="F424" s="176"/>
      <c r="N424" s="176"/>
      <c r="V424" s="176"/>
      <c r="X424" s="132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  <c r="AO424" s="75"/>
      <c r="AP424" s="75"/>
      <c r="AQ424" s="75"/>
    </row>
    <row r="425" ht="14.25" customHeight="1">
      <c r="F425" s="176"/>
      <c r="N425" s="176"/>
      <c r="V425" s="176"/>
      <c r="X425" s="132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  <c r="AO425" s="75"/>
      <c r="AP425" s="75"/>
      <c r="AQ425" s="75"/>
    </row>
    <row r="426" ht="14.25" customHeight="1">
      <c r="F426" s="176"/>
      <c r="N426" s="176"/>
      <c r="V426" s="176"/>
      <c r="X426" s="132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5"/>
      <c r="AQ426" s="75"/>
    </row>
    <row r="427" ht="14.25" customHeight="1">
      <c r="F427" s="176"/>
      <c r="N427" s="176"/>
      <c r="V427" s="176"/>
      <c r="X427" s="132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  <c r="AO427" s="75"/>
      <c r="AP427" s="75"/>
      <c r="AQ427" s="75"/>
    </row>
    <row r="428" ht="14.25" customHeight="1">
      <c r="F428" s="176"/>
      <c r="N428" s="176"/>
      <c r="V428" s="176"/>
      <c r="X428" s="132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5"/>
      <c r="AQ428" s="75"/>
    </row>
    <row r="429" ht="14.25" customHeight="1">
      <c r="F429" s="176"/>
      <c r="N429" s="176"/>
      <c r="V429" s="176"/>
      <c r="X429" s="132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5"/>
      <c r="AQ429" s="75"/>
    </row>
    <row r="430" ht="14.25" customHeight="1">
      <c r="F430" s="176"/>
      <c r="N430" s="176"/>
      <c r="V430" s="176"/>
      <c r="X430" s="132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5"/>
      <c r="AQ430" s="75"/>
    </row>
    <row r="431" ht="14.25" customHeight="1">
      <c r="F431" s="176"/>
      <c r="N431" s="176"/>
      <c r="V431" s="176"/>
      <c r="X431" s="132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5"/>
      <c r="AQ431" s="75"/>
    </row>
    <row r="432" ht="14.25" customHeight="1">
      <c r="F432" s="176"/>
      <c r="N432" s="176"/>
      <c r="V432" s="176"/>
      <c r="X432" s="132"/>
      <c r="Y432" s="75"/>
      <c r="Z432" s="75"/>
      <c r="AA432" s="75"/>
      <c r="AB432" s="75"/>
      <c r="AC432" s="75"/>
      <c r="AD432" s="75"/>
      <c r="AE432" s="75"/>
      <c r="AF432" s="75"/>
      <c r="AG432" s="75"/>
      <c r="AH432" s="75"/>
      <c r="AI432" s="75"/>
      <c r="AJ432" s="75"/>
      <c r="AK432" s="75"/>
      <c r="AL432" s="75"/>
      <c r="AM432" s="75"/>
      <c r="AN432" s="75"/>
      <c r="AO432" s="75"/>
      <c r="AP432" s="75"/>
      <c r="AQ432" s="75"/>
    </row>
    <row r="433" ht="14.25" customHeight="1">
      <c r="F433" s="176"/>
      <c r="N433" s="176"/>
      <c r="V433" s="176"/>
      <c r="X433" s="132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5"/>
      <c r="AQ433" s="75"/>
    </row>
    <row r="434" ht="14.25" customHeight="1">
      <c r="F434" s="176"/>
      <c r="N434" s="176"/>
      <c r="V434" s="176"/>
      <c r="X434" s="132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5"/>
      <c r="AQ434" s="75"/>
    </row>
    <row r="435" ht="14.25" customHeight="1">
      <c r="F435" s="176"/>
      <c r="N435" s="176"/>
      <c r="V435" s="176"/>
      <c r="X435" s="132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5"/>
      <c r="AQ435" s="75"/>
    </row>
    <row r="436" ht="14.25" customHeight="1">
      <c r="F436" s="176"/>
      <c r="N436" s="176"/>
      <c r="V436" s="176"/>
      <c r="X436" s="132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5"/>
      <c r="AQ436" s="75"/>
    </row>
    <row r="437" ht="14.25" customHeight="1">
      <c r="F437" s="176"/>
      <c r="N437" s="176"/>
      <c r="V437" s="176"/>
      <c r="X437" s="132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5"/>
      <c r="AQ437" s="75"/>
    </row>
    <row r="438" ht="14.25" customHeight="1">
      <c r="F438" s="176"/>
      <c r="N438" s="176"/>
      <c r="V438" s="176"/>
      <c r="X438" s="132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5"/>
      <c r="AQ438" s="75"/>
    </row>
    <row r="439" ht="14.25" customHeight="1">
      <c r="F439" s="176"/>
      <c r="N439" s="176"/>
      <c r="V439" s="176"/>
      <c r="X439" s="132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5"/>
      <c r="AQ439" s="75"/>
    </row>
    <row r="440" ht="14.25" customHeight="1">
      <c r="F440" s="176"/>
      <c r="N440" s="176"/>
      <c r="V440" s="176"/>
      <c r="X440" s="132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5"/>
      <c r="AQ440" s="75"/>
    </row>
    <row r="441" ht="14.25" customHeight="1">
      <c r="F441" s="176"/>
      <c r="N441" s="176"/>
      <c r="V441" s="176"/>
      <c r="X441" s="132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5"/>
      <c r="AQ441" s="75"/>
    </row>
    <row r="442" ht="14.25" customHeight="1">
      <c r="F442" s="176"/>
      <c r="N442" s="176"/>
      <c r="V442" s="176"/>
      <c r="X442" s="132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5"/>
      <c r="AQ442" s="75"/>
    </row>
    <row r="443" ht="14.25" customHeight="1">
      <c r="F443" s="176"/>
      <c r="N443" s="176"/>
      <c r="V443" s="176"/>
      <c r="X443" s="132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5"/>
      <c r="AQ443" s="75"/>
    </row>
    <row r="444" ht="14.25" customHeight="1">
      <c r="F444" s="176"/>
      <c r="N444" s="176"/>
      <c r="V444" s="176"/>
      <c r="X444" s="132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5"/>
      <c r="AQ444" s="75"/>
    </row>
    <row r="445" ht="14.25" customHeight="1">
      <c r="F445" s="176"/>
      <c r="N445" s="176"/>
      <c r="V445" s="176"/>
      <c r="X445" s="132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5"/>
      <c r="AQ445" s="75"/>
    </row>
    <row r="446" ht="14.25" customHeight="1">
      <c r="F446" s="176"/>
      <c r="N446" s="176"/>
      <c r="V446" s="176"/>
      <c r="X446" s="132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5"/>
      <c r="AQ446" s="75"/>
    </row>
    <row r="447" ht="14.25" customHeight="1">
      <c r="F447" s="176"/>
      <c r="N447" s="176"/>
      <c r="V447" s="176"/>
      <c r="X447" s="132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5"/>
      <c r="AQ447" s="75"/>
    </row>
    <row r="448" ht="14.25" customHeight="1">
      <c r="F448" s="176"/>
      <c r="N448" s="176"/>
      <c r="V448" s="176"/>
      <c r="X448" s="132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5"/>
      <c r="AQ448" s="75"/>
    </row>
    <row r="449" ht="14.25" customHeight="1">
      <c r="F449" s="176"/>
      <c r="N449" s="176"/>
      <c r="V449" s="176"/>
      <c r="X449" s="132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5"/>
      <c r="AQ449" s="75"/>
    </row>
    <row r="450" ht="14.25" customHeight="1">
      <c r="F450" s="176"/>
      <c r="N450" s="176"/>
      <c r="V450" s="176"/>
      <c r="X450" s="132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5"/>
      <c r="AQ450" s="75"/>
    </row>
    <row r="451" ht="14.25" customHeight="1">
      <c r="F451" s="176"/>
      <c r="N451" s="176"/>
      <c r="V451" s="176"/>
      <c r="X451" s="132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5"/>
      <c r="AQ451" s="75"/>
    </row>
    <row r="452" ht="14.25" customHeight="1">
      <c r="F452" s="176"/>
      <c r="N452" s="176"/>
      <c r="V452" s="176"/>
      <c r="X452" s="132"/>
      <c r="Y452" s="75"/>
      <c r="Z452" s="75"/>
      <c r="AA452" s="75"/>
      <c r="AB452" s="75"/>
      <c r="AC452" s="75"/>
      <c r="AD452" s="75"/>
      <c r="AE452" s="75"/>
      <c r="AF452" s="75"/>
      <c r="AG452" s="75"/>
      <c r="AH452" s="75"/>
      <c r="AI452" s="75"/>
      <c r="AJ452" s="75"/>
      <c r="AK452" s="75"/>
      <c r="AL452" s="75"/>
      <c r="AM452" s="75"/>
      <c r="AN452" s="75"/>
      <c r="AO452" s="75"/>
      <c r="AP452" s="75"/>
      <c r="AQ452" s="75"/>
    </row>
    <row r="453" ht="14.25" customHeight="1">
      <c r="F453" s="176"/>
      <c r="N453" s="176"/>
      <c r="V453" s="176"/>
      <c r="X453" s="132"/>
      <c r="Y453" s="75"/>
      <c r="Z453" s="75"/>
      <c r="AA453" s="75"/>
      <c r="AB453" s="75"/>
      <c r="AC453" s="75"/>
      <c r="AD453" s="75"/>
      <c r="AE453" s="75"/>
      <c r="AF453" s="75"/>
      <c r="AG453" s="75"/>
      <c r="AH453" s="75"/>
      <c r="AI453" s="75"/>
      <c r="AJ453" s="75"/>
      <c r="AK453" s="75"/>
      <c r="AL453" s="75"/>
      <c r="AM453" s="75"/>
      <c r="AN453" s="75"/>
      <c r="AO453" s="75"/>
      <c r="AP453" s="75"/>
      <c r="AQ453" s="75"/>
    </row>
    <row r="454" ht="14.25" customHeight="1">
      <c r="F454" s="176"/>
      <c r="N454" s="176"/>
      <c r="V454" s="176"/>
      <c r="X454" s="132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5"/>
      <c r="AQ454" s="75"/>
    </row>
    <row r="455" ht="14.25" customHeight="1">
      <c r="F455" s="176"/>
      <c r="N455" s="176"/>
      <c r="V455" s="176"/>
      <c r="X455" s="132"/>
      <c r="Y455" s="75"/>
      <c r="Z455" s="75"/>
      <c r="AA455" s="75"/>
      <c r="AB455" s="75"/>
      <c r="AC455" s="75"/>
      <c r="AD455" s="75"/>
      <c r="AE455" s="75"/>
      <c r="AF455" s="75"/>
      <c r="AG455" s="75"/>
      <c r="AH455" s="75"/>
      <c r="AI455" s="75"/>
      <c r="AJ455" s="75"/>
      <c r="AK455" s="75"/>
      <c r="AL455" s="75"/>
      <c r="AM455" s="75"/>
      <c r="AN455" s="75"/>
      <c r="AO455" s="75"/>
      <c r="AP455" s="75"/>
      <c r="AQ455" s="75"/>
    </row>
    <row r="456" ht="14.25" customHeight="1">
      <c r="F456" s="176"/>
      <c r="N456" s="176"/>
      <c r="V456" s="176"/>
      <c r="X456" s="132"/>
      <c r="Y456" s="75"/>
      <c r="Z456" s="75"/>
      <c r="AA456" s="75"/>
      <c r="AB456" s="75"/>
      <c r="AC456" s="75"/>
      <c r="AD456" s="75"/>
      <c r="AE456" s="75"/>
      <c r="AF456" s="75"/>
      <c r="AG456" s="75"/>
      <c r="AH456" s="75"/>
      <c r="AI456" s="75"/>
      <c r="AJ456" s="75"/>
      <c r="AK456" s="75"/>
      <c r="AL456" s="75"/>
      <c r="AM456" s="75"/>
      <c r="AN456" s="75"/>
      <c r="AO456" s="75"/>
      <c r="AP456" s="75"/>
      <c r="AQ456" s="75"/>
    </row>
    <row r="457" ht="14.25" customHeight="1">
      <c r="F457" s="176"/>
      <c r="N457" s="176"/>
      <c r="V457" s="176"/>
      <c r="X457" s="132"/>
      <c r="Y457" s="75"/>
      <c r="Z457" s="75"/>
      <c r="AA457" s="75"/>
      <c r="AB457" s="75"/>
      <c r="AC457" s="75"/>
      <c r="AD457" s="75"/>
      <c r="AE457" s="75"/>
      <c r="AF457" s="75"/>
      <c r="AG457" s="75"/>
      <c r="AH457" s="75"/>
      <c r="AI457" s="75"/>
      <c r="AJ457" s="75"/>
      <c r="AK457" s="75"/>
      <c r="AL457" s="75"/>
      <c r="AM457" s="75"/>
      <c r="AN457" s="75"/>
      <c r="AO457" s="75"/>
      <c r="AP457" s="75"/>
      <c r="AQ457" s="75"/>
    </row>
    <row r="458" ht="14.25" customHeight="1">
      <c r="F458" s="176"/>
      <c r="N458" s="176"/>
      <c r="V458" s="176"/>
      <c r="X458" s="132"/>
      <c r="Y458" s="75"/>
      <c r="Z458" s="75"/>
      <c r="AA458" s="75"/>
      <c r="AB458" s="75"/>
      <c r="AC458" s="75"/>
      <c r="AD458" s="75"/>
      <c r="AE458" s="75"/>
      <c r="AF458" s="75"/>
      <c r="AG458" s="75"/>
      <c r="AH458" s="75"/>
      <c r="AI458" s="75"/>
      <c r="AJ458" s="75"/>
      <c r="AK458" s="75"/>
      <c r="AL458" s="75"/>
      <c r="AM458" s="75"/>
      <c r="AN458" s="75"/>
      <c r="AO458" s="75"/>
      <c r="AP458" s="75"/>
      <c r="AQ458" s="75"/>
    </row>
    <row r="459" ht="14.25" customHeight="1">
      <c r="F459" s="176"/>
      <c r="N459" s="176"/>
      <c r="V459" s="176"/>
      <c r="X459" s="132"/>
      <c r="Y459" s="75"/>
      <c r="Z459" s="75"/>
      <c r="AA459" s="75"/>
      <c r="AB459" s="75"/>
      <c r="AC459" s="75"/>
      <c r="AD459" s="75"/>
      <c r="AE459" s="75"/>
      <c r="AF459" s="75"/>
      <c r="AG459" s="75"/>
      <c r="AH459" s="75"/>
      <c r="AI459" s="75"/>
      <c r="AJ459" s="75"/>
      <c r="AK459" s="75"/>
      <c r="AL459" s="75"/>
      <c r="AM459" s="75"/>
      <c r="AN459" s="75"/>
      <c r="AO459" s="75"/>
      <c r="AP459" s="75"/>
      <c r="AQ459" s="75"/>
    </row>
    <row r="460" ht="14.25" customHeight="1">
      <c r="F460" s="176"/>
      <c r="N460" s="176"/>
      <c r="V460" s="176"/>
      <c r="X460" s="132"/>
      <c r="Y460" s="75"/>
      <c r="Z460" s="75"/>
      <c r="AA460" s="75"/>
      <c r="AB460" s="75"/>
      <c r="AC460" s="75"/>
      <c r="AD460" s="75"/>
      <c r="AE460" s="75"/>
      <c r="AF460" s="75"/>
      <c r="AG460" s="75"/>
      <c r="AH460" s="75"/>
      <c r="AI460" s="75"/>
      <c r="AJ460" s="75"/>
      <c r="AK460" s="75"/>
      <c r="AL460" s="75"/>
      <c r="AM460" s="75"/>
      <c r="AN460" s="75"/>
      <c r="AO460" s="75"/>
      <c r="AP460" s="75"/>
      <c r="AQ460" s="75"/>
    </row>
    <row r="461" ht="14.25" customHeight="1">
      <c r="F461" s="176"/>
      <c r="N461" s="176"/>
      <c r="V461" s="176"/>
      <c r="X461" s="132"/>
      <c r="Y461" s="75"/>
      <c r="Z461" s="75"/>
      <c r="AA461" s="75"/>
      <c r="AB461" s="75"/>
      <c r="AC461" s="75"/>
      <c r="AD461" s="75"/>
      <c r="AE461" s="75"/>
      <c r="AF461" s="75"/>
      <c r="AG461" s="75"/>
      <c r="AH461" s="75"/>
      <c r="AI461" s="75"/>
      <c r="AJ461" s="75"/>
      <c r="AK461" s="75"/>
      <c r="AL461" s="75"/>
      <c r="AM461" s="75"/>
      <c r="AN461" s="75"/>
      <c r="AO461" s="75"/>
      <c r="AP461" s="75"/>
      <c r="AQ461" s="75"/>
    </row>
    <row r="462" ht="14.25" customHeight="1">
      <c r="F462" s="176"/>
      <c r="N462" s="176"/>
      <c r="V462" s="176"/>
      <c r="X462" s="132"/>
      <c r="Y462" s="75"/>
      <c r="Z462" s="75"/>
      <c r="AA462" s="75"/>
      <c r="AB462" s="75"/>
      <c r="AC462" s="75"/>
      <c r="AD462" s="75"/>
      <c r="AE462" s="75"/>
      <c r="AF462" s="75"/>
      <c r="AG462" s="75"/>
      <c r="AH462" s="75"/>
      <c r="AI462" s="75"/>
      <c r="AJ462" s="75"/>
      <c r="AK462" s="75"/>
      <c r="AL462" s="75"/>
      <c r="AM462" s="75"/>
      <c r="AN462" s="75"/>
      <c r="AO462" s="75"/>
      <c r="AP462" s="75"/>
      <c r="AQ462" s="75"/>
    </row>
    <row r="463" ht="14.25" customHeight="1">
      <c r="F463" s="176"/>
      <c r="N463" s="176"/>
      <c r="V463" s="176"/>
      <c r="X463" s="132"/>
      <c r="Y463" s="75"/>
      <c r="Z463" s="75"/>
      <c r="AA463" s="75"/>
      <c r="AB463" s="75"/>
      <c r="AC463" s="75"/>
      <c r="AD463" s="75"/>
      <c r="AE463" s="75"/>
      <c r="AF463" s="75"/>
      <c r="AG463" s="75"/>
      <c r="AH463" s="75"/>
      <c r="AI463" s="75"/>
      <c r="AJ463" s="75"/>
      <c r="AK463" s="75"/>
      <c r="AL463" s="75"/>
      <c r="AM463" s="75"/>
      <c r="AN463" s="75"/>
      <c r="AO463" s="75"/>
      <c r="AP463" s="75"/>
      <c r="AQ463" s="75"/>
    </row>
    <row r="464" ht="14.25" customHeight="1">
      <c r="F464" s="176"/>
      <c r="N464" s="176"/>
      <c r="V464" s="176"/>
      <c r="X464" s="132"/>
      <c r="Y464" s="75"/>
      <c r="Z464" s="75"/>
      <c r="AA464" s="75"/>
      <c r="AB464" s="75"/>
      <c r="AC464" s="75"/>
      <c r="AD464" s="75"/>
      <c r="AE464" s="75"/>
      <c r="AF464" s="75"/>
      <c r="AG464" s="75"/>
      <c r="AH464" s="75"/>
      <c r="AI464" s="75"/>
      <c r="AJ464" s="75"/>
      <c r="AK464" s="75"/>
      <c r="AL464" s="75"/>
      <c r="AM464" s="75"/>
      <c r="AN464" s="75"/>
      <c r="AO464" s="75"/>
      <c r="AP464" s="75"/>
      <c r="AQ464" s="75"/>
    </row>
    <row r="465" ht="14.25" customHeight="1">
      <c r="F465" s="176"/>
      <c r="N465" s="176"/>
      <c r="V465" s="176"/>
      <c r="X465" s="132"/>
      <c r="Y465" s="75"/>
      <c r="Z465" s="75"/>
      <c r="AA465" s="75"/>
      <c r="AB465" s="75"/>
      <c r="AC465" s="75"/>
      <c r="AD465" s="75"/>
      <c r="AE465" s="75"/>
      <c r="AF465" s="75"/>
      <c r="AG465" s="75"/>
      <c r="AH465" s="75"/>
      <c r="AI465" s="75"/>
      <c r="AJ465" s="75"/>
      <c r="AK465" s="75"/>
      <c r="AL465" s="75"/>
      <c r="AM465" s="75"/>
      <c r="AN465" s="75"/>
      <c r="AO465" s="75"/>
      <c r="AP465" s="75"/>
      <c r="AQ465" s="75"/>
    </row>
    <row r="466" ht="14.25" customHeight="1">
      <c r="F466" s="176"/>
      <c r="N466" s="176"/>
      <c r="V466" s="176"/>
      <c r="X466" s="132"/>
      <c r="Y466" s="75"/>
      <c r="Z466" s="75"/>
      <c r="AA466" s="75"/>
      <c r="AB466" s="75"/>
      <c r="AC466" s="75"/>
      <c r="AD466" s="75"/>
      <c r="AE466" s="75"/>
      <c r="AF466" s="75"/>
      <c r="AG466" s="75"/>
      <c r="AH466" s="75"/>
      <c r="AI466" s="75"/>
      <c r="AJ466" s="75"/>
      <c r="AK466" s="75"/>
      <c r="AL466" s="75"/>
      <c r="AM466" s="75"/>
      <c r="AN466" s="75"/>
      <c r="AO466" s="75"/>
      <c r="AP466" s="75"/>
      <c r="AQ466" s="75"/>
    </row>
    <row r="467" ht="14.25" customHeight="1">
      <c r="F467" s="176"/>
      <c r="N467" s="176"/>
      <c r="V467" s="176"/>
      <c r="X467" s="132"/>
      <c r="Y467" s="75"/>
      <c r="Z467" s="75"/>
      <c r="AA467" s="75"/>
      <c r="AB467" s="75"/>
      <c r="AC467" s="75"/>
      <c r="AD467" s="75"/>
      <c r="AE467" s="75"/>
      <c r="AF467" s="75"/>
      <c r="AG467" s="75"/>
      <c r="AH467" s="75"/>
      <c r="AI467" s="75"/>
      <c r="AJ467" s="75"/>
      <c r="AK467" s="75"/>
      <c r="AL467" s="75"/>
      <c r="AM467" s="75"/>
      <c r="AN467" s="75"/>
      <c r="AO467" s="75"/>
      <c r="AP467" s="75"/>
      <c r="AQ467" s="75"/>
    </row>
    <row r="468" ht="14.25" customHeight="1">
      <c r="F468" s="176"/>
      <c r="N468" s="176"/>
      <c r="V468" s="176"/>
      <c r="X468" s="132"/>
      <c r="Y468" s="75"/>
      <c r="Z468" s="75"/>
      <c r="AA468" s="75"/>
      <c r="AB468" s="75"/>
      <c r="AC468" s="75"/>
      <c r="AD468" s="75"/>
      <c r="AE468" s="75"/>
      <c r="AF468" s="75"/>
      <c r="AG468" s="75"/>
      <c r="AH468" s="75"/>
      <c r="AI468" s="75"/>
      <c r="AJ468" s="75"/>
      <c r="AK468" s="75"/>
      <c r="AL468" s="75"/>
      <c r="AM468" s="75"/>
      <c r="AN468" s="75"/>
      <c r="AO468" s="75"/>
      <c r="AP468" s="75"/>
      <c r="AQ468" s="75"/>
    </row>
    <row r="469" ht="14.25" customHeight="1">
      <c r="F469" s="176"/>
      <c r="N469" s="176"/>
      <c r="V469" s="176"/>
      <c r="X469" s="132"/>
      <c r="Y469" s="75"/>
      <c r="Z469" s="75"/>
      <c r="AA469" s="75"/>
      <c r="AB469" s="75"/>
      <c r="AC469" s="75"/>
      <c r="AD469" s="75"/>
      <c r="AE469" s="75"/>
      <c r="AF469" s="75"/>
      <c r="AG469" s="75"/>
      <c r="AH469" s="75"/>
      <c r="AI469" s="75"/>
      <c r="AJ469" s="75"/>
      <c r="AK469" s="75"/>
      <c r="AL469" s="75"/>
      <c r="AM469" s="75"/>
      <c r="AN469" s="75"/>
      <c r="AO469" s="75"/>
      <c r="AP469" s="75"/>
      <c r="AQ469" s="75"/>
    </row>
    <row r="470" ht="14.25" customHeight="1">
      <c r="F470" s="176"/>
      <c r="N470" s="176"/>
      <c r="V470" s="176"/>
      <c r="X470" s="132"/>
      <c r="Y470" s="75"/>
      <c r="Z470" s="75"/>
      <c r="AA470" s="75"/>
      <c r="AB470" s="75"/>
      <c r="AC470" s="75"/>
      <c r="AD470" s="75"/>
      <c r="AE470" s="75"/>
      <c r="AF470" s="75"/>
      <c r="AG470" s="75"/>
      <c r="AH470" s="75"/>
      <c r="AI470" s="75"/>
      <c r="AJ470" s="75"/>
      <c r="AK470" s="75"/>
      <c r="AL470" s="75"/>
      <c r="AM470" s="75"/>
      <c r="AN470" s="75"/>
      <c r="AO470" s="75"/>
      <c r="AP470" s="75"/>
      <c r="AQ470" s="75"/>
    </row>
    <row r="471" ht="14.25" customHeight="1">
      <c r="F471" s="176"/>
      <c r="N471" s="176"/>
      <c r="V471" s="176"/>
      <c r="X471" s="132"/>
      <c r="Y471" s="75"/>
      <c r="Z471" s="75"/>
      <c r="AA471" s="75"/>
      <c r="AB471" s="75"/>
      <c r="AC471" s="75"/>
      <c r="AD471" s="75"/>
      <c r="AE471" s="75"/>
      <c r="AF471" s="75"/>
      <c r="AG471" s="75"/>
      <c r="AH471" s="75"/>
      <c r="AI471" s="75"/>
      <c r="AJ471" s="75"/>
      <c r="AK471" s="75"/>
      <c r="AL471" s="75"/>
      <c r="AM471" s="75"/>
      <c r="AN471" s="75"/>
      <c r="AO471" s="75"/>
      <c r="AP471" s="75"/>
      <c r="AQ471" s="75"/>
    </row>
    <row r="472" ht="14.25" customHeight="1">
      <c r="F472" s="176"/>
      <c r="N472" s="176"/>
      <c r="V472" s="176"/>
      <c r="X472" s="132"/>
      <c r="Y472" s="75"/>
      <c r="Z472" s="75"/>
      <c r="AA472" s="75"/>
      <c r="AB472" s="75"/>
      <c r="AC472" s="75"/>
      <c r="AD472" s="75"/>
      <c r="AE472" s="75"/>
      <c r="AF472" s="75"/>
      <c r="AG472" s="75"/>
      <c r="AH472" s="75"/>
      <c r="AI472" s="75"/>
      <c r="AJ472" s="75"/>
      <c r="AK472" s="75"/>
      <c r="AL472" s="75"/>
      <c r="AM472" s="75"/>
      <c r="AN472" s="75"/>
      <c r="AO472" s="75"/>
      <c r="AP472" s="75"/>
      <c r="AQ472" s="75"/>
    </row>
    <row r="473" ht="14.25" customHeight="1">
      <c r="F473" s="176"/>
      <c r="N473" s="176"/>
      <c r="V473" s="176"/>
      <c r="X473" s="132"/>
      <c r="Y473" s="75"/>
      <c r="Z473" s="75"/>
      <c r="AA473" s="75"/>
      <c r="AB473" s="75"/>
      <c r="AC473" s="75"/>
      <c r="AD473" s="75"/>
      <c r="AE473" s="75"/>
      <c r="AF473" s="75"/>
      <c r="AG473" s="75"/>
      <c r="AH473" s="75"/>
      <c r="AI473" s="75"/>
      <c r="AJ473" s="75"/>
      <c r="AK473" s="75"/>
      <c r="AL473" s="75"/>
      <c r="AM473" s="75"/>
      <c r="AN473" s="75"/>
      <c r="AO473" s="75"/>
      <c r="AP473" s="75"/>
      <c r="AQ473" s="75"/>
    </row>
    <row r="474" ht="14.25" customHeight="1">
      <c r="F474" s="176"/>
      <c r="N474" s="176"/>
      <c r="V474" s="176"/>
      <c r="X474" s="132"/>
      <c r="Y474" s="75"/>
      <c r="Z474" s="75"/>
      <c r="AA474" s="75"/>
      <c r="AB474" s="75"/>
      <c r="AC474" s="75"/>
      <c r="AD474" s="75"/>
      <c r="AE474" s="75"/>
      <c r="AF474" s="75"/>
      <c r="AG474" s="75"/>
      <c r="AH474" s="75"/>
      <c r="AI474" s="75"/>
      <c r="AJ474" s="75"/>
      <c r="AK474" s="75"/>
      <c r="AL474" s="75"/>
      <c r="AM474" s="75"/>
      <c r="AN474" s="75"/>
      <c r="AO474" s="75"/>
      <c r="AP474" s="75"/>
      <c r="AQ474" s="75"/>
    </row>
    <row r="475" ht="14.25" customHeight="1">
      <c r="F475" s="176"/>
      <c r="N475" s="176"/>
      <c r="V475" s="176"/>
      <c r="X475" s="132"/>
      <c r="Y475" s="75"/>
      <c r="Z475" s="75"/>
      <c r="AA475" s="75"/>
      <c r="AB475" s="75"/>
      <c r="AC475" s="75"/>
      <c r="AD475" s="75"/>
      <c r="AE475" s="75"/>
      <c r="AF475" s="75"/>
      <c r="AG475" s="75"/>
      <c r="AH475" s="75"/>
      <c r="AI475" s="75"/>
      <c r="AJ475" s="75"/>
      <c r="AK475" s="75"/>
      <c r="AL475" s="75"/>
      <c r="AM475" s="75"/>
      <c r="AN475" s="75"/>
      <c r="AO475" s="75"/>
      <c r="AP475" s="75"/>
      <c r="AQ475" s="75"/>
    </row>
    <row r="476" ht="14.25" customHeight="1">
      <c r="F476" s="176"/>
      <c r="N476" s="176"/>
      <c r="V476" s="176"/>
      <c r="X476" s="132"/>
      <c r="Y476" s="75"/>
      <c r="Z476" s="75"/>
      <c r="AA476" s="75"/>
      <c r="AB476" s="75"/>
      <c r="AC476" s="75"/>
      <c r="AD476" s="75"/>
      <c r="AE476" s="75"/>
      <c r="AF476" s="75"/>
      <c r="AG476" s="75"/>
      <c r="AH476" s="75"/>
      <c r="AI476" s="75"/>
      <c r="AJ476" s="75"/>
      <c r="AK476" s="75"/>
      <c r="AL476" s="75"/>
      <c r="AM476" s="75"/>
      <c r="AN476" s="75"/>
      <c r="AO476" s="75"/>
      <c r="AP476" s="75"/>
      <c r="AQ476" s="75"/>
    </row>
    <row r="477" ht="14.25" customHeight="1">
      <c r="F477" s="176"/>
      <c r="N477" s="176"/>
      <c r="V477" s="176"/>
      <c r="X477" s="132"/>
      <c r="Y477" s="75"/>
      <c r="Z477" s="75"/>
      <c r="AA477" s="75"/>
      <c r="AB477" s="75"/>
      <c r="AC477" s="75"/>
      <c r="AD477" s="75"/>
      <c r="AE477" s="75"/>
      <c r="AF477" s="75"/>
      <c r="AG477" s="75"/>
      <c r="AH477" s="75"/>
      <c r="AI477" s="75"/>
      <c r="AJ477" s="75"/>
      <c r="AK477" s="75"/>
      <c r="AL477" s="75"/>
      <c r="AM477" s="75"/>
      <c r="AN477" s="75"/>
      <c r="AO477" s="75"/>
      <c r="AP477" s="75"/>
      <c r="AQ477" s="75"/>
    </row>
    <row r="478" ht="14.25" customHeight="1">
      <c r="F478" s="176"/>
      <c r="N478" s="176"/>
      <c r="V478" s="176"/>
      <c r="X478" s="132"/>
      <c r="Y478" s="75"/>
      <c r="Z478" s="75"/>
      <c r="AA478" s="75"/>
      <c r="AB478" s="75"/>
      <c r="AC478" s="75"/>
      <c r="AD478" s="75"/>
      <c r="AE478" s="75"/>
      <c r="AF478" s="75"/>
      <c r="AG478" s="75"/>
      <c r="AH478" s="75"/>
      <c r="AI478" s="75"/>
      <c r="AJ478" s="75"/>
      <c r="AK478" s="75"/>
      <c r="AL478" s="75"/>
      <c r="AM478" s="75"/>
      <c r="AN478" s="75"/>
      <c r="AO478" s="75"/>
      <c r="AP478" s="75"/>
      <c r="AQ478" s="75"/>
    </row>
    <row r="479" ht="14.25" customHeight="1">
      <c r="F479" s="176"/>
      <c r="N479" s="176"/>
      <c r="V479" s="176"/>
      <c r="X479" s="132"/>
      <c r="Y479" s="75"/>
      <c r="Z479" s="75"/>
      <c r="AA479" s="75"/>
      <c r="AB479" s="75"/>
      <c r="AC479" s="75"/>
      <c r="AD479" s="75"/>
      <c r="AE479" s="75"/>
      <c r="AF479" s="75"/>
      <c r="AG479" s="75"/>
      <c r="AH479" s="75"/>
      <c r="AI479" s="75"/>
      <c r="AJ479" s="75"/>
      <c r="AK479" s="75"/>
      <c r="AL479" s="75"/>
      <c r="AM479" s="75"/>
      <c r="AN479" s="75"/>
      <c r="AO479" s="75"/>
      <c r="AP479" s="75"/>
      <c r="AQ479" s="75"/>
    </row>
    <row r="480" ht="14.25" customHeight="1">
      <c r="F480" s="176"/>
      <c r="N480" s="176"/>
      <c r="V480" s="176"/>
      <c r="X480" s="132"/>
      <c r="Y480" s="75"/>
      <c r="Z480" s="75"/>
      <c r="AA480" s="75"/>
      <c r="AB480" s="75"/>
      <c r="AC480" s="75"/>
      <c r="AD480" s="75"/>
      <c r="AE480" s="75"/>
      <c r="AF480" s="75"/>
      <c r="AG480" s="75"/>
      <c r="AH480" s="75"/>
      <c r="AI480" s="75"/>
      <c r="AJ480" s="75"/>
      <c r="AK480" s="75"/>
      <c r="AL480" s="75"/>
      <c r="AM480" s="75"/>
      <c r="AN480" s="75"/>
      <c r="AO480" s="75"/>
      <c r="AP480" s="75"/>
      <c r="AQ480" s="75"/>
    </row>
    <row r="481" ht="14.25" customHeight="1">
      <c r="F481" s="176"/>
      <c r="N481" s="176"/>
      <c r="V481" s="176"/>
      <c r="X481" s="132"/>
      <c r="Y481" s="75"/>
      <c r="Z481" s="75"/>
      <c r="AA481" s="75"/>
      <c r="AB481" s="75"/>
      <c r="AC481" s="75"/>
      <c r="AD481" s="75"/>
      <c r="AE481" s="75"/>
      <c r="AF481" s="75"/>
      <c r="AG481" s="75"/>
      <c r="AH481" s="75"/>
      <c r="AI481" s="75"/>
      <c r="AJ481" s="75"/>
      <c r="AK481" s="75"/>
      <c r="AL481" s="75"/>
      <c r="AM481" s="75"/>
      <c r="AN481" s="75"/>
      <c r="AO481" s="75"/>
      <c r="AP481" s="75"/>
      <c r="AQ481" s="75"/>
    </row>
    <row r="482" ht="14.25" customHeight="1">
      <c r="F482" s="176"/>
      <c r="N482" s="176"/>
      <c r="V482" s="176"/>
      <c r="X482" s="132"/>
      <c r="Y482" s="75"/>
      <c r="Z482" s="75"/>
      <c r="AA482" s="75"/>
      <c r="AB482" s="75"/>
      <c r="AC482" s="75"/>
      <c r="AD482" s="75"/>
      <c r="AE482" s="75"/>
      <c r="AF482" s="75"/>
      <c r="AG482" s="75"/>
      <c r="AH482" s="75"/>
      <c r="AI482" s="75"/>
      <c r="AJ482" s="75"/>
      <c r="AK482" s="75"/>
      <c r="AL482" s="75"/>
      <c r="AM482" s="75"/>
      <c r="AN482" s="75"/>
      <c r="AO482" s="75"/>
      <c r="AP482" s="75"/>
      <c r="AQ482" s="75"/>
    </row>
    <row r="483" ht="14.25" customHeight="1">
      <c r="F483" s="176"/>
      <c r="N483" s="176"/>
      <c r="V483" s="176"/>
      <c r="X483" s="132"/>
      <c r="Y483" s="75"/>
      <c r="Z483" s="75"/>
      <c r="AA483" s="75"/>
      <c r="AB483" s="75"/>
      <c r="AC483" s="75"/>
      <c r="AD483" s="75"/>
      <c r="AE483" s="75"/>
      <c r="AF483" s="75"/>
      <c r="AG483" s="75"/>
      <c r="AH483" s="75"/>
      <c r="AI483" s="75"/>
      <c r="AJ483" s="75"/>
      <c r="AK483" s="75"/>
      <c r="AL483" s="75"/>
      <c r="AM483" s="75"/>
      <c r="AN483" s="75"/>
      <c r="AO483" s="75"/>
      <c r="AP483" s="75"/>
      <c r="AQ483" s="75"/>
    </row>
    <row r="484" ht="14.25" customHeight="1">
      <c r="F484" s="176"/>
      <c r="N484" s="176"/>
      <c r="V484" s="176"/>
      <c r="X484" s="132"/>
      <c r="Y484" s="75"/>
      <c r="Z484" s="75"/>
      <c r="AA484" s="75"/>
      <c r="AB484" s="75"/>
      <c r="AC484" s="75"/>
      <c r="AD484" s="75"/>
      <c r="AE484" s="75"/>
      <c r="AF484" s="75"/>
      <c r="AG484" s="75"/>
      <c r="AH484" s="75"/>
      <c r="AI484" s="75"/>
      <c r="AJ484" s="75"/>
      <c r="AK484" s="75"/>
      <c r="AL484" s="75"/>
      <c r="AM484" s="75"/>
      <c r="AN484" s="75"/>
      <c r="AO484" s="75"/>
      <c r="AP484" s="75"/>
      <c r="AQ484" s="75"/>
    </row>
    <row r="485" ht="14.25" customHeight="1">
      <c r="F485" s="176"/>
      <c r="N485" s="176"/>
      <c r="V485" s="176"/>
      <c r="X485" s="132"/>
      <c r="Y485" s="75"/>
      <c r="Z485" s="75"/>
      <c r="AA485" s="75"/>
      <c r="AB485" s="75"/>
      <c r="AC485" s="75"/>
      <c r="AD485" s="75"/>
      <c r="AE485" s="75"/>
      <c r="AF485" s="75"/>
      <c r="AG485" s="75"/>
      <c r="AH485" s="75"/>
      <c r="AI485" s="75"/>
      <c r="AJ485" s="75"/>
      <c r="AK485" s="75"/>
      <c r="AL485" s="75"/>
      <c r="AM485" s="75"/>
      <c r="AN485" s="75"/>
      <c r="AO485" s="75"/>
      <c r="AP485" s="75"/>
      <c r="AQ485" s="75"/>
    </row>
    <row r="486" ht="14.25" customHeight="1">
      <c r="F486" s="176"/>
      <c r="N486" s="176"/>
      <c r="V486" s="176"/>
      <c r="X486" s="132"/>
      <c r="Y486" s="75"/>
      <c r="Z486" s="75"/>
      <c r="AA486" s="75"/>
      <c r="AB486" s="75"/>
      <c r="AC486" s="75"/>
      <c r="AD486" s="75"/>
      <c r="AE486" s="75"/>
      <c r="AF486" s="75"/>
      <c r="AG486" s="75"/>
      <c r="AH486" s="75"/>
      <c r="AI486" s="75"/>
      <c r="AJ486" s="75"/>
      <c r="AK486" s="75"/>
      <c r="AL486" s="75"/>
      <c r="AM486" s="75"/>
      <c r="AN486" s="75"/>
      <c r="AO486" s="75"/>
      <c r="AP486" s="75"/>
      <c r="AQ486" s="75"/>
    </row>
    <row r="487" ht="14.25" customHeight="1">
      <c r="F487" s="176"/>
      <c r="N487" s="176"/>
      <c r="V487" s="176"/>
      <c r="X487" s="132"/>
      <c r="Y487" s="75"/>
      <c r="Z487" s="75"/>
      <c r="AA487" s="75"/>
      <c r="AB487" s="75"/>
      <c r="AC487" s="75"/>
      <c r="AD487" s="75"/>
      <c r="AE487" s="75"/>
      <c r="AF487" s="75"/>
      <c r="AG487" s="75"/>
      <c r="AH487" s="75"/>
      <c r="AI487" s="75"/>
      <c r="AJ487" s="75"/>
      <c r="AK487" s="75"/>
      <c r="AL487" s="75"/>
      <c r="AM487" s="75"/>
      <c r="AN487" s="75"/>
      <c r="AO487" s="75"/>
      <c r="AP487" s="75"/>
      <c r="AQ487" s="75"/>
    </row>
    <row r="488" ht="14.25" customHeight="1">
      <c r="F488" s="176"/>
      <c r="N488" s="176"/>
      <c r="V488" s="176"/>
      <c r="X488" s="132"/>
      <c r="Y488" s="75"/>
      <c r="Z488" s="75"/>
      <c r="AA488" s="75"/>
      <c r="AB488" s="75"/>
      <c r="AC488" s="75"/>
      <c r="AD488" s="75"/>
      <c r="AE488" s="75"/>
      <c r="AF488" s="75"/>
      <c r="AG488" s="75"/>
      <c r="AH488" s="75"/>
      <c r="AI488" s="75"/>
      <c r="AJ488" s="75"/>
      <c r="AK488" s="75"/>
      <c r="AL488" s="75"/>
      <c r="AM488" s="75"/>
      <c r="AN488" s="75"/>
      <c r="AO488" s="75"/>
      <c r="AP488" s="75"/>
      <c r="AQ488" s="75"/>
    </row>
    <row r="489" ht="14.25" customHeight="1">
      <c r="F489" s="176"/>
      <c r="N489" s="176"/>
      <c r="V489" s="176"/>
      <c r="X489" s="132"/>
      <c r="Y489" s="75"/>
      <c r="Z489" s="75"/>
      <c r="AA489" s="75"/>
      <c r="AB489" s="75"/>
      <c r="AC489" s="75"/>
      <c r="AD489" s="75"/>
      <c r="AE489" s="75"/>
      <c r="AF489" s="75"/>
      <c r="AG489" s="75"/>
      <c r="AH489" s="75"/>
      <c r="AI489" s="75"/>
      <c r="AJ489" s="75"/>
      <c r="AK489" s="75"/>
      <c r="AL489" s="75"/>
      <c r="AM489" s="75"/>
      <c r="AN489" s="75"/>
      <c r="AO489" s="75"/>
      <c r="AP489" s="75"/>
      <c r="AQ489" s="75"/>
    </row>
    <row r="490" ht="14.25" customHeight="1">
      <c r="F490" s="176"/>
      <c r="N490" s="176"/>
      <c r="V490" s="176"/>
      <c r="X490" s="132"/>
      <c r="Y490" s="75"/>
      <c r="Z490" s="75"/>
      <c r="AA490" s="75"/>
      <c r="AB490" s="75"/>
      <c r="AC490" s="75"/>
      <c r="AD490" s="75"/>
      <c r="AE490" s="75"/>
      <c r="AF490" s="75"/>
      <c r="AG490" s="75"/>
      <c r="AH490" s="75"/>
      <c r="AI490" s="75"/>
      <c r="AJ490" s="75"/>
      <c r="AK490" s="75"/>
      <c r="AL490" s="75"/>
      <c r="AM490" s="75"/>
      <c r="AN490" s="75"/>
      <c r="AO490" s="75"/>
      <c r="AP490" s="75"/>
      <c r="AQ490" s="75"/>
    </row>
    <row r="491" ht="14.25" customHeight="1">
      <c r="F491" s="176"/>
      <c r="N491" s="176"/>
      <c r="V491" s="176"/>
      <c r="X491" s="132"/>
      <c r="Y491" s="75"/>
      <c r="Z491" s="75"/>
      <c r="AA491" s="75"/>
      <c r="AB491" s="75"/>
      <c r="AC491" s="75"/>
      <c r="AD491" s="75"/>
      <c r="AE491" s="75"/>
      <c r="AF491" s="75"/>
      <c r="AG491" s="75"/>
      <c r="AH491" s="75"/>
      <c r="AI491" s="75"/>
      <c r="AJ491" s="75"/>
      <c r="AK491" s="75"/>
      <c r="AL491" s="75"/>
      <c r="AM491" s="75"/>
      <c r="AN491" s="75"/>
      <c r="AO491" s="75"/>
      <c r="AP491" s="75"/>
      <c r="AQ491" s="75"/>
    </row>
    <row r="492" ht="14.25" customHeight="1">
      <c r="F492" s="176"/>
      <c r="N492" s="176"/>
      <c r="V492" s="176"/>
      <c r="X492" s="132"/>
      <c r="Y492" s="75"/>
      <c r="Z492" s="75"/>
      <c r="AA492" s="75"/>
      <c r="AB492" s="75"/>
      <c r="AC492" s="75"/>
      <c r="AD492" s="75"/>
      <c r="AE492" s="75"/>
      <c r="AF492" s="75"/>
      <c r="AG492" s="75"/>
      <c r="AH492" s="75"/>
      <c r="AI492" s="75"/>
      <c r="AJ492" s="75"/>
      <c r="AK492" s="75"/>
      <c r="AL492" s="75"/>
      <c r="AM492" s="75"/>
      <c r="AN492" s="75"/>
      <c r="AO492" s="75"/>
      <c r="AP492" s="75"/>
      <c r="AQ492" s="75"/>
    </row>
    <row r="493" ht="14.25" customHeight="1">
      <c r="F493" s="176"/>
      <c r="N493" s="176"/>
      <c r="V493" s="176"/>
      <c r="X493" s="132"/>
      <c r="Y493" s="75"/>
      <c r="Z493" s="75"/>
      <c r="AA493" s="75"/>
      <c r="AB493" s="75"/>
      <c r="AC493" s="75"/>
      <c r="AD493" s="75"/>
      <c r="AE493" s="75"/>
      <c r="AF493" s="75"/>
      <c r="AG493" s="75"/>
      <c r="AH493" s="75"/>
      <c r="AI493" s="75"/>
      <c r="AJ493" s="75"/>
      <c r="AK493" s="75"/>
      <c r="AL493" s="75"/>
      <c r="AM493" s="75"/>
      <c r="AN493" s="75"/>
      <c r="AO493" s="75"/>
      <c r="AP493" s="75"/>
      <c r="AQ493" s="75"/>
    </row>
    <row r="494" ht="14.25" customHeight="1">
      <c r="F494" s="176"/>
      <c r="N494" s="176"/>
      <c r="V494" s="176"/>
      <c r="X494" s="132"/>
      <c r="Y494" s="75"/>
      <c r="Z494" s="75"/>
      <c r="AA494" s="75"/>
      <c r="AB494" s="75"/>
      <c r="AC494" s="75"/>
      <c r="AD494" s="75"/>
      <c r="AE494" s="75"/>
      <c r="AF494" s="75"/>
      <c r="AG494" s="75"/>
      <c r="AH494" s="75"/>
      <c r="AI494" s="75"/>
      <c r="AJ494" s="75"/>
      <c r="AK494" s="75"/>
      <c r="AL494" s="75"/>
      <c r="AM494" s="75"/>
      <c r="AN494" s="75"/>
      <c r="AO494" s="75"/>
      <c r="AP494" s="75"/>
      <c r="AQ494" s="75"/>
    </row>
    <row r="495" ht="14.25" customHeight="1">
      <c r="F495" s="176"/>
      <c r="N495" s="176"/>
      <c r="V495" s="176"/>
      <c r="X495" s="132"/>
      <c r="Y495" s="75"/>
      <c r="Z495" s="75"/>
      <c r="AA495" s="75"/>
      <c r="AB495" s="75"/>
      <c r="AC495" s="75"/>
      <c r="AD495" s="75"/>
      <c r="AE495" s="75"/>
      <c r="AF495" s="75"/>
      <c r="AG495" s="75"/>
      <c r="AH495" s="75"/>
      <c r="AI495" s="75"/>
      <c r="AJ495" s="75"/>
      <c r="AK495" s="75"/>
      <c r="AL495" s="75"/>
      <c r="AM495" s="75"/>
      <c r="AN495" s="75"/>
      <c r="AO495" s="75"/>
      <c r="AP495" s="75"/>
      <c r="AQ495" s="75"/>
    </row>
    <row r="496" ht="14.25" customHeight="1">
      <c r="F496" s="176"/>
      <c r="N496" s="176"/>
      <c r="V496" s="176"/>
      <c r="X496" s="132"/>
      <c r="Y496" s="75"/>
      <c r="Z496" s="75"/>
      <c r="AA496" s="75"/>
      <c r="AB496" s="75"/>
      <c r="AC496" s="75"/>
      <c r="AD496" s="75"/>
      <c r="AE496" s="75"/>
      <c r="AF496" s="75"/>
      <c r="AG496" s="75"/>
      <c r="AH496" s="75"/>
      <c r="AI496" s="75"/>
      <c r="AJ496" s="75"/>
      <c r="AK496" s="75"/>
      <c r="AL496" s="75"/>
      <c r="AM496" s="75"/>
      <c r="AN496" s="75"/>
      <c r="AO496" s="75"/>
      <c r="AP496" s="75"/>
      <c r="AQ496" s="75"/>
    </row>
    <row r="497" ht="14.25" customHeight="1">
      <c r="F497" s="176"/>
      <c r="N497" s="176"/>
      <c r="V497" s="176"/>
      <c r="X497" s="132"/>
      <c r="Y497" s="75"/>
      <c r="Z497" s="75"/>
      <c r="AA497" s="75"/>
      <c r="AB497" s="75"/>
      <c r="AC497" s="75"/>
      <c r="AD497" s="75"/>
      <c r="AE497" s="75"/>
      <c r="AF497" s="75"/>
      <c r="AG497" s="75"/>
      <c r="AH497" s="75"/>
      <c r="AI497" s="75"/>
      <c r="AJ497" s="75"/>
      <c r="AK497" s="75"/>
      <c r="AL497" s="75"/>
      <c r="AM497" s="75"/>
      <c r="AN497" s="75"/>
      <c r="AO497" s="75"/>
      <c r="AP497" s="75"/>
      <c r="AQ497" s="75"/>
    </row>
    <row r="498" ht="14.25" customHeight="1">
      <c r="F498" s="176"/>
      <c r="N498" s="176"/>
      <c r="V498" s="176"/>
      <c r="X498" s="132"/>
      <c r="Y498" s="75"/>
      <c r="Z498" s="75"/>
      <c r="AA498" s="75"/>
      <c r="AB498" s="75"/>
      <c r="AC498" s="75"/>
      <c r="AD498" s="75"/>
      <c r="AE498" s="75"/>
      <c r="AF498" s="75"/>
      <c r="AG498" s="75"/>
      <c r="AH498" s="75"/>
      <c r="AI498" s="75"/>
      <c r="AJ498" s="75"/>
      <c r="AK498" s="75"/>
      <c r="AL498" s="75"/>
      <c r="AM498" s="75"/>
      <c r="AN498" s="75"/>
      <c r="AO498" s="75"/>
      <c r="AP498" s="75"/>
      <c r="AQ498" s="75"/>
    </row>
    <row r="499" ht="14.25" customHeight="1">
      <c r="F499" s="176"/>
      <c r="N499" s="176"/>
      <c r="V499" s="176"/>
      <c r="X499" s="132"/>
      <c r="Y499" s="75"/>
      <c r="Z499" s="75"/>
      <c r="AA499" s="75"/>
      <c r="AB499" s="75"/>
      <c r="AC499" s="75"/>
      <c r="AD499" s="75"/>
      <c r="AE499" s="75"/>
      <c r="AF499" s="75"/>
      <c r="AG499" s="75"/>
      <c r="AH499" s="75"/>
      <c r="AI499" s="75"/>
      <c r="AJ499" s="75"/>
      <c r="AK499" s="75"/>
      <c r="AL499" s="75"/>
      <c r="AM499" s="75"/>
      <c r="AN499" s="75"/>
      <c r="AO499" s="75"/>
      <c r="AP499" s="75"/>
      <c r="AQ499" s="75"/>
    </row>
    <row r="500" ht="14.25" customHeight="1">
      <c r="F500" s="176"/>
      <c r="N500" s="176"/>
      <c r="V500" s="176"/>
      <c r="X500" s="132"/>
      <c r="Y500" s="75"/>
      <c r="Z500" s="75"/>
      <c r="AA500" s="75"/>
      <c r="AB500" s="75"/>
      <c r="AC500" s="75"/>
      <c r="AD500" s="75"/>
      <c r="AE500" s="75"/>
      <c r="AF500" s="75"/>
      <c r="AG500" s="75"/>
      <c r="AH500" s="75"/>
      <c r="AI500" s="75"/>
      <c r="AJ500" s="75"/>
      <c r="AK500" s="75"/>
      <c r="AL500" s="75"/>
      <c r="AM500" s="75"/>
      <c r="AN500" s="75"/>
      <c r="AO500" s="75"/>
      <c r="AP500" s="75"/>
      <c r="AQ500" s="75"/>
    </row>
    <row r="501" ht="14.25" customHeight="1">
      <c r="F501" s="176"/>
      <c r="N501" s="176"/>
      <c r="V501" s="176"/>
      <c r="X501" s="132"/>
      <c r="Y501" s="75"/>
      <c r="Z501" s="75"/>
      <c r="AA501" s="75"/>
      <c r="AB501" s="75"/>
      <c r="AC501" s="75"/>
      <c r="AD501" s="75"/>
      <c r="AE501" s="75"/>
      <c r="AF501" s="75"/>
      <c r="AG501" s="75"/>
      <c r="AH501" s="75"/>
      <c r="AI501" s="75"/>
      <c r="AJ501" s="75"/>
      <c r="AK501" s="75"/>
      <c r="AL501" s="75"/>
      <c r="AM501" s="75"/>
      <c r="AN501" s="75"/>
      <c r="AO501" s="75"/>
      <c r="AP501" s="75"/>
      <c r="AQ501" s="75"/>
    </row>
    <row r="502" ht="14.25" customHeight="1">
      <c r="F502" s="176"/>
      <c r="N502" s="176"/>
      <c r="V502" s="176"/>
      <c r="X502" s="132"/>
      <c r="Y502" s="75"/>
      <c r="Z502" s="75"/>
      <c r="AA502" s="75"/>
      <c r="AB502" s="75"/>
      <c r="AC502" s="75"/>
      <c r="AD502" s="75"/>
      <c r="AE502" s="75"/>
      <c r="AF502" s="75"/>
      <c r="AG502" s="75"/>
      <c r="AH502" s="75"/>
      <c r="AI502" s="75"/>
      <c r="AJ502" s="75"/>
      <c r="AK502" s="75"/>
      <c r="AL502" s="75"/>
      <c r="AM502" s="75"/>
      <c r="AN502" s="75"/>
      <c r="AO502" s="75"/>
      <c r="AP502" s="75"/>
      <c r="AQ502" s="75"/>
    </row>
    <row r="503" ht="14.25" customHeight="1">
      <c r="F503" s="176"/>
      <c r="N503" s="176"/>
      <c r="V503" s="176"/>
      <c r="X503" s="132"/>
      <c r="Y503" s="75"/>
      <c r="Z503" s="75"/>
      <c r="AA503" s="75"/>
      <c r="AB503" s="75"/>
      <c r="AC503" s="75"/>
      <c r="AD503" s="75"/>
      <c r="AE503" s="75"/>
      <c r="AF503" s="75"/>
      <c r="AG503" s="75"/>
      <c r="AH503" s="75"/>
      <c r="AI503" s="75"/>
      <c r="AJ503" s="75"/>
      <c r="AK503" s="75"/>
      <c r="AL503" s="75"/>
      <c r="AM503" s="75"/>
      <c r="AN503" s="75"/>
      <c r="AO503" s="75"/>
      <c r="AP503" s="75"/>
      <c r="AQ503" s="75"/>
    </row>
    <row r="504" ht="14.25" customHeight="1">
      <c r="F504" s="176"/>
      <c r="N504" s="176"/>
      <c r="V504" s="176"/>
      <c r="X504" s="132"/>
      <c r="Y504" s="75"/>
      <c r="Z504" s="75"/>
      <c r="AA504" s="75"/>
      <c r="AB504" s="75"/>
      <c r="AC504" s="75"/>
      <c r="AD504" s="75"/>
      <c r="AE504" s="75"/>
      <c r="AF504" s="75"/>
      <c r="AG504" s="75"/>
      <c r="AH504" s="75"/>
      <c r="AI504" s="75"/>
      <c r="AJ504" s="75"/>
      <c r="AK504" s="75"/>
      <c r="AL504" s="75"/>
      <c r="AM504" s="75"/>
      <c r="AN504" s="75"/>
      <c r="AO504" s="75"/>
      <c r="AP504" s="75"/>
      <c r="AQ504" s="75"/>
    </row>
    <row r="505" ht="14.25" customHeight="1">
      <c r="F505" s="176"/>
      <c r="N505" s="176"/>
      <c r="V505" s="176"/>
      <c r="X505" s="132"/>
      <c r="Y505" s="75"/>
      <c r="Z505" s="75"/>
      <c r="AA505" s="75"/>
      <c r="AB505" s="75"/>
      <c r="AC505" s="75"/>
      <c r="AD505" s="75"/>
      <c r="AE505" s="75"/>
      <c r="AF505" s="75"/>
      <c r="AG505" s="75"/>
      <c r="AH505" s="75"/>
      <c r="AI505" s="75"/>
      <c r="AJ505" s="75"/>
      <c r="AK505" s="75"/>
      <c r="AL505" s="75"/>
      <c r="AM505" s="75"/>
      <c r="AN505" s="75"/>
      <c r="AO505" s="75"/>
      <c r="AP505" s="75"/>
      <c r="AQ505" s="75"/>
    </row>
    <row r="506" ht="14.25" customHeight="1">
      <c r="F506" s="176"/>
      <c r="N506" s="176"/>
      <c r="V506" s="176"/>
      <c r="X506" s="132"/>
      <c r="Y506" s="75"/>
      <c r="Z506" s="75"/>
      <c r="AA506" s="75"/>
      <c r="AB506" s="75"/>
      <c r="AC506" s="75"/>
      <c r="AD506" s="75"/>
      <c r="AE506" s="75"/>
      <c r="AF506" s="75"/>
      <c r="AG506" s="75"/>
      <c r="AH506" s="75"/>
      <c r="AI506" s="75"/>
      <c r="AJ506" s="75"/>
      <c r="AK506" s="75"/>
      <c r="AL506" s="75"/>
      <c r="AM506" s="75"/>
      <c r="AN506" s="75"/>
      <c r="AO506" s="75"/>
      <c r="AP506" s="75"/>
      <c r="AQ506" s="75"/>
    </row>
    <row r="507" ht="14.25" customHeight="1">
      <c r="F507" s="176"/>
      <c r="N507" s="176"/>
      <c r="V507" s="176"/>
      <c r="X507" s="132"/>
      <c r="Y507" s="75"/>
      <c r="Z507" s="75"/>
      <c r="AA507" s="75"/>
      <c r="AB507" s="75"/>
      <c r="AC507" s="75"/>
      <c r="AD507" s="75"/>
      <c r="AE507" s="75"/>
      <c r="AF507" s="75"/>
      <c r="AG507" s="75"/>
      <c r="AH507" s="75"/>
      <c r="AI507" s="75"/>
      <c r="AJ507" s="75"/>
      <c r="AK507" s="75"/>
      <c r="AL507" s="75"/>
      <c r="AM507" s="75"/>
      <c r="AN507" s="75"/>
      <c r="AO507" s="75"/>
      <c r="AP507" s="75"/>
      <c r="AQ507" s="75"/>
    </row>
    <row r="508" ht="14.25" customHeight="1">
      <c r="F508" s="176"/>
      <c r="N508" s="176"/>
      <c r="V508" s="176"/>
      <c r="X508" s="132"/>
      <c r="Y508" s="75"/>
      <c r="Z508" s="75"/>
      <c r="AA508" s="75"/>
      <c r="AB508" s="75"/>
      <c r="AC508" s="75"/>
      <c r="AD508" s="75"/>
      <c r="AE508" s="75"/>
      <c r="AF508" s="75"/>
      <c r="AG508" s="75"/>
      <c r="AH508" s="75"/>
      <c r="AI508" s="75"/>
      <c r="AJ508" s="75"/>
      <c r="AK508" s="75"/>
      <c r="AL508" s="75"/>
      <c r="AM508" s="75"/>
      <c r="AN508" s="75"/>
      <c r="AO508" s="75"/>
      <c r="AP508" s="75"/>
      <c r="AQ508" s="75"/>
    </row>
    <row r="509" ht="14.25" customHeight="1">
      <c r="F509" s="176"/>
      <c r="N509" s="176"/>
      <c r="V509" s="176"/>
      <c r="X509" s="132"/>
      <c r="Y509" s="75"/>
      <c r="Z509" s="75"/>
      <c r="AA509" s="75"/>
      <c r="AB509" s="75"/>
      <c r="AC509" s="75"/>
      <c r="AD509" s="75"/>
      <c r="AE509" s="75"/>
      <c r="AF509" s="75"/>
      <c r="AG509" s="75"/>
      <c r="AH509" s="75"/>
      <c r="AI509" s="75"/>
      <c r="AJ509" s="75"/>
      <c r="AK509" s="75"/>
      <c r="AL509" s="75"/>
      <c r="AM509" s="75"/>
      <c r="AN509" s="75"/>
      <c r="AO509" s="75"/>
      <c r="AP509" s="75"/>
      <c r="AQ509" s="75"/>
    </row>
    <row r="510" ht="14.25" customHeight="1">
      <c r="F510" s="176"/>
      <c r="N510" s="176"/>
      <c r="V510" s="176"/>
      <c r="X510" s="132"/>
      <c r="Y510" s="75"/>
      <c r="Z510" s="75"/>
      <c r="AA510" s="75"/>
      <c r="AB510" s="75"/>
      <c r="AC510" s="75"/>
      <c r="AD510" s="75"/>
      <c r="AE510" s="75"/>
      <c r="AF510" s="75"/>
      <c r="AG510" s="75"/>
      <c r="AH510" s="75"/>
      <c r="AI510" s="75"/>
      <c r="AJ510" s="75"/>
      <c r="AK510" s="75"/>
      <c r="AL510" s="75"/>
      <c r="AM510" s="75"/>
      <c r="AN510" s="75"/>
      <c r="AO510" s="75"/>
      <c r="AP510" s="75"/>
      <c r="AQ510" s="75"/>
    </row>
    <row r="511" ht="14.25" customHeight="1">
      <c r="F511" s="176"/>
      <c r="N511" s="176"/>
      <c r="V511" s="176"/>
      <c r="X511" s="132"/>
      <c r="Y511" s="75"/>
      <c r="Z511" s="75"/>
      <c r="AA511" s="75"/>
      <c r="AB511" s="75"/>
      <c r="AC511" s="75"/>
      <c r="AD511" s="75"/>
      <c r="AE511" s="75"/>
      <c r="AF511" s="75"/>
      <c r="AG511" s="75"/>
      <c r="AH511" s="75"/>
      <c r="AI511" s="75"/>
      <c r="AJ511" s="75"/>
      <c r="AK511" s="75"/>
      <c r="AL511" s="75"/>
      <c r="AM511" s="75"/>
      <c r="AN511" s="75"/>
      <c r="AO511" s="75"/>
      <c r="AP511" s="75"/>
      <c r="AQ511" s="75"/>
    </row>
    <row r="512" ht="14.25" customHeight="1">
      <c r="F512" s="176"/>
      <c r="N512" s="176"/>
      <c r="V512" s="176"/>
      <c r="X512" s="132"/>
      <c r="Y512" s="75"/>
      <c r="Z512" s="75"/>
      <c r="AA512" s="75"/>
      <c r="AB512" s="75"/>
      <c r="AC512" s="75"/>
      <c r="AD512" s="75"/>
      <c r="AE512" s="75"/>
      <c r="AF512" s="75"/>
      <c r="AG512" s="75"/>
      <c r="AH512" s="75"/>
      <c r="AI512" s="75"/>
      <c r="AJ512" s="75"/>
      <c r="AK512" s="75"/>
      <c r="AL512" s="75"/>
      <c r="AM512" s="75"/>
      <c r="AN512" s="75"/>
      <c r="AO512" s="75"/>
      <c r="AP512" s="75"/>
      <c r="AQ512" s="75"/>
    </row>
    <row r="513" ht="14.25" customHeight="1">
      <c r="F513" s="176"/>
      <c r="N513" s="176"/>
      <c r="V513" s="176"/>
      <c r="X513" s="132"/>
      <c r="Y513" s="75"/>
      <c r="Z513" s="75"/>
      <c r="AA513" s="75"/>
      <c r="AB513" s="75"/>
      <c r="AC513" s="75"/>
      <c r="AD513" s="75"/>
      <c r="AE513" s="75"/>
      <c r="AF513" s="75"/>
      <c r="AG513" s="75"/>
      <c r="AH513" s="75"/>
      <c r="AI513" s="75"/>
      <c r="AJ513" s="75"/>
      <c r="AK513" s="75"/>
      <c r="AL513" s="75"/>
      <c r="AM513" s="75"/>
      <c r="AN513" s="75"/>
      <c r="AO513" s="75"/>
      <c r="AP513" s="75"/>
      <c r="AQ513" s="75"/>
    </row>
    <row r="514" ht="14.25" customHeight="1">
      <c r="F514" s="176"/>
      <c r="N514" s="176"/>
      <c r="V514" s="176"/>
      <c r="X514" s="132"/>
      <c r="Y514" s="75"/>
      <c r="Z514" s="75"/>
      <c r="AA514" s="75"/>
      <c r="AB514" s="75"/>
      <c r="AC514" s="75"/>
      <c r="AD514" s="75"/>
      <c r="AE514" s="75"/>
      <c r="AF514" s="75"/>
      <c r="AG514" s="75"/>
      <c r="AH514" s="75"/>
      <c r="AI514" s="75"/>
      <c r="AJ514" s="75"/>
      <c r="AK514" s="75"/>
      <c r="AL514" s="75"/>
      <c r="AM514" s="75"/>
      <c r="AN514" s="75"/>
      <c r="AO514" s="75"/>
      <c r="AP514" s="75"/>
      <c r="AQ514" s="75"/>
    </row>
    <row r="515" ht="14.25" customHeight="1">
      <c r="F515" s="176"/>
      <c r="N515" s="176"/>
      <c r="V515" s="176"/>
      <c r="X515" s="132"/>
      <c r="Y515" s="75"/>
      <c r="Z515" s="75"/>
      <c r="AA515" s="75"/>
      <c r="AB515" s="75"/>
      <c r="AC515" s="75"/>
      <c r="AD515" s="75"/>
      <c r="AE515" s="75"/>
      <c r="AF515" s="75"/>
      <c r="AG515" s="75"/>
      <c r="AH515" s="75"/>
      <c r="AI515" s="75"/>
      <c r="AJ515" s="75"/>
      <c r="AK515" s="75"/>
      <c r="AL515" s="75"/>
      <c r="AM515" s="75"/>
      <c r="AN515" s="75"/>
      <c r="AO515" s="75"/>
      <c r="AP515" s="75"/>
      <c r="AQ515" s="75"/>
    </row>
    <row r="516" ht="14.25" customHeight="1">
      <c r="F516" s="176"/>
      <c r="N516" s="176"/>
      <c r="V516" s="176"/>
      <c r="X516" s="132"/>
      <c r="Y516" s="75"/>
      <c r="Z516" s="75"/>
      <c r="AA516" s="75"/>
      <c r="AB516" s="75"/>
      <c r="AC516" s="75"/>
      <c r="AD516" s="75"/>
      <c r="AE516" s="75"/>
      <c r="AF516" s="75"/>
      <c r="AG516" s="75"/>
      <c r="AH516" s="75"/>
      <c r="AI516" s="75"/>
      <c r="AJ516" s="75"/>
      <c r="AK516" s="75"/>
      <c r="AL516" s="75"/>
      <c r="AM516" s="75"/>
      <c r="AN516" s="75"/>
      <c r="AO516" s="75"/>
      <c r="AP516" s="75"/>
      <c r="AQ516" s="75"/>
    </row>
    <row r="517" ht="14.25" customHeight="1">
      <c r="F517" s="176"/>
      <c r="N517" s="176"/>
      <c r="V517" s="176"/>
      <c r="X517" s="132"/>
      <c r="Y517" s="75"/>
      <c r="Z517" s="75"/>
      <c r="AA517" s="75"/>
      <c r="AB517" s="75"/>
      <c r="AC517" s="75"/>
      <c r="AD517" s="75"/>
      <c r="AE517" s="75"/>
      <c r="AF517" s="75"/>
      <c r="AG517" s="75"/>
      <c r="AH517" s="75"/>
      <c r="AI517" s="75"/>
      <c r="AJ517" s="75"/>
      <c r="AK517" s="75"/>
      <c r="AL517" s="75"/>
      <c r="AM517" s="75"/>
      <c r="AN517" s="75"/>
      <c r="AO517" s="75"/>
      <c r="AP517" s="75"/>
      <c r="AQ517" s="75"/>
    </row>
    <row r="518" ht="14.25" customHeight="1">
      <c r="F518" s="176"/>
      <c r="N518" s="176"/>
      <c r="V518" s="176"/>
      <c r="X518" s="132"/>
      <c r="Y518" s="75"/>
      <c r="Z518" s="75"/>
      <c r="AA518" s="75"/>
      <c r="AB518" s="75"/>
      <c r="AC518" s="75"/>
      <c r="AD518" s="75"/>
      <c r="AE518" s="75"/>
      <c r="AF518" s="75"/>
      <c r="AG518" s="75"/>
      <c r="AH518" s="75"/>
      <c r="AI518" s="75"/>
      <c r="AJ518" s="75"/>
      <c r="AK518" s="75"/>
      <c r="AL518" s="75"/>
      <c r="AM518" s="75"/>
      <c r="AN518" s="75"/>
      <c r="AO518" s="75"/>
      <c r="AP518" s="75"/>
      <c r="AQ518" s="75"/>
    </row>
    <row r="519" ht="14.25" customHeight="1">
      <c r="F519" s="176"/>
      <c r="N519" s="176"/>
      <c r="V519" s="176"/>
      <c r="X519" s="132"/>
      <c r="Y519" s="75"/>
      <c r="Z519" s="75"/>
      <c r="AA519" s="75"/>
      <c r="AB519" s="75"/>
      <c r="AC519" s="75"/>
      <c r="AD519" s="75"/>
      <c r="AE519" s="75"/>
      <c r="AF519" s="75"/>
      <c r="AG519" s="75"/>
      <c r="AH519" s="75"/>
      <c r="AI519" s="75"/>
      <c r="AJ519" s="75"/>
      <c r="AK519" s="75"/>
      <c r="AL519" s="75"/>
      <c r="AM519" s="75"/>
      <c r="AN519" s="75"/>
      <c r="AO519" s="75"/>
      <c r="AP519" s="75"/>
      <c r="AQ519" s="75"/>
    </row>
    <row r="520" ht="14.25" customHeight="1">
      <c r="F520" s="176"/>
      <c r="N520" s="176"/>
      <c r="V520" s="176"/>
      <c r="X520" s="132"/>
      <c r="Y520" s="75"/>
      <c r="Z520" s="75"/>
      <c r="AA520" s="75"/>
      <c r="AB520" s="75"/>
      <c r="AC520" s="75"/>
      <c r="AD520" s="75"/>
      <c r="AE520" s="75"/>
      <c r="AF520" s="75"/>
      <c r="AG520" s="75"/>
      <c r="AH520" s="75"/>
      <c r="AI520" s="75"/>
      <c r="AJ520" s="75"/>
      <c r="AK520" s="75"/>
      <c r="AL520" s="75"/>
      <c r="AM520" s="75"/>
      <c r="AN520" s="75"/>
      <c r="AO520" s="75"/>
      <c r="AP520" s="75"/>
      <c r="AQ520" s="75"/>
    </row>
    <row r="521" ht="14.25" customHeight="1">
      <c r="F521" s="176"/>
      <c r="N521" s="176"/>
      <c r="V521" s="176"/>
      <c r="X521" s="132"/>
      <c r="Y521" s="75"/>
      <c r="Z521" s="75"/>
      <c r="AA521" s="75"/>
      <c r="AB521" s="75"/>
      <c r="AC521" s="75"/>
      <c r="AD521" s="75"/>
      <c r="AE521" s="75"/>
      <c r="AF521" s="75"/>
      <c r="AG521" s="75"/>
      <c r="AH521" s="75"/>
      <c r="AI521" s="75"/>
      <c r="AJ521" s="75"/>
      <c r="AK521" s="75"/>
      <c r="AL521" s="75"/>
      <c r="AM521" s="75"/>
      <c r="AN521" s="75"/>
      <c r="AO521" s="75"/>
      <c r="AP521" s="75"/>
      <c r="AQ521" s="75"/>
    </row>
    <row r="522" ht="14.25" customHeight="1">
      <c r="F522" s="176"/>
      <c r="N522" s="176"/>
      <c r="V522" s="176"/>
      <c r="X522" s="132"/>
      <c r="Y522" s="75"/>
      <c r="Z522" s="75"/>
      <c r="AA522" s="75"/>
      <c r="AB522" s="75"/>
      <c r="AC522" s="75"/>
      <c r="AD522" s="75"/>
      <c r="AE522" s="75"/>
      <c r="AF522" s="75"/>
      <c r="AG522" s="75"/>
      <c r="AH522" s="75"/>
      <c r="AI522" s="75"/>
      <c r="AJ522" s="75"/>
      <c r="AK522" s="75"/>
      <c r="AL522" s="75"/>
      <c r="AM522" s="75"/>
      <c r="AN522" s="75"/>
      <c r="AO522" s="75"/>
      <c r="AP522" s="75"/>
      <c r="AQ522" s="75"/>
    </row>
    <row r="523" ht="14.25" customHeight="1">
      <c r="F523" s="176"/>
      <c r="N523" s="176"/>
      <c r="V523" s="176"/>
      <c r="X523" s="132"/>
      <c r="Y523" s="75"/>
      <c r="Z523" s="75"/>
      <c r="AA523" s="75"/>
      <c r="AB523" s="75"/>
      <c r="AC523" s="75"/>
      <c r="AD523" s="75"/>
      <c r="AE523" s="75"/>
      <c r="AF523" s="75"/>
      <c r="AG523" s="75"/>
      <c r="AH523" s="75"/>
      <c r="AI523" s="75"/>
      <c r="AJ523" s="75"/>
      <c r="AK523" s="75"/>
      <c r="AL523" s="75"/>
      <c r="AM523" s="75"/>
      <c r="AN523" s="75"/>
      <c r="AO523" s="75"/>
      <c r="AP523" s="75"/>
      <c r="AQ523" s="75"/>
    </row>
    <row r="524" ht="14.25" customHeight="1">
      <c r="F524" s="176"/>
      <c r="N524" s="176"/>
      <c r="V524" s="176"/>
      <c r="X524" s="132"/>
      <c r="Y524" s="75"/>
      <c r="Z524" s="75"/>
      <c r="AA524" s="75"/>
      <c r="AB524" s="75"/>
      <c r="AC524" s="75"/>
      <c r="AD524" s="75"/>
      <c r="AE524" s="75"/>
      <c r="AF524" s="75"/>
      <c r="AG524" s="75"/>
      <c r="AH524" s="75"/>
      <c r="AI524" s="75"/>
      <c r="AJ524" s="75"/>
      <c r="AK524" s="75"/>
      <c r="AL524" s="75"/>
      <c r="AM524" s="75"/>
      <c r="AN524" s="75"/>
      <c r="AO524" s="75"/>
      <c r="AP524" s="75"/>
      <c r="AQ524" s="75"/>
    </row>
    <row r="525" ht="14.25" customHeight="1">
      <c r="F525" s="176"/>
      <c r="N525" s="176"/>
      <c r="V525" s="176"/>
      <c r="X525" s="132"/>
      <c r="Y525" s="75"/>
      <c r="Z525" s="75"/>
      <c r="AA525" s="75"/>
      <c r="AB525" s="75"/>
      <c r="AC525" s="75"/>
      <c r="AD525" s="75"/>
      <c r="AE525" s="75"/>
      <c r="AF525" s="75"/>
      <c r="AG525" s="75"/>
      <c r="AH525" s="75"/>
      <c r="AI525" s="75"/>
      <c r="AJ525" s="75"/>
      <c r="AK525" s="75"/>
      <c r="AL525" s="75"/>
      <c r="AM525" s="75"/>
      <c r="AN525" s="75"/>
      <c r="AO525" s="75"/>
      <c r="AP525" s="75"/>
      <c r="AQ525" s="75"/>
    </row>
    <row r="526" ht="14.25" customHeight="1">
      <c r="F526" s="176"/>
      <c r="N526" s="176"/>
      <c r="V526" s="176"/>
      <c r="X526" s="132"/>
      <c r="Y526" s="75"/>
      <c r="Z526" s="75"/>
      <c r="AA526" s="75"/>
      <c r="AB526" s="75"/>
      <c r="AC526" s="75"/>
      <c r="AD526" s="75"/>
      <c r="AE526" s="75"/>
      <c r="AF526" s="75"/>
      <c r="AG526" s="75"/>
      <c r="AH526" s="75"/>
      <c r="AI526" s="75"/>
      <c r="AJ526" s="75"/>
      <c r="AK526" s="75"/>
      <c r="AL526" s="75"/>
      <c r="AM526" s="75"/>
      <c r="AN526" s="75"/>
      <c r="AO526" s="75"/>
      <c r="AP526" s="75"/>
      <c r="AQ526" s="75"/>
    </row>
    <row r="527" ht="14.25" customHeight="1">
      <c r="F527" s="176"/>
      <c r="N527" s="176"/>
      <c r="V527" s="176"/>
      <c r="X527" s="132"/>
      <c r="Y527" s="75"/>
      <c r="Z527" s="75"/>
      <c r="AA527" s="75"/>
      <c r="AB527" s="75"/>
      <c r="AC527" s="75"/>
      <c r="AD527" s="75"/>
      <c r="AE527" s="75"/>
      <c r="AF527" s="75"/>
      <c r="AG527" s="75"/>
      <c r="AH527" s="75"/>
      <c r="AI527" s="75"/>
      <c r="AJ527" s="75"/>
      <c r="AK527" s="75"/>
      <c r="AL527" s="75"/>
      <c r="AM527" s="75"/>
      <c r="AN527" s="75"/>
      <c r="AO527" s="75"/>
      <c r="AP527" s="75"/>
      <c r="AQ527" s="75"/>
    </row>
    <row r="528" ht="14.25" customHeight="1">
      <c r="F528" s="176"/>
      <c r="N528" s="176"/>
      <c r="V528" s="176"/>
      <c r="X528" s="132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</row>
    <row r="529" ht="14.25" customHeight="1">
      <c r="F529" s="176"/>
      <c r="N529" s="176"/>
      <c r="V529" s="176"/>
      <c r="X529" s="132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</row>
    <row r="530" ht="14.25" customHeight="1">
      <c r="F530" s="176"/>
      <c r="N530" s="176"/>
      <c r="V530" s="176"/>
      <c r="X530" s="132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</row>
    <row r="531" ht="14.25" customHeight="1">
      <c r="F531" s="176"/>
      <c r="N531" s="176"/>
      <c r="V531" s="176"/>
      <c r="X531" s="132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</row>
    <row r="532" ht="14.25" customHeight="1">
      <c r="F532" s="176"/>
      <c r="N532" s="176"/>
      <c r="V532" s="176"/>
      <c r="X532" s="132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</row>
    <row r="533" ht="14.25" customHeight="1">
      <c r="F533" s="176"/>
      <c r="N533" s="176"/>
      <c r="V533" s="176"/>
      <c r="X533" s="132"/>
      <c r="Y533" s="75"/>
      <c r="Z533" s="75"/>
      <c r="AA533" s="75"/>
      <c r="AB533" s="75"/>
      <c r="AC533" s="75"/>
      <c r="AD533" s="75"/>
      <c r="AE533" s="75"/>
      <c r="AF533" s="75"/>
      <c r="AG533" s="75"/>
      <c r="AH533" s="75"/>
      <c r="AI533" s="75"/>
      <c r="AJ533" s="75"/>
      <c r="AK533" s="75"/>
      <c r="AL533" s="75"/>
      <c r="AM533" s="75"/>
      <c r="AN533" s="75"/>
      <c r="AO533" s="75"/>
      <c r="AP533" s="75"/>
      <c r="AQ533" s="75"/>
    </row>
    <row r="534" ht="14.25" customHeight="1">
      <c r="F534" s="176"/>
      <c r="N534" s="176"/>
      <c r="V534" s="176"/>
      <c r="X534" s="132"/>
      <c r="Y534" s="75"/>
      <c r="Z534" s="75"/>
      <c r="AA534" s="75"/>
      <c r="AB534" s="75"/>
      <c r="AC534" s="75"/>
      <c r="AD534" s="75"/>
      <c r="AE534" s="75"/>
      <c r="AF534" s="75"/>
      <c r="AG534" s="75"/>
      <c r="AH534" s="75"/>
      <c r="AI534" s="75"/>
      <c r="AJ534" s="75"/>
      <c r="AK534" s="75"/>
      <c r="AL534" s="75"/>
      <c r="AM534" s="75"/>
      <c r="AN534" s="75"/>
      <c r="AO534" s="75"/>
      <c r="AP534" s="75"/>
      <c r="AQ534" s="75"/>
    </row>
    <row r="535" ht="14.25" customHeight="1">
      <c r="F535" s="176"/>
      <c r="N535" s="176"/>
      <c r="V535" s="176"/>
      <c r="X535" s="132"/>
      <c r="Y535" s="75"/>
      <c r="Z535" s="75"/>
      <c r="AA535" s="75"/>
      <c r="AB535" s="75"/>
      <c r="AC535" s="75"/>
      <c r="AD535" s="75"/>
      <c r="AE535" s="75"/>
      <c r="AF535" s="75"/>
      <c r="AG535" s="75"/>
      <c r="AH535" s="75"/>
      <c r="AI535" s="75"/>
      <c r="AJ535" s="75"/>
      <c r="AK535" s="75"/>
      <c r="AL535" s="75"/>
      <c r="AM535" s="75"/>
      <c r="AN535" s="75"/>
      <c r="AO535" s="75"/>
      <c r="AP535" s="75"/>
      <c r="AQ535" s="75"/>
    </row>
    <row r="536" ht="14.25" customHeight="1">
      <c r="F536" s="176"/>
      <c r="N536" s="176"/>
      <c r="V536" s="176"/>
      <c r="X536" s="132"/>
      <c r="Y536" s="75"/>
      <c r="Z536" s="75"/>
      <c r="AA536" s="75"/>
      <c r="AB536" s="75"/>
      <c r="AC536" s="75"/>
      <c r="AD536" s="75"/>
      <c r="AE536" s="75"/>
      <c r="AF536" s="75"/>
      <c r="AG536" s="75"/>
      <c r="AH536" s="75"/>
      <c r="AI536" s="75"/>
      <c r="AJ536" s="75"/>
      <c r="AK536" s="75"/>
      <c r="AL536" s="75"/>
      <c r="AM536" s="75"/>
      <c r="AN536" s="75"/>
      <c r="AO536" s="75"/>
      <c r="AP536" s="75"/>
      <c r="AQ536" s="75"/>
    </row>
    <row r="537" ht="14.25" customHeight="1">
      <c r="F537" s="176"/>
      <c r="N537" s="176"/>
      <c r="V537" s="176"/>
      <c r="X537" s="132"/>
      <c r="Y537" s="75"/>
      <c r="Z537" s="75"/>
      <c r="AA537" s="75"/>
      <c r="AB537" s="75"/>
      <c r="AC537" s="75"/>
      <c r="AD537" s="75"/>
      <c r="AE537" s="75"/>
      <c r="AF537" s="75"/>
      <c r="AG537" s="75"/>
      <c r="AH537" s="75"/>
      <c r="AI537" s="75"/>
      <c r="AJ537" s="75"/>
      <c r="AK537" s="75"/>
      <c r="AL537" s="75"/>
      <c r="AM537" s="75"/>
      <c r="AN537" s="75"/>
      <c r="AO537" s="75"/>
      <c r="AP537" s="75"/>
      <c r="AQ537" s="75"/>
    </row>
    <row r="538" ht="14.25" customHeight="1">
      <c r="F538" s="176"/>
      <c r="N538" s="176"/>
      <c r="V538" s="176"/>
      <c r="X538" s="132"/>
      <c r="Y538" s="75"/>
      <c r="Z538" s="75"/>
      <c r="AA538" s="75"/>
      <c r="AB538" s="75"/>
      <c r="AC538" s="75"/>
      <c r="AD538" s="75"/>
      <c r="AE538" s="75"/>
      <c r="AF538" s="75"/>
      <c r="AG538" s="75"/>
      <c r="AH538" s="75"/>
      <c r="AI538" s="75"/>
      <c r="AJ538" s="75"/>
      <c r="AK538" s="75"/>
      <c r="AL538" s="75"/>
      <c r="AM538" s="75"/>
      <c r="AN538" s="75"/>
      <c r="AO538" s="75"/>
      <c r="AP538" s="75"/>
      <c r="AQ538" s="75"/>
    </row>
    <row r="539" ht="14.25" customHeight="1">
      <c r="F539" s="176"/>
      <c r="N539" s="176"/>
      <c r="V539" s="176"/>
      <c r="X539" s="132"/>
      <c r="Y539" s="75"/>
      <c r="Z539" s="75"/>
      <c r="AA539" s="75"/>
      <c r="AB539" s="75"/>
      <c r="AC539" s="75"/>
      <c r="AD539" s="75"/>
      <c r="AE539" s="75"/>
      <c r="AF539" s="75"/>
      <c r="AG539" s="75"/>
      <c r="AH539" s="75"/>
      <c r="AI539" s="75"/>
      <c r="AJ539" s="75"/>
      <c r="AK539" s="75"/>
      <c r="AL539" s="75"/>
      <c r="AM539" s="75"/>
      <c r="AN539" s="75"/>
      <c r="AO539" s="75"/>
      <c r="AP539" s="75"/>
      <c r="AQ539" s="75"/>
    </row>
    <row r="540" ht="14.25" customHeight="1">
      <c r="F540" s="176"/>
      <c r="N540" s="176"/>
      <c r="V540" s="176"/>
      <c r="X540" s="132"/>
      <c r="Y540" s="75"/>
      <c r="Z540" s="75"/>
      <c r="AA540" s="75"/>
      <c r="AB540" s="75"/>
      <c r="AC540" s="75"/>
      <c r="AD540" s="75"/>
      <c r="AE540" s="75"/>
      <c r="AF540" s="75"/>
      <c r="AG540" s="75"/>
      <c r="AH540" s="75"/>
      <c r="AI540" s="75"/>
      <c r="AJ540" s="75"/>
      <c r="AK540" s="75"/>
      <c r="AL540" s="75"/>
      <c r="AM540" s="75"/>
      <c r="AN540" s="75"/>
      <c r="AO540" s="75"/>
      <c r="AP540" s="75"/>
      <c r="AQ540" s="75"/>
    </row>
    <row r="541" ht="14.25" customHeight="1">
      <c r="F541" s="176"/>
      <c r="N541" s="176"/>
      <c r="V541" s="176"/>
      <c r="X541" s="132"/>
      <c r="Y541" s="75"/>
      <c r="Z541" s="75"/>
      <c r="AA541" s="75"/>
      <c r="AB541" s="75"/>
      <c r="AC541" s="75"/>
      <c r="AD541" s="75"/>
      <c r="AE541" s="75"/>
      <c r="AF541" s="75"/>
      <c r="AG541" s="75"/>
      <c r="AH541" s="75"/>
      <c r="AI541" s="75"/>
      <c r="AJ541" s="75"/>
      <c r="AK541" s="75"/>
      <c r="AL541" s="75"/>
      <c r="AM541" s="75"/>
      <c r="AN541" s="75"/>
      <c r="AO541" s="75"/>
      <c r="AP541" s="75"/>
      <c r="AQ541" s="75"/>
    </row>
    <row r="542" ht="14.25" customHeight="1">
      <c r="F542" s="176"/>
      <c r="N542" s="176"/>
      <c r="V542" s="176"/>
      <c r="X542" s="132"/>
      <c r="Y542" s="75"/>
      <c r="Z542" s="75"/>
      <c r="AA542" s="75"/>
      <c r="AB542" s="75"/>
      <c r="AC542" s="75"/>
      <c r="AD542" s="75"/>
      <c r="AE542" s="75"/>
      <c r="AF542" s="75"/>
      <c r="AG542" s="75"/>
      <c r="AH542" s="75"/>
      <c r="AI542" s="75"/>
      <c r="AJ542" s="75"/>
      <c r="AK542" s="75"/>
      <c r="AL542" s="75"/>
      <c r="AM542" s="75"/>
      <c r="AN542" s="75"/>
      <c r="AO542" s="75"/>
      <c r="AP542" s="75"/>
      <c r="AQ542" s="75"/>
    </row>
    <row r="543" ht="14.25" customHeight="1">
      <c r="F543" s="176"/>
      <c r="N543" s="176"/>
      <c r="V543" s="176"/>
      <c r="X543" s="132"/>
      <c r="Y543" s="75"/>
      <c r="Z543" s="75"/>
      <c r="AA543" s="75"/>
      <c r="AB543" s="75"/>
      <c r="AC543" s="75"/>
      <c r="AD543" s="75"/>
      <c r="AE543" s="75"/>
      <c r="AF543" s="75"/>
      <c r="AG543" s="75"/>
      <c r="AH543" s="75"/>
      <c r="AI543" s="75"/>
      <c r="AJ543" s="75"/>
      <c r="AK543" s="75"/>
      <c r="AL543" s="75"/>
      <c r="AM543" s="75"/>
      <c r="AN543" s="75"/>
      <c r="AO543" s="75"/>
      <c r="AP543" s="75"/>
      <c r="AQ543" s="75"/>
    </row>
    <row r="544" ht="14.25" customHeight="1">
      <c r="F544" s="176"/>
      <c r="N544" s="176"/>
      <c r="V544" s="176"/>
      <c r="X544" s="132"/>
      <c r="Y544" s="75"/>
      <c r="Z544" s="75"/>
      <c r="AA544" s="75"/>
      <c r="AB544" s="75"/>
      <c r="AC544" s="75"/>
      <c r="AD544" s="75"/>
      <c r="AE544" s="75"/>
      <c r="AF544" s="75"/>
      <c r="AG544" s="75"/>
      <c r="AH544" s="75"/>
      <c r="AI544" s="75"/>
      <c r="AJ544" s="75"/>
      <c r="AK544" s="75"/>
      <c r="AL544" s="75"/>
      <c r="AM544" s="75"/>
      <c r="AN544" s="75"/>
      <c r="AO544" s="75"/>
      <c r="AP544" s="75"/>
      <c r="AQ544" s="75"/>
    </row>
    <row r="545" ht="14.25" customHeight="1">
      <c r="F545" s="176"/>
      <c r="N545" s="176"/>
      <c r="V545" s="176"/>
      <c r="X545" s="132"/>
      <c r="Y545" s="75"/>
      <c r="Z545" s="75"/>
      <c r="AA545" s="75"/>
      <c r="AB545" s="75"/>
      <c r="AC545" s="75"/>
      <c r="AD545" s="75"/>
      <c r="AE545" s="75"/>
      <c r="AF545" s="75"/>
      <c r="AG545" s="75"/>
      <c r="AH545" s="75"/>
      <c r="AI545" s="75"/>
      <c r="AJ545" s="75"/>
      <c r="AK545" s="75"/>
      <c r="AL545" s="75"/>
      <c r="AM545" s="75"/>
      <c r="AN545" s="75"/>
      <c r="AO545" s="75"/>
      <c r="AP545" s="75"/>
      <c r="AQ545" s="75"/>
    </row>
    <row r="546" ht="14.25" customHeight="1">
      <c r="F546" s="176"/>
      <c r="N546" s="176"/>
      <c r="V546" s="176"/>
      <c r="X546" s="132"/>
      <c r="Y546" s="75"/>
      <c r="Z546" s="75"/>
      <c r="AA546" s="75"/>
      <c r="AB546" s="75"/>
      <c r="AC546" s="75"/>
      <c r="AD546" s="75"/>
      <c r="AE546" s="75"/>
      <c r="AF546" s="75"/>
      <c r="AG546" s="75"/>
      <c r="AH546" s="75"/>
      <c r="AI546" s="75"/>
      <c r="AJ546" s="75"/>
      <c r="AK546" s="75"/>
      <c r="AL546" s="75"/>
      <c r="AM546" s="75"/>
      <c r="AN546" s="75"/>
      <c r="AO546" s="75"/>
      <c r="AP546" s="75"/>
      <c r="AQ546" s="75"/>
    </row>
    <row r="547" ht="14.25" customHeight="1">
      <c r="F547" s="176"/>
      <c r="N547" s="176"/>
      <c r="V547" s="176"/>
      <c r="X547" s="132"/>
      <c r="Y547" s="75"/>
      <c r="Z547" s="75"/>
      <c r="AA547" s="75"/>
      <c r="AB547" s="75"/>
      <c r="AC547" s="75"/>
      <c r="AD547" s="75"/>
      <c r="AE547" s="75"/>
      <c r="AF547" s="75"/>
      <c r="AG547" s="75"/>
      <c r="AH547" s="75"/>
      <c r="AI547" s="75"/>
      <c r="AJ547" s="75"/>
      <c r="AK547" s="75"/>
      <c r="AL547" s="75"/>
      <c r="AM547" s="75"/>
      <c r="AN547" s="75"/>
      <c r="AO547" s="75"/>
      <c r="AP547" s="75"/>
      <c r="AQ547" s="75"/>
    </row>
    <row r="548" ht="14.25" customHeight="1">
      <c r="F548" s="176"/>
      <c r="N548" s="176"/>
      <c r="V548" s="176"/>
      <c r="X548" s="132"/>
      <c r="Y548" s="75"/>
      <c r="Z548" s="75"/>
      <c r="AA548" s="75"/>
      <c r="AB548" s="75"/>
      <c r="AC548" s="75"/>
      <c r="AD548" s="75"/>
      <c r="AE548" s="75"/>
      <c r="AF548" s="75"/>
      <c r="AG548" s="75"/>
      <c r="AH548" s="75"/>
      <c r="AI548" s="75"/>
      <c r="AJ548" s="75"/>
      <c r="AK548" s="75"/>
      <c r="AL548" s="75"/>
      <c r="AM548" s="75"/>
      <c r="AN548" s="75"/>
      <c r="AO548" s="75"/>
      <c r="AP548" s="75"/>
      <c r="AQ548" s="75"/>
    </row>
    <row r="549" ht="14.25" customHeight="1">
      <c r="F549" s="176"/>
      <c r="N549" s="176"/>
      <c r="V549" s="176"/>
      <c r="X549" s="132"/>
      <c r="Y549" s="75"/>
      <c r="Z549" s="75"/>
      <c r="AA549" s="75"/>
      <c r="AB549" s="75"/>
      <c r="AC549" s="75"/>
      <c r="AD549" s="75"/>
      <c r="AE549" s="75"/>
      <c r="AF549" s="75"/>
      <c r="AG549" s="75"/>
      <c r="AH549" s="75"/>
      <c r="AI549" s="75"/>
      <c r="AJ549" s="75"/>
      <c r="AK549" s="75"/>
      <c r="AL549" s="75"/>
      <c r="AM549" s="75"/>
      <c r="AN549" s="75"/>
      <c r="AO549" s="75"/>
      <c r="AP549" s="75"/>
      <c r="AQ549" s="75"/>
    </row>
    <row r="550" ht="14.25" customHeight="1">
      <c r="F550" s="176"/>
      <c r="N550" s="176"/>
      <c r="V550" s="176"/>
      <c r="X550" s="132"/>
      <c r="Y550" s="75"/>
      <c r="Z550" s="75"/>
      <c r="AA550" s="75"/>
      <c r="AB550" s="75"/>
      <c r="AC550" s="75"/>
      <c r="AD550" s="75"/>
      <c r="AE550" s="75"/>
      <c r="AF550" s="75"/>
      <c r="AG550" s="75"/>
      <c r="AH550" s="75"/>
      <c r="AI550" s="75"/>
      <c r="AJ550" s="75"/>
      <c r="AK550" s="75"/>
      <c r="AL550" s="75"/>
      <c r="AM550" s="75"/>
      <c r="AN550" s="75"/>
      <c r="AO550" s="75"/>
      <c r="AP550" s="75"/>
      <c r="AQ550" s="75"/>
    </row>
    <row r="551" ht="14.25" customHeight="1">
      <c r="F551" s="176"/>
      <c r="N551" s="176"/>
      <c r="V551" s="176"/>
      <c r="X551" s="132"/>
      <c r="Y551" s="75"/>
      <c r="Z551" s="75"/>
      <c r="AA551" s="75"/>
      <c r="AB551" s="75"/>
      <c r="AC551" s="75"/>
      <c r="AD551" s="75"/>
      <c r="AE551" s="75"/>
      <c r="AF551" s="75"/>
      <c r="AG551" s="75"/>
      <c r="AH551" s="75"/>
      <c r="AI551" s="75"/>
      <c r="AJ551" s="75"/>
      <c r="AK551" s="75"/>
      <c r="AL551" s="75"/>
      <c r="AM551" s="75"/>
      <c r="AN551" s="75"/>
      <c r="AO551" s="75"/>
      <c r="AP551" s="75"/>
      <c r="AQ551" s="75"/>
    </row>
    <row r="552" ht="14.25" customHeight="1">
      <c r="F552" s="176"/>
      <c r="N552" s="176"/>
      <c r="V552" s="176"/>
      <c r="X552" s="132"/>
      <c r="Y552" s="75"/>
      <c r="Z552" s="75"/>
      <c r="AA552" s="75"/>
      <c r="AB552" s="75"/>
      <c r="AC552" s="75"/>
      <c r="AD552" s="75"/>
      <c r="AE552" s="75"/>
      <c r="AF552" s="75"/>
      <c r="AG552" s="75"/>
      <c r="AH552" s="75"/>
      <c r="AI552" s="75"/>
      <c r="AJ552" s="75"/>
      <c r="AK552" s="75"/>
      <c r="AL552" s="75"/>
      <c r="AM552" s="75"/>
      <c r="AN552" s="75"/>
      <c r="AO552" s="75"/>
      <c r="AP552" s="75"/>
      <c r="AQ552" s="75"/>
    </row>
    <row r="553" ht="14.25" customHeight="1">
      <c r="F553" s="176"/>
      <c r="N553" s="176"/>
      <c r="V553" s="176"/>
      <c r="X553" s="132"/>
      <c r="Y553" s="75"/>
      <c r="Z553" s="75"/>
      <c r="AA553" s="75"/>
      <c r="AB553" s="75"/>
      <c r="AC553" s="75"/>
      <c r="AD553" s="75"/>
      <c r="AE553" s="75"/>
      <c r="AF553" s="75"/>
      <c r="AG553" s="75"/>
      <c r="AH553" s="75"/>
      <c r="AI553" s="75"/>
      <c r="AJ553" s="75"/>
      <c r="AK553" s="75"/>
      <c r="AL553" s="75"/>
      <c r="AM553" s="75"/>
      <c r="AN553" s="75"/>
      <c r="AO553" s="75"/>
      <c r="AP553" s="75"/>
      <c r="AQ553" s="75"/>
    </row>
    <row r="554" ht="14.25" customHeight="1">
      <c r="F554" s="176"/>
      <c r="N554" s="176"/>
      <c r="V554" s="176"/>
      <c r="X554" s="132"/>
      <c r="Y554" s="75"/>
      <c r="Z554" s="75"/>
      <c r="AA554" s="75"/>
      <c r="AB554" s="75"/>
      <c r="AC554" s="75"/>
      <c r="AD554" s="75"/>
      <c r="AE554" s="75"/>
      <c r="AF554" s="75"/>
      <c r="AG554" s="75"/>
      <c r="AH554" s="75"/>
      <c r="AI554" s="75"/>
      <c r="AJ554" s="75"/>
      <c r="AK554" s="75"/>
      <c r="AL554" s="75"/>
      <c r="AM554" s="75"/>
      <c r="AN554" s="75"/>
      <c r="AO554" s="75"/>
      <c r="AP554" s="75"/>
      <c r="AQ554" s="75"/>
    </row>
    <row r="555" ht="14.25" customHeight="1">
      <c r="F555" s="176"/>
      <c r="N555" s="176"/>
      <c r="V555" s="176"/>
      <c r="X555" s="132"/>
      <c r="Y555" s="75"/>
      <c r="Z555" s="75"/>
      <c r="AA555" s="75"/>
      <c r="AB555" s="75"/>
      <c r="AC555" s="75"/>
      <c r="AD555" s="75"/>
      <c r="AE555" s="75"/>
      <c r="AF555" s="75"/>
      <c r="AG555" s="75"/>
      <c r="AH555" s="75"/>
      <c r="AI555" s="75"/>
      <c r="AJ555" s="75"/>
      <c r="AK555" s="75"/>
      <c r="AL555" s="75"/>
      <c r="AM555" s="75"/>
      <c r="AN555" s="75"/>
      <c r="AO555" s="75"/>
      <c r="AP555" s="75"/>
      <c r="AQ555" s="75"/>
    </row>
    <row r="556" ht="14.25" customHeight="1">
      <c r="F556" s="176"/>
      <c r="N556" s="176"/>
      <c r="V556" s="176"/>
      <c r="X556" s="132"/>
      <c r="Y556" s="75"/>
      <c r="Z556" s="75"/>
      <c r="AA556" s="75"/>
      <c r="AB556" s="75"/>
      <c r="AC556" s="75"/>
      <c r="AD556" s="75"/>
      <c r="AE556" s="75"/>
      <c r="AF556" s="75"/>
      <c r="AG556" s="75"/>
      <c r="AH556" s="75"/>
      <c r="AI556" s="75"/>
      <c r="AJ556" s="75"/>
      <c r="AK556" s="75"/>
      <c r="AL556" s="75"/>
      <c r="AM556" s="75"/>
      <c r="AN556" s="75"/>
      <c r="AO556" s="75"/>
      <c r="AP556" s="75"/>
      <c r="AQ556" s="75"/>
    </row>
    <row r="557" ht="14.25" customHeight="1">
      <c r="F557" s="176"/>
      <c r="N557" s="176"/>
      <c r="V557" s="176"/>
      <c r="X557" s="132"/>
      <c r="Y557" s="75"/>
      <c r="Z557" s="75"/>
      <c r="AA557" s="75"/>
      <c r="AB557" s="75"/>
      <c r="AC557" s="75"/>
      <c r="AD557" s="75"/>
      <c r="AE557" s="75"/>
      <c r="AF557" s="75"/>
      <c r="AG557" s="75"/>
      <c r="AH557" s="75"/>
      <c r="AI557" s="75"/>
      <c r="AJ557" s="75"/>
      <c r="AK557" s="75"/>
      <c r="AL557" s="75"/>
      <c r="AM557" s="75"/>
      <c r="AN557" s="75"/>
      <c r="AO557" s="75"/>
      <c r="AP557" s="75"/>
      <c r="AQ557" s="75"/>
    </row>
    <row r="558" ht="14.25" customHeight="1">
      <c r="F558" s="176"/>
      <c r="N558" s="176"/>
      <c r="V558" s="176"/>
      <c r="X558" s="132"/>
      <c r="Y558" s="75"/>
      <c r="Z558" s="75"/>
      <c r="AA558" s="75"/>
      <c r="AB558" s="75"/>
      <c r="AC558" s="75"/>
      <c r="AD558" s="75"/>
      <c r="AE558" s="75"/>
      <c r="AF558" s="75"/>
      <c r="AG558" s="75"/>
      <c r="AH558" s="75"/>
      <c r="AI558" s="75"/>
      <c r="AJ558" s="75"/>
      <c r="AK558" s="75"/>
      <c r="AL558" s="75"/>
      <c r="AM558" s="75"/>
      <c r="AN558" s="75"/>
      <c r="AO558" s="75"/>
      <c r="AP558" s="75"/>
      <c r="AQ558" s="75"/>
    </row>
    <row r="559" ht="14.25" customHeight="1">
      <c r="F559" s="176"/>
      <c r="N559" s="176"/>
      <c r="V559" s="176"/>
      <c r="X559" s="132"/>
      <c r="Y559" s="75"/>
      <c r="Z559" s="75"/>
      <c r="AA559" s="75"/>
      <c r="AB559" s="75"/>
      <c r="AC559" s="75"/>
      <c r="AD559" s="75"/>
      <c r="AE559" s="75"/>
      <c r="AF559" s="75"/>
      <c r="AG559" s="75"/>
      <c r="AH559" s="75"/>
      <c r="AI559" s="75"/>
      <c r="AJ559" s="75"/>
      <c r="AK559" s="75"/>
      <c r="AL559" s="75"/>
      <c r="AM559" s="75"/>
      <c r="AN559" s="75"/>
      <c r="AO559" s="75"/>
      <c r="AP559" s="75"/>
      <c r="AQ559" s="75"/>
    </row>
    <row r="560" ht="14.25" customHeight="1">
      <c r="F560" s="176"/>
      <c r="N560" s="176"/>
      <c r="V560" s="176"/>
      <c r="X560" s="132"/>
      <c r="Y560" s="75"/>
      <c r="Z560" s="75"/>
      <c r="AA560" s="75"/>
      <c r="AB560" s="75"/>
      <c r="AC560" s="75"/>
      <c r="AD560" s="75"/>
      <c r="AE560" s="75"/>
      <c r="AF560" s="75"/>
      <c r="AG560" s="75"/>
      <c r="AH560" s="75"/>
      <c r="AI560" s="75"/>
      <c r="AJ560" s="75"/>
      <c r="AK560" s="75"/>
      <c r="AL560" s="75"/>
      <c r="AM560" s="75"/>
      <c r="AN560" s="75"/>
      <c r="AO560" s="75"/>
      <c r="AP560" s="75"/>
      <c r="AQ560" s="75"/>
    </row>
    <row r="561" ht="14.25" customHeight="1">
      <c r="F561" s="176"/>
      <c r="N561" s="176"/>
      <c r="V561" s="176"/>
      <c r="X561" s="132"/>
      <c r="Y561" s="75"/>
      <c r="Z561" s="75"/>
      <c r="AA561" s="75"/>
      <c r="AB561" s="75"/>
      <c r="AC561" s="75"/>
      <c r="AD561" s="75"/>
      <c r="AE561" s="75"/>
      <c r="AF561" s="75"/>
      <c r="AG561" s="75"/>
      <c r="AH561" s="75"/>
      <c r="AI561" s="75"/>
      <c r="AJ561" s="75"/>
      <c r="AK561" s="75"/>
      <c r="AL561" s="75"/>
      <c r="AM561" s="75"/>
      <c r="AN561" s="75"/>
      <c r="AO561" s="75"/>
      <c r="AP561" s="75"/>
      <c r="AQ561" s="75"/>
    </row>
    <row r="562" ht="14.25" customHeight="1">
      <c r="F562" s="176"/>
      <c r="N562" s="176"/>
      <c r="V562" s="176"/>
      <c r="X562" s="132"/>
      <c r="Y562" s="75"/>
      <c r="Z562" s="75"/>
      <c r="AA562" s="75"/>
      <c r="AB562" s="75"/>
      <c r="AC562" s="75"/>
      <c r="AD562" s="75"/>
      <c r="AE562" s="75"/>
      <c r="AF562" s="75"/>
      <c r="AG562" s="75"/>
      <c r="AH562" s="75"/>
      <c r="AI562" s="75"/>
      <c r="AJ562" s="75"/>
      <c r="AK562" s="75"/>
      <c r="AL562" s="75"/>
      <c r="AM562" s="75"/>
      <c r="AN562" s="75"/>
      <c r="AO562" s="75"/>
      <c r="AP562" s="75"/>
      <c r="AQ562" s="75"/>
    </row>
    <row r="563" ht="14.25" customHeight="1">
      <c r="F563" s="176"/>
      <c r="N563" s="176"/>
      <c r="V563" s="176"/>
      <c r="X563" s="132"/>
      <c r="Y563" s="75"/>
      <c r="Z563" s="75"/>
      <c r="AA563" s="75"/>
      <c r="AB563" s="75"/>
      <c r="AC563" s="75"/>
      <c r="AD563" s="75"/>
      <c r="AE563" s="75"/>
      <c r="AF563" s="75"/>
      <c r="AG563" s="75"/>
      <c r="AH563" s="75"/>
      <c r="AI563" s="75"/>
      <c r="AJ563" s="75"/>
      <c r="AK563" s="75"/>
      <c r="AL563" s="75"/>
      <c r="AM563" s="75"/>
      <c r="AN563" s="75"/>
      <c r="AO563" s="75"/>
      <c r="AP563" s="75"/>
      <c r="AQ563" s="75"/>
    </row>
    <row r="564" ht="14.25" customHeight="1">
      <c r="F564" s="176"/>
      <c r="N564" s="176"/>
      <c r="V564" s="176"/>
      <c r="X564" s="132"/>
      <c r="Y564" s="75"/>
      <c r="Z564" s="75"/>
      <c r="AA564" s="75"/>
      <c r="AB564" s="75"/>
      <c r="AC564" s="75"/>
      <c r="AD564" s="75"/>
      <c r="AE564" s="75"/>
      <c r="AF564" s="75"/>
      <c r="AG564" s="75"/>
      <c r="AH564" s="75"/>
      <c r="AI564" s="75"/>
      <c r="AJ564" s="75"/>
      <c r="AK564" s="75"/>
      <c r="AL564" s="75"/>
      <c r="AM564" s="75"/>
      <c r="AN564" s="75"/>
      <c r="AO564" s="75"/>
      <c r="AP564" s="75"/>
      <c r="AQ564" s="75"/>
    </row>
    <row r="565" ht="14.25" customHeight="1">
      <c r="F565" s="176"/>
      <c r="N565" s="176"/>
      <c r="V565" s="176"/>
      <c r="X565" s="132"/>
      <c r="Y565" s="75"/>
      <c r="Z565" s="75"/>
      <c r="AA565" s="75"/>
      <c r="AB565" s="75"/>
      <c r="AC565" s="75"/>
      <c r="AD565" s="75"/>
      <c r="AE565" s="75"/>
      <c r="AF565" s="75"/>
      <c r="AG565" s="75"/>
      <c r="AH565" s="75"/>
      <c r="AI565" s="75"/>
      <c r="AJ565" s="75"/>
      <c r="AK565" s="75"/>
      <c r="AL565" s="75"/>
      <c r="AM565" s="75"/>
      <c r="AN565" s="75"/>
      <c r="AO565" s="75"/>
      <c r="AP565" s="75"/>
      <c r="AQ565" s="75"/>
    </row>
    <row r="566" ht="14.25" customHeight="1">
      <c r="F566" s="176"/>
      <c r="N566" s="176"/>
      <c r="V566" s="176"/>
      <c r="X566" s="132"/>
      <c r="Y566" s="75"/>
      <c r="Z566" s="75"/>
      <c r="AA566" s="75"/>
      <c r="AB566" s="75"/>
      <c r="AC566" s="75"/>
      <c r="AD566" s="75"/>
      <c r="AE566" s="75"/>
      <c r="AF566" s="75"/>
      <c r="AG566" s="75"/>
      <c r="AH566" s="75"/>
      <c r="AI566" s="75"/>
      <c r="AJ566" s="75"/>
      <c r="AK566" s="75"/>
      <c r="AL566" s="75"/>
      <c r="AM566" s="75"/>
      <c r="AN566" s="75"/>
      <c r="AO566" s="75"/>
      <c r="AP566" s="75"/>
      <c r="AQ566" s="75"/>
    </row>
    <row r="567" ht="14.25" customHeight="1">
      <c r="F567" s="176"/>
      <c r="N567" s="176"/>
      <c r="V567" s="176"/>
      <c r="X567" s="132"/>
      <c r="Y567" s="75"/>
      <c r="Z567" s="75"/>
      <c r="AA567" s="75"/>
      <c r="AB567" s="75"/>
      <c r="AC567" s="75"/>
      <c r="AD567" s="75"/>
      <c r="AE567" s="75"/>
      <c r="AF567" s="75"/>
      <c r="AG567" s="75"/>
      <c r="AH567" s="75"/>
      <c r="AI567" s="75"/>
      <c r="AJ567" s="75"/>
      <c r="AK567" s="75"/>
      <c r="AL567" s="75"/>
      <c r="AM567" s="75"/>
      <c r="AN567" s="75"/>
      <c r="AO567" s="75"/>
      <c r="AP567" s="75"/>
      <c r="AQ567" s="75"/>
    </row>
    <row r="568" ht="14.25" customHeight="1">
      <c r="F568" s="176"/>
      <c r="N568" s="176"/>
      <c r="V568" s="176"/>
      <c r="X568" s="132"/>
      <c r="Y568" s="75"/>
      <c r="Z568" s="75"/>
      <c r="AA568" s="75"/>
      <c r="AB568" s="75"/>
      <c r="AC568" s="75"/>
      <c r="AD568" s="75"/>
      <c r="AE568" s="75"/>
      <c r="AF568" s="75"/>
      <c r="AG568" s="75"/>
      <c r="AH568" s="75"/>
      <c r="AI568" s="75"/>
      <c r="AJ568" s="75"/>
      <c r="AK568" s="75"/>
      <c r="AL568" s="75"/>
      <c r="AM568" s="75"/>
      <c r="AN568" s="75"/>
      <c r="AO568" s="75"/>
      <c r="AP568" s="75"/>
      <c r="AQ568" s="75"/>
    </row>
    <row r="569" ht="14.25" customHeight="1">
      <c r="F569" s="176"/>
      <c r="N569" s="176"/>
      <c r="V569" s="176"/>
      <c r="X569" s="132"/>
      <c r="Y569" s="75"/>
      <c r="Z569" s="75"/>
      <c r="AA569" s="75"/>
      <c r="AB569" s="75"/>
      <c r="AC569" s="75"/>
      <c r="AD569" s="75"/>
      <c r="AE569" s="75"/>
      <c r="AF569" s="75"/>
      <c r="AG569" s="75"/>
      <c r="AH569" s="75"/>
      <c r="AI569" s="75"/>
      <c r="AJ569" s="75"/>
      <c r="AK569" s="75"/>
      <c r="AL569" s="75"/>
      <c r="AM569" s="75"/>
      <c r="AN569" s="75"/>
      <c r="AO569" s="75"/>
      <c r="AP569" s="75"/>
      <c r="AQ569" s="75"/>
    </row>
    <row r="570" ht="14.25" customHeight="1">
      <c r="F570" s="176"/>
      <c r="N570" s="176"/>
      <c r="V570" s="176"/>
      <c r="X570" s="132"/>
      <c r="Y570" s="75"/>
      <c r="Z570" s="75"/>
      <c r="AA570" s="75"/>
      <c r="AB570" s="75"/>
      <c r="AC570" s="75"/>
      <c r="AD570" s="75"/>
      <c r="AE570" s="75"/>
      <c r="AF570" s="75"/>
      <c r="AG570" s="75"/>
      <c r="AH570" s="75"/>
      <c r="AI570" s="75"/>
      <c r="AJ570" s="75"/>
      <c r="AK570" s="75"/>
      <c r="AL570" s="75"/>
      <c r="AM570" s="75"/>
      <c r="AN570" s="75"/>
      <c r="AO570" s="75"/>
      <c r="AP570" s="75"/>
      <c r="AQ570" s="75"/>
    </row>
    <row r="571" ht="14.25" customHeight="1">
      <c r="F571" s="176"/>
      <c r="N571" s="176"/>
      <c r="V571" s="176"/>
      <c r="X571" s="132"/>
      <c r="Y571" s="75"/>
      <c r="Z571" s="75"/>
      <c r="AA571" s="75"/>
      <c r="AB571" s="75"/>
      <c r="AC571" s="75"/>
      <c r="AD571" s="75"/>
      <c r="AE571" s="75"/>
      <c r="AF571" s="75"/>
      <c r="AG571" s="75"/>
      <c r="AH571" s="75"/>
      <c r="AI571" s="75"/>
      <c r="AJ571" s="75"/>
      <c r="AK571" s="75"/>
      <c r="AL571" s="75"/>
      <c r="AM571" s="75"/>
      <c r="AN571" s="75"/>
      <c r="AO571" s="75"/>
      <c r="AP571" s="75"/>
      <c r="AQ571" s="75"/>
    </row>
    <row r="572" ht="14.25" customHeight="1">
      <c r="F572" s="176"/>
      <c r="N572" s="176"/>
      <c r="V572" s="176"/>
      <c r="X572" s="132"/>
      <c r="Y572" s="75"/>
      <c r="Z572" s="75"/>
      <c r="AA572" s="75"/>
      <c r="AB572" s="75"/>
      <c r="AC572" s="75"/>
      <c r="AD572" s="75"/>
      <c r="AE572" s="75"/>
      <c r="AF572" s="75"/>
      <c r="AG572" s="75"/>
      <c r="AH572" s="75"/>
      <c r="AI572" s="75"/>
      <c r="AJ572" s="75"/>
      <c r="AK572" s="75"/>
      <c r="AL572" s="75"/>
      <c r="AM572" s="75"/>
      <c r="AN572" s="75"/>
      <c r="AO572" s="75"/>
      <c r="AP572" s="75"/>
      <c r="AQ572" s="75"/>
    </row>
    <row r="573" ht="14.25" customHeight="1">
      <c r="F573" s="176"/>
      <c r="N573" s="176"/>
      <c r="V573" s="176"/>
      <c r="X573" s="132"/>
      <c r="Y573" s="75"/>
      <c r="Z573" s="75"/>
      <c r="AA573" s="75"/>
      <c r="AB573" s="75"/>
      <c r="AC573" s="75"/>
      <c r="AD573" s="75"/>
      <c r="AE573" s="75"/>
      <c r="AF573" s="75"/>
      <c r="AG573" s="75"/>
      <c r="AH573" s="75"/>
      <c r="AI573" s="75"/>
      <c r="AJ573" s="75"/>
      <c r="AK573" s="75"/>
      <c r="AL573" s="75"/>
      <c r="AM573" s="75"/>
      <c r="AN573" s="75"/>
      <c r="AO573" s="75"/>
      <c r="AP573" s="75"/>
      <c r="AQ573" s="75"/>
    </row>
    <row r="574" ht="14.25" customHeight="1">
      <c r="F574" s="176"/>
      <c r="N574" s="176"/>
      <c r="V574" s="176"/>
      <c r="X574" s="132"/>
      <c r="Y574" s="75"/>
      <c r="Z574" s="75"/>
      <c r="AA574" s="75"/>
      <c r="AB574" s="75"/>
      <c r="AC574" s="75"/>
      <c r="AD574" s="75"/>
      <c r="AE574" s="75"/>
      <c r="AF574" s="75"/>
      <c r="AG574" s="75"/>
      <c r="AH574" s="75"/>
      <c r="AI574" s="75"/>
      <c r="AJ574" s="75"/>
      <c r="AK574" s="75"/>
      <c r="AL574" s="75"/>
      <c r="AM574" s="75"/>
      <c r="AN574" s="75"/>
      <c r="AO574" s="75"/>
      <c r="AP574" s="75"/>
      <c r="AQ574" s="75"/>
    </row>
    <row r="575" ht="14.25" customHeight="1">
      <c r="F575" s="176"/>
      <c r="N575" s="176"/>
      <c r="V575" s="176"/>
      <c r="X575" s="132"/>
      <c r="Y575" s="75"/>
      <c r="Z575" s="75"/>
      <c r="AA575" s="75"/>
      <c r="AB575" s="75"/>
      <c r="AC575" s="75"/>
      <c r="AD575" s="75"/>
      <c r="AE575" s="75"/>
      <c r="AF575" s="75"/>
      <c r="AG575" s="75"/>
      <c r="AH575" s="75"/>
      <c r="AI575" s="75"/>
      <c r="AJ575" s="75"/>
      <c r="AK575" s="75"/>
      <c r="AL575" s="75"/>
      <c r="AM575" s="75"/>
      <c r="AN575" s="75"/>
      <c r="AO575" s="75"/>
      <c r="AP575" s="75"/>
      <c r="AQ575" s="75"/>
    </row>
    <row r="576" ht="14.25" customHeight="1">
      <c r="F576" s="176"/>
      <c r="N576" s="176"/>
      <c r="V576" s="176"/>
      <c r="X576" s="132"/>
      <c r="Y576" s="75"/>
      <c r="Z576" s="75"/>
      <c r="AA576" s="75"/>
      <c r="AB576" s="75"/>
      <c r="AC576" s="75"/>
      <c r="AD576" s="75"/>
      <c r="AE576" s="75"/>
      <c r="AF576" s="75"/>
      <c r="AG576" s="75"/>
      <c r="AH576" s="75"/>
      <c r="AI576" s="75"/>
      <c r="AJ576" s="75"/>
      <c r="AK576" s="75"/>
      <c r="AL576" s="75"/>
      <c r="AM576" s="75"/>
      <c r="AN576" s="75"/>
      <c r="AO576" s="75"/>
      <c r="AP576" s="75"/>
      <c r="AQ576" s="75"/>
    </row>
    <row r="577" ht="14.25" customHeight="1">
      <c r="F577" s="176"/>
      <c r="N577" s="176"/>
      <c r="V577" s="176"/>
      <c r="X577" s="132"/>
      <c r="Y577" s="75"/>
      <c r="Z577" s="75"/>
      <c r="AA577" s="75"/>
      <c r="AB577" s="75"/>
      <c r="AC577" s="75"/>
      <c r="AD577" s="75"/>
      <c r="AE577" s="75"/>
      <c r="AF577" s="75"/>
      <c r="AG577" s="75"/>
      <c r="AH577" s="75"/>
      <c r="AI577" s="75"/>
      <c r="AJ577" s="75"/>
      <c r="AK577" s="75"/>
      <c r="AL577" s="75"/>
      <c r="AM577" s="75"/>
      <c r="AN577" s="75"/>
      <c r="AO577" s="75"/>
      <c r="AP577" s="75"/>
      <c r="AQ577" s="75"/>
    </row>
    <row r="578" ht="14.25" customHeight="1">
      <c r="F578" s="176"/>
      <c r="N578" s="176"/>
      <c r="V578" s="176"/>
      <c r="X578" s="132"/>
      <c r="Y578" s="75"/>
      <c r="Z578" s="75"/>
      <c r="AA578" s="75"/>
      <c r="AB578" s="75"/>
      <c r="AC578" s="75"/>
      <c r="AD578" s="75"/>
      <c r="AE578" s="75"/>
      <c r="AF578" s="75"/>
      <c r="AG578" s="75"/>
      <c r="AH578" s="75"/>
      <c r="AI578" s="75"/>
      <c r="AJ578" s="75"/>
      <c r="AK578" s="75"/>
      <c r="AL578" s="75"/>
      <c r="AM578" s="75"/>
      <c r="AN578" s="75"/>
      <c r="AO578" s="75"/>
      <c r="AP578" s="75"/>
      <c r="AQ578" s="75"/>
    </row>
    <row r="579" ht="14.25" customHeight="1">
      <c r="F579" s="176"/>
      <c r="N579" s="176"/>
      <c r="V579" s="176"/>
      <c r="X579" s="132"/>
      <c r="Y579" s="75"/>
      <c r="Z579" s="75"/>
      <c r="AA579" s="75"/>
      <c r="AB579" s="75"/>
      <c r="AC579" s="75"/>
      <c r="AD579" s="75"/>
      <c r="AE579" s="75"/>
      <c r="AF579" s="75"/>
      <c r="AG579" s="75"/>
      <c r="AH579" s="75"/>
      <c r="AI579" s="75"/>
      <c r="AJ579" s="75"/>
      <c r="AK579" s="75"/>
      <c r="AL579" s="75"/>
      <c r="AM579" s="75"/>
      <c r="AN579" s="75"/>
      <c r="AO579" s="75"/>
      <c r="AP579" s="75"/>
      <c r="AQ579" s="75"/>
    </row>
    <row r="580" ht="14.25" customHeight="1">
      <c r="F580" s="176"/>
      <c r="N580" s="176"/>
      <c r="V580" s="176"/>
      <c r="X580" s="132"/>
      <c r="Y580" s="75"/>
      <c r="Z580" s="75"/>
      <c r="AA580" s="75"/>
      <c r="AB580" s="75"/>
      <c r="AC580" s="75"/>
      <c r="AD580" s="75"/>
      <c r="AE580" s="75"/>
      <c r="AF580" s="75"/>
      <c r="AG580" s="75"/>
      <c r="AH580" s="75"/>
      <c r="AI580" s="75"/>
      <c r="AJ580" s="75"/>
      <c r="AK580" s="75"/>
      <c r="AL580" s="75"/>
      <c r="AM580" s="75"/>
      <c r="AN580" s="75"/>
      <c r="AO580" s="75"/>
      <c r="AP580" s="75"/>
      <c r="AQ580" s="75"/>
    </row>
    <row r="581" ht="14.25" customHeight="1">
      <c r="F581" s="176"/>
      <c r="N581" s="176"/>
      <c r="V581" s="176"/>
      <c r="X581" s="132"/>
      <c r="Y581" s="75"/>
      <c r="Z581" s="75"/>
      <c r="AA581" s="75"/>
      <c r="AB581" s="75"/>
      <c r="AC581" s="75"/>
      <c r="AD581" s="75"/>
      <c r="AE581" s="75"/>
      <c r="AF581" s="75"/>
      <c r="AG581" s="75"/>
      <c r="AH581" s="75"/>
      <c r="AI581" s="75"/>
      <c r="AJ581" s="75"/>
      <c r="AK581" s="75"/>
      <c r="AL581" s="75"/>
      <c r="AM581" s="75"/>
      <c r="AN581" s="75"/>
      <c r="AO581" s="75"/>
      <c r="AP581" s="75"/>
      <c r="AQ581" s="75"/>
    </row>
    <row r="582" ht="14.25" customHeight="1">
      <c r="F582" s="176"/>
      <c r="N582" s="176"/>
      <c r="V582" s="176"/>
      <c r="X582" s="132"/>
      <c r="Y582" s="75"/>
      <c r="Z582" s="75"/>
      <c r="AA582" s="75"/>
      <c r="AB582" s="75"/>
      <c r="AC582" s="75"/>
      <c r="AD582" s="75"/>
      <c r="AE582" s="75"/>
      <c r="AF582" s="75"/>
      <c r="AG582" s="75"/>
      <c r="AH582" s="75"/>
      <c r="AI582" s="75"/>
      <c r="AJ582" s="75"/>
      <c r="AK582" s="75"/>
      <c r="AL582" s="75"/>
      <c r="AM582" s="75"/>
      <c r="AN582" s="75"/>
      <c r="AO582" s="75"/>
      <c r="AP582" s="75"/>
      <c r="AQ582" s="75"/>
    </row>
    <row r="583" ht="14.25" customHeight="1">
      <c r="F583" s="176"/>
      <c r="N583" s="176"/>
      <c r="V583" s="176"/>
      <c r="X583" s="132"/>
      <c r="Y583" s="75"/>
      <c r="Z583" s="75"/>
      <c r="AA583" s="75"/>
      <c r="AB583" s="75"/>
      <c r="AC583" s="75"/>
      <c r="AD583" s="75"/>
      <c r="AE583" s="75"/>
      <c r="AF583" s="75"/>
      <c r="AG583" s="75"/>
      <c r="AH583" s="75"/>
      <c r="AI583" s="75"/>
      <c r="AJ583" s="75"/>
      <c r="AK583" s="75"/>
      <c r="AL583" s="75"/>
      <c r="AM583" s="75"/>
      <c r="AN583" s="75"/>
      <c r="AO583" s="75"/>
      <c r="AP583" s="75"/>
      <c r="AQ583" s="75"/>
    </row>
    <row r="584" ht="14.25" customHeight="1">
      <c r="F584" s="176"/>
      <c r="N584" s="176"/>
      <c r="V584" s="176"/>
      <c r="X584" s="132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  <c r="AO584" s="75"/>
      <c r="AP584" s="75"/>
      <c r="AQ584" s="75"/>
    </row>
    <row r="585" ht="14.25" customHeight="1">
      <c r="F585" s="176"/>
      <c r="N585" s="176"/>
      <c r="V585" s="176"/>
      <c r="X585" s="132"/>
      <c r="Y585" s="75"/>
      <c r="Z585" s="75"/>
      <c r="AA585" s="75"/>
      <c r="AB585" s="75"/>
      <c r="AC585" s="75"/>
      <c r="AD585" s="75"/>
      <c r="AE585" s="75"/>
      <c r="AF585" s="75"/>
      <c r="AG585" s="75"/>
      <c r="AH585" s="75"/>
      <c r="AI585" s="75"/>
      <c r="AJ585" s="75"/>
      <c r="AK585" s="75"/>
      <c r="AL585" s="75"/>
      <c r="AM585" s="75"/>
      <c r="AN585" s="75"/>
      <c r="AO585" s="75"/>
      <c r="AP585" s="75"/>
      <c r="AQ585" s="75"/>
    </row>
    <row r="586" ht="14.25" customHeight="1">
      <c r="F586" s="176"/>
      <c r="N586" s="176"/>
      <c r="V586" s="176"/>
      <c r="X586" s="132"/>
      <c r="Y586" s="75"/>
      <c r="Z586" s="75"/>
      <c r="AA586" s="75"/>
      <c r="AB586" s="75"/>
      <c r="AC586" s="75"/>
      <c r="AD586" s="75"/>
      <c r="AE586" s="75"/>
      <c r="AF586" s="75"/>
      <c r="AG586" s="75"/>
      <c r="AH586" s="75"/>
      <c r="AI586" s="75"/>
      <c r="AJ586" s="75"/>
      <c r="AK586" s="75"/>
      <c r="AL586" s="75"/>
      <c r="AM586" s="75"/>
      <c r="AN586" s="75"/>
      <c r="AO586" s="75"/>
      <c r="AP586" s="75"/>
      <c r="AQ586" s="75"/>
    </row>
    <row r="587" ht="14.25" customHeight="1">
      <c r="F587" s="176"/>
      <c r="N587" s="176"/>
      <c r="V587" s="176"/>
      <c r="X587" s="132"/>
      <c r="Y587" s="75"/>
      <c r="Z587" s="75"/>
      <c r="AA587" s="75"/>
      <c r="AB587" s="75"/>
      <c r="AC587" s="75"/>
      <c r="AD587" s="75"/>
      <c r="AE587" s="75"/>
      <c r="AF587" s="75"/>
      <c r="AG587" s="75"/>
      <c r="AH587" s="75"/>
      <c r="AI587" s="75"/>
      <c r="AJ587" s="75"/>
      <c r="AK587" s="75"/>
      <c r="AL587" s="75"/>
      <c r="AM587" s="75"/>
      <c r="AN587" s="75"/>
      <c r="AO587" s="75"/>
      <c r="AP587" s="75"/>
      <c r="AQ587" s="75"/>
    </row>
    <row r="588" ht="14.25" customHeight="1">
      <c r="F588" s="176"/>
      <c r="N588" s="176"/>
      <c r="V588" s="176"/>
      <c r="X588" s="132"/>
      <c r="Y588" s="75"/>
      <c r="Z588" s="75"/>
      <c r="AA588" s="75"/>
      <c r="AB588" s="75"/>
      <c r="AC588" s="75"/>
      <c r="AD588" s="75"/>
      <c r="AE588" s="75"/>
      <c r="AF588" s="75"/>
      <c r="AG588" s="75"/>
      <c r="AH588" s="75"/>
      <c r="AI588" s="75"/>
      <c r="AJ588" s="75"/>
      <c r="AK588" s="75"/>
      <c r="AL588" s="75"/>
      <c r="AM588" s="75"/>
      <c r="AN588" s="75"/>
      <c r="AO588" s="75"/>
      <c r="AP588" s="75"/>
      <c r="AQ588" s="75"/>
    </row>
    <row r="589" ht="14.25" customHeight="1">
      <c r="F589" s="176"/>
      <c r="N589" s="176"/>
      <c r="V589" s="176"/>
      <c r="X589" s="132"/>
      <c r="Y589" s="75"/>
      <c r="Z589" s="75"/>
      <c r="AA589" s="75"/>
      <c r="AB589" s="75"/>
      <c r="AC589" s="75"/>
      <c r="AD589" s="75"/>
      <c r="AE589" s="75"/>
      <c r="AF589" s="75"/>
      <c r="AG589" s="75"/>
      <c r="AH589" s="75"/>
      <c r="AI589" s="75"/>
      <c r="AJ589" s="75"/>
      <c r="AK589" s="75"/>
      <c r="AL589" s="75"/>
      <c r="AM589" s="75"/>
      <c r="AN589" s="75"/>
      <c r="AO589" s="75"/>
      <c r="AP589" s="75"/>
      <c r="AQ589" s="75"/>
    </row>
    <row r="590" ht="14.25" customHeight="1">
      <c r="F590" s="176"/>
      <c r="N590" s="176"/>
      <c r="V590" s="176"/>
      <c r="X590" s="132"/>
      <c r="Y590" s="75"/>
      <c r="Z590" s="75"/>
      <c r="AA590" s="75"/>
      <c r="AB590" s="75"/>
      <c r="AC590" s="75"/>
      <c r="AD590" s="75"/>
      <c r="AE590" s="75"/>
      <c r="AF590" s="75"/>
      <c r="AG590" s="75"/>
      <c r="AH590" s="75"/>
      <c r="AI590" s="75"/>
      <c r="AJ590" s="75"/>
      <c r="AK590" s="75"/>
      <c r="AL590" s="75"/>
      <c r="AM590" s="75"/>
      <c r="AN590" s="75"/>
      <c r="AO590" s="75"/>
      <c r="AP590" s="75"/>
      <c r="AQ590" s="75"/>
    </row>
    <row r="591" ht="14.25" customHeight="1">
      <c r="F591" s="176"/>
      <c r="N591" s="176"/>
      <c r="V591" s="176"/>
      <c r="X591" s="132"/>
      <c r="Y591" s="75"/>
      <c r="Z591" s="75"/>
      <c r="AA591" s="75"/>
      <c r="AB591" s="75"/>
      <c r="AC591" s="75"/>
      <c r="AD591" s="75"/>
      <c r="AE591" s="75"/>
      <c r="AF591" s="75"/>
      <c r="AG591" s="75"/>
      <c r="AH591" s="75"/>
      <c r="AI591" s="75"/>
      <c r="AJ591" s="75"/>
      <c r="AK591" s="75"/>
      <c r="AL591" s="75"/>
      <c r="AM591" s="75"/>
      <c r="AN591" s="75"/>
      <c r="AO591" s="75"/>
      <c r="AP591" s="75"/>
      <c r="AQ591" s="75"/>
    </row>
    <row r="592" ht="14.25" customHeight="1">
      <c r="F592" s="176"/>
      <c r="N592" s="176"/>
      <c r="V592" s="176"/>
      <c r="X592" s="132"/>
      <c r="Y592" s="75"/>
      <c r="Z592" s="75"/>
      <c r="AA592" s="75"/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</row>
    <row r="593" ht="14.25" customHeight="1">
      <c r="F593" s="176"/>
      <c r="N593" s="176"/>
      <c r="V593" s="176"/>
      <c r="X593" s="132"/>
      <c r="Y593" s="75"/>
      <c r="Z593" s="75"/>
      <c r="AA593" s="75"/>
      <c r="AB593" s="75"/>
      <c r="AC593" s="75"/>
      <c r="AD593" s="75"/>
      <c r="AE593" s="75"/>
      <c r="AF593" s="75"/>
      <c r="AG593" s="75"/>
      <c r="AH593" s="75"/>
      <c r="AI593" s="75"/>
      <c r="AJ593" s="75"/>
      <c r="AK593" s="75"/>
      <c r="AL593" s="75"/>
      <c r="AM593" s="75"/>
      <c r="AN593" s="75"/>
      <c r="AO593" s="75"/>
      <c r="AP593" s="75"/>
      <c r="AQ593" s="75"/>
    </row>
    <row r="594" ht="14.25" customHeight="1">
      <c r="F594" s="176"/>
      <c r="N594" s="176"/>
      <c r="V594" s="176"/>
      <c r="X594" s="132"/>
      <c r="Y594" s="75"/>
      <c r="Z594" s="75"/>
      <c r="AA594" s="75"/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  <c r="AO594" s="75"/>
      <c r="AP594" s="75"/>
      <c r="AQ594" s="75"/>
    </row>
    <row r="595" ht="14.25" customHeight="1">
      <c r="F595" s="176"/>
      <c r="N595" s="176"/>
      <c r="V595" s="176"/>
      <c r="X595" s="132"/>
      <c r="Y595" s="75"/>
      <c r="Z595" s="75"/>
      <c r="AA595" s="75"/>
      <c r="AB595" s="75"/>
      <c r="AC595" s="75"/>
      <c r="AD595" s="75"/>
      <c r="AE595" s="75"/>
      <c r="AF595" s="75"/>
      <c r="AG595" s="75"/>
      <c r="AH595" s="75"/>
      <c r="AI595" s="75"/>
      <c r="AJ595" s="75"/>
      <c r="AK595" s="75"/>
      <c r="AL595" s="75"/>
      <c r="AM595" s="75"/>
      <c r="AN595" s="75"/>
      <c r="AO595" s="75"/>
      <c r="AP595" s="75"/>
      <c r="AQ595" s="75"/>
    </row>
    <row r="596" ht="14.25" customHeight="1">
      <c r="F596" s="176"/>
      <c r="N596" s="176"/>
      <c r="V596" s="176"/>
      <c r="X596" s="132"/>
      <c r="Y596" s="75"/>
      <c r="Z596" s="75"/>
      <c r="AA596" s="75"/>
      <c r="AB596" s="75"/>
      <c r="AC596" s="75"/>
      <c r="AD596" s="75"/>
      <c r="AE596" s="75"/>
      <c r="AF596" s="75"/>
      <c r="AG596" s="75"/>
      <c r="AH596" s="75"/>
      <c r="AI596" s="75"/>
      <c r="AJ596" s="75"/>
      <c r="AK596" s="75"/>
      <c r="AL596" s="75"/>
      <c r="AM596" s="75"/>
      <c r="AN596" s="75"/>
      <c r="AO596" s="75"/>
      <c r="AP596" s="75"/>
      <c r="AQ596" s="75"/>
    </row>
    <row r="597" ht="14.25" customHeight="1">
      <c r="F597" s="176"/>
      <c r="N597" s="176"/>
      <c r="V597" s="176"/>
      <c r="X597" s="132"/>
      <c r="Y597" s="75"/>
      <c r="Z597" s="75"/>
      <c r="AA597" s="75"/>
      <c r="AB597" s="75"/>
      <c r="AC597" s="75"/>
      <c r="AD597" s="75"/>
      <c r="AE597" s="75"/>
      <c r="AF597" s="75"/>
      <c r="AG597" s="75"/>
      <c r="AH597" s="75"/>
      <c r="AI597" s="75"/>
      <c r="AJ597" s="75"/>
      <c r="AK597" s="75"/>
      <c r="AL597" s="75"/>
      <c r="AM597" s="75"/>
      <c r="AN597" s="75"/>
      <c r="AO597" s="75"/>
      <c r="AP597" s="75"/>
      <c r="AQ597" s="75"/>
    </row>
    <row r="598" ht="14.25" customHeight="1">
      <c r="F598" s="176"/>
      <c r="N598" s="176"/>
      <c r="V598" s="176"/>
      <c r="X598" s="132"/>
      <c r="Y598" s="75"/>
      <c r="Z598" s="75"/>
      <c r="AA598" s="75"/>
      <c r="AB598" s="75"/>
      <c r="AC598" s="75"/>
      <c r="AD598" s="75"/>
      <c r="AE598" s="75"/>
      <c r="AF598" s="75"/>
      <c r="AG598" s="75"/>
      <c r="AH598" s="75"/>
      <c r="AI598" s="75"/>
      <c r="AJ598" s="75"/>
      <c r="AK598" s="75"/>
      <c r="AL598" s="75"/>
      <c r="AM598" s="75"/>
      <c r="AN598" s="75"/>
      <c r="AO598" s="75"/>
      <c r="AP598" s="75"/>
      <c r="AQ598" s="75"/>
    </row>
    <row r="599" ht="14.25" customHeight="1">
      <c r="F599" s="176"/>
      <c r="N599" s="176"/>
      <c r="V599" s="176"/>
      <c r="X599" s="132"/>
      <c r="Y599" s="75"/>
      <c r="Z599" s="75"/>
      <c r="AA599" s="75"/>
      <c r="AB599" s="75"/>
      <c r="AC599" s="75"/>
      <c r="AD599" s="75"/>
      <c r="AE599" s="75"/>
      <c r="AF599" s="75"/>
      <c r="AG599" s="75"/>
      <c r="AH599" s="75"/>
      <c r="AI599" s="75"/>
      <c r="AJ599" s="75"/>
      <c r="AK599" s="75"/>
      <c r="AL599" s="75"/>
      <c r="AM599" s="75"/>
      <c r="AN599" s="75"/>
      <c r="AO599" s="75"/>
      <c r="AP599" s="75"/>
      <c r="AQ599" s="75"/>
    </row>
    <row r="600" ht="14.25" customHeight="1">
      <c r="F600" s="176"/>
      <c r="N600" s="176"/>
      <c r="V600" s="176"/>
      <c r="X600" s="132"/>
      <c r="Y600" s="75"/>
      <c r="Z600" s="75"/>
      <c r="AA600" s="75"/>
      <c r="AB600" s="75"/>
      <c r="AC600" s="75"/>
      <c r="AD600" s="75"/>
      <c r="AE600" s="75"/>
      <c r="AF600" s="75"/>
      <c r="AG600" s="75"/>
      <c r="AH600" s="75"/>
      <c r="AI600" s="75"/>
      <c r="AJ600" s="75"/>
      <c r="AK600" s="75"/>
      <c r="AL600" s="75"/>
      <c r="AM600" s="75"/>
      <c r="AN600" s="75"/>
      <c r="AO600" s="75"/>
      <c r="AP600" s="75"/>
      <c r="AQ600" s="75"/>
    </row>
    <row r="601" ht="14.25" customHeight="1">
      <c r="F601" s="176"/>
      <c r="N601" s="176"/>
      <c r="V601" s="176"/>
      <c r="X601" s="132"/>
      <c r="Y601" s="75"/>
      <c r="Z601" s="75"/>
      <c r="AA601" s="75"/>
      <c r="AB601" s="75"/>
      <c r="AC601" s="75"/>
      <c r="AD601" s="75"/>
      <c r="AE601" s="75"/>
      <c r="AF601" s="75"/>
      <c r="AG601" s="75"/>
      <c r="AH601" s="75"/>
      <c r="AI601" s="75"/>
      <c r="AJ601" s="75"/>
      <c r="AK601" s="75"/>
      <c r="AL601" s="75"/>
      <c r="AM601" s="75"/>
      <c r="AN601" s="75"/>
      <c r="AO601" s="75"/>
      <c r="AP601" s="75"/>
      <c r="AQ601" s="75"/>
    </row>
    <row r="602" ht="14.25" customHeight="1">
      <c r="F602" s="176"/>
      <c r="N602" s="176"/>
      <c r="V602" s="176"/>
      <c r="X602" s="132"/>
      <c r="Y602" s="75"/>
      <c r="Z602" s="75"/>
      <c r="AA602" s="75"/>
      <c r="AB602" s="75"/>
      <c r="AC602" s="75"/>
      <c r="AD602" s="75"/>
      <c r="AE602" s="75"/>
      <c r="AF602" s="75"/>
      <c r="AG602" s="75"/>
      <c r="AH602" s="75"/>
      <c r="AI602" s="75"/>
      <c r="AJ602" s="75"/>
      <c r="AK602" s="75"/>
      <c r="AL602" s="75"/>
      <c r="AM602" s="75"/>
      <c r="AN602" s="75"/>
      <c r="AO602" s="75"/>
      <c r="AP602" s="75"/>
      <c r="AQ602" s="75"/>
    </row>
    <row r="603" ht="14.25" customHeight="1">
      <c r="F603" s="176"/>
      <c r="N603" s="176"/>
      <c r="V603" s="176"/>
      <c r="X603" s="132"/>
      <c r="Y603" s="75"/>
      <c r="Z603" s="75"/>
      <c r="AA603" s="75"/>
      <c r="AB603" s="75"/>
      <c r="AC603" s="75"/>
      <c r="AD603" s="75"/>
      <c r="AE603" s="75"/>
      <c r="AF603" s="75"/>
      <c r="AG603" s="75"/>
      <c r="AH603" s="75"/>
      <c r="AI603" s="75"/>
      <c r="AJ603" s="75"/>
      <c r="AK603" s="75"/>
      <c r="AL603" s="75"/>
      <c r="AM603" s="75"/>
      <c r="AN603" s="75"/>
      <c r="AO603" s="75"/>
      <c r="AP603" s="75"/>
      <c r="AQ603" s="75"/>
    </row>
    <row r="604" ht="14.25" customHeight="1">
      <c r="F604" s="176"/>
      <c r="N604" s="176"/>
      <c r="V604" s="176"/>
      <c r="X604" s="132"/>
      <c r="Y604" s="75"/>
      <c r="Z604" s="75"/>
      <c r="AA604" s="75"/>
      <c r="AB604" s="75"/>
      <c r="AC604" s="75"/>
      <c r="AD604" s="75"/>
      <c r="AE604" s="75"/>
      <c r="AF604" s="75"/>
      <c r="AG604" s="75"/>
      <c r="AH604" s="75"/>
      <c r="AI604" s="75"/>
      <c r="AJ604" s="75"/>
      <c r="AK604" s="75"/>
      <c r="AL604" s="75"/>
      <c r="AM604" s="75"/>
      <c r="AN604" s="75"/>
      <c r="AO604" s="75"/>
      <c r="AP604" s="75"/>
      <c r="AQ604" s="75"/>
    </row>
    <row r="605" ht="14.25" customHeight="1">
      <c r="F605" s="176"/>
      <c r="N605" s="176"/>
      <c r="V605" s="176"/>
      <c r="X605" s="132"/>
      <c r="Y605" s="75"/>
      <c r="Z605" s="75"/>
      <c r="AA605" s="75"/>
      <c r="AB605" s="75"/>
      <c r="AC605" s="75"/>
      <c r="AD605" s="75"/>
      <c r="AE605" s="75"/>
      <c r="AF605" s="75"/>
      <c r="AG605" s="75"/>
      <c r="AH605" s="75"/>
      <c r="AI605" s="75"/>
      <c r="AJ605" s="75"/>
      <c r="AK605" s="75"/>
      <c r="AL605" s="75"/>
      <c r="AM605" s="75"/>
      <c r="AN605" s="75"/>
      <c r="AO605" s="75"/>
      <c r="AP605" s="75"/>
      <c r="AQ605" s="75"/>
    </row>
    <row r="606" ht="14.25" customHeight="1">
      <c r="F606" s="176"/>
      <c r="N606" s="176"/>
      <c r="V606" s="176"/>
      <c r="X606" s="132"/>
      <c r="Y606" s="75"/>
      <c r="Z606" s="75"/>
      <c r="AA606" s="75"/>
      <c r="AB606" s="75"/>
      <c r="AC606" s="75"/>
      <c r="AD606" s="75"/>
      <c r="AE606" s="75"/>
      <c r="AF606" s="75"/>
      <c r="AG606" s="75"/>
      <c r="AH606" s="75"/>
      <c r="AI606" s="75"/>
      <c r="AJ606" s="75"/>
      <c r="AK606" s="75"/>
      <c r="AL606" s="75"/>
      <c r="AM606" s="75"/>
      <c r="AN606" s="75"/>
      <c r="AO606" s="75"/>
      <c r="AP606" s="75"/>
      <c r="AQ606" s="75"/>
    </row>
    <row r="607" ht="14.25" customHeight="1">
      <c r="F607" s="176"/>
      <c r="N607" s="176"/>
      <c r="V607" s="176"/>
      <c r="X607" s="132"/>
      <c r="Y607" s="75"/>
      <c r="Z607" s="75"/>
      <c r="AA607" s="75"/>
      <c r="AB607" s="75"/>
      <c r="AC607" s="75"/>
      <c r="AD607" s="75"/>
      <c r="AE607" s="75"/>
      <c r="AF607" s="75"/>
      <c r="AG607" s="75"/>
      <c r="AH607" s="75"/>
      <c r="AI607" s="75"/>
      <c r="AJ607" s="75"/>
      <c r="AK607" s="75"/>
      <c r="AL607" s="75"/>
      <c r="AM607" s="75"/>
      <c r="AN607" s="75"/>
      <c r="AO607" s="75"/>
      <c r="AP607" s="75"/>
      <c r="AQ607" s="75"/>
    </row>
    <row r="608" ht="14.25" customHeight="1">
      <c r="F608" s="176"/>
      <c r="N608" s="176"/>
      <c r="V608" s="176"/>
      <c r="X608" s="132"/>
      <c r="Y608" s="75"/>
      <c r="Z608" s="75"/>
      <c r="AA608" s="75"/>
      <c r="AB608" s="75"/>
      <c r="AC608" s="75"/>
      <c r="AD608" s="75"/>
      <c r="AE608" s="75"/>
      <c r="AF608" s="75"/>
      <c r="AG608" s="75"/>
      <c r="AH608" s="75"/>
      <c r="AI608" s="75"/>
      <c r="AJ608" s="75"/>
      <c r="AK608" s="75"/>
      <c r="AL608" s="75"/>
      <c r="AM608" s="75"/>
      <c r="AN608" s="75"/>
      <c r="AO608" s="75"/>
      <c r="AP608" s="75"/>
      <c r="AQ608" s="75"/>
    </row>
    <row r="609" ht="14.25" customHeight="1">
      <c r="F609" s="176"/>
      <c r="N609" s="176"/>
      <c r="V609" s="176"/>
      <c r="X609" s="132"/>
      <c r="Y609" s="75"/>
      <c r="Z609" s="75"/>
      <c r="AA609" s="75"/>
      <c r="AB609" s="75"/>
      <c r="AC609" s="75"/>
      <c r="AD609" s="75"/>
      <c r="AE609" s="75"/>
      <c r="AF609" s="75"/>
      <c r="AG609" s="75"/>
      <c r="AH609" s="75"/>
      <c r="AI609" s="75"/>
      <c r="AJ609" s="75"/>
      <c r="AK609" s="75"/>
      <c r="AL609" s="75"/>
      <c r="AM609" s="75"/>
      <c r="AN609" s="75"/>
      <c r="AO609" s="75"/>
      <c r="AP609" s="75"/>
      <c r="AQ609" s="75"/>
    </row>
    <row r="610" ht="14.25" customHeight="1">
      <c r="F610" s="176"/>
      <c r="N610" s="176"/>
      <c r="V610" s="176"/>
      <c r="X610" s="132"/>
      <c r="Y610" s="75"/>
      <c r="Z610" s="75"/>
      <c r="AA610" s="75"/>
      <c r="AB610" s="75"/>
      <c r="AC610" s="75"/>
      <c r="AD610" s="75"/>
      <c r="AE610" s="75"/>
      <c r="AF610" s="75"/>
      <c r="AG610" s="75"/>
      <c r="AH610" s="75"/>
      <c r="AI610" s="75"/>
      <c r="AJ610" s="75"/>
      <c r="AK610" s="75"/>
      <c r="AL610" s="75"/>
      <c r="AM610" s="75"/>
      <c r="AN610" s="75"/>
      <c r="AO610" s="75"/>
      <c r="AP610" s="75"/>
      <c r="AQ610" s="75"/>
    </row>
    <row r="611" ht="14.25" customHeight="1">
      <c r="F611" s="176"/>
      <c r="N611" s="176"/>
      <c r="V611" s="176"/>
      <c r="X611" s="132"/>
      <c r="Y611" s="75"/>
      <c r="Z611" s="75"/>
      <c r="AA611" s="75"/>
      <c r="AB611" s="75"/>
      <c r="AC611" s="75"/>
      <c r="AD611" s="75"/>
      <c r="AE611" s="75"/>
      <c r="AF611" s="75"/>
      <c r="AG611" s="75"/>
      <c r="AH611" s="75"/>
      <c r="AI611" s="75"/>
      <c r="AJ611" s="75"/>
      <c r="AK611" s="75"/>
      <c r="AL611" s="75"/>
      <c r="AM611" s="75"/>
      <c r="AN611" s="75"/>
      <c r="AO611" s="75"/>
      <c r="AP611" s="75"/>
      <c r="AQ611" s="75"/>
    </row>
    <row r="612" ht="14.25" customHeight="1">
      <c r="F612" s="176"/>
      <c r="N612" s="176"/>
      <c r="V612" s="176"/>
      <c r="X612" s="132"/>
      <c r="Y612" s="75"/>
      <c r="Z612" s="75"/>
      <c r="AA612" s="75"/>
      <c r="AB612" s="75"/>
      <c r="AC612" s="75"/>
      <c r="AD612" s="75"/>
      <c r="AE612" s="75"/>
      <c r="AF612" s="75"/>
      <c r="AG612" s="75"/>
      <c r="AH612" s="75"/>
      <c r="AI612" s="75"/>
      <c r="AJ612" s="75"/>
      <c r="AK612" s="75"/>
      <c r="AL612" s="75"/>
      <c r="AM612" s="75"/>
      <c r="AN612" s="75"/>
      <c r="AO612" s="75"/>
      <c r="AP612" s="75"/>
      <c r="AQ612" s="75"/>
    </row>
    <row r="613" ht="14.25" customHeight="1">
      <c r="F613" s="176"/>
      <c r="N613" s="176"/>
      <c r="V613" s="176"/>
      <c r="X613" s="132"/>
      <c r="Y613" s="75"/>
      <c r="Z613" s="75"/>
      <c r="AA613" s="75"/>
      <c r="AB613" s="75"/>
      <c r="AC613" s="75"/>
      <c r="AD613" s="75"/>
      <c r="AE613" s="75"/>
      <c r="AF613" s="75"/>
      <c r="AG613" s="75"/>
      <c r="AH613" s="75"/>
      <c r="AI613" s="75"/>
      <c r="AJ613" s="75"/>
      <c r="AK613" s="75"/>
      <c r="AL613" s="75"/>
      <c r="AM613" s="75"/>
      <c r="AN613" s="75"/>
      <c r="AO613" s="75"/>
      <c r="AP613" s="75"/>
      <c r="AQ613" s="75"/>
    </row>
    <row r="614" ht="14.25" customHeight="1">
      <c r="F614" s="176"/>
      <c r="N614" s="176"/>
      <c r="V614" s="176"/>
      <c r="X614" s="132"/>
      <c r="Y614" s="75"/>
      <c r="Z614" s="75"/>
      <c r="AA614" s="75"/>
      <c r="AB614" s="75"/>
      <c r="AC614" s="75"/>
      <c r="AD614" s="75"/>
      <c r="AE614" s="75"/>
      <c r="AF614" s="75"/>
      <c r="AG614" s="75"/>
      <c r="AH614" s="75"/>
      <c r="AI614" s="75"/>
      <c r="AJ614" s="75"/>
      <c r="AK614" s="75"/>
      <c r="AL614" s="75"/>
      <c r="AM614" s="75"/>
      <c r="AN614" s="75"/>
      <c r="AO614" s="75"/>
      <c r="AP614" s="75"/>
      <c r="AQ614" s="75"/>
    </row>
    <row r="615" ht="14.25" customHeight="1">
      <c r="F615" s="176"/>
      <c r="N615" s="176"/>
      <c r="V615" s="176"/>
      <c r="X615" s="132"/>
      <c r="Y615" s="75"/>
      <c r="Z615" s="75"/>
      <c r="AA615" s="75"/>
      <c r="AB615" s="75"/>
      <c r="AC615" s="75"/>
      <c r="AD615" s="75"/>
      <c r="AE615" s="75"/>
      <c r="AF615" s="75"/>
      <c r="AG615" s="75"/>
      <c r="AH615" s="75"/>
      <c r="AI615" s="75"/>
      <c r="AJ615" s="75"/>
      <c r="AK615" s="75"/>
      <c r="AL615" s="75"/>
      <c r="AM615" s="75"/>
      <c r="AN615" s="75"/>
      <c r="AO615" s="75"/>
      <c r="AP615" s="75"/>
      <c r="AQ615" s="75"/>
    </row>
    <row r="616" ht="14.25" customHeight="1">
      <c r="F616" s="176"/>
      <c r="N616" s="176"/>
      <c r="V616" s="176"/>
      <c r="X616" s="132"/>
      <c r="Y616" s="75"/>
      <c r="Z616" s="75"/>
      <c r="AA616" s="75"/>
      <c r="AB616" s="75"/>
      <c r="AC616" s="75"/>
      <c r="AD616" s="75"/>
      <c r="AE616" s="75"/>
      <c r="AF616" s="75"/>
      <c r="AG616" s="75"/>
      <c r="AH616" s="75"/>
      <c r="AI616" s="75"/>
      <c r="AJ616" s="75"/>
      <c r="AK616" s="75"/>
      <c r="AL616" s="75"/>
      <c r="AM616" s="75"/>
      <c r="AN616" s="75"/>
      <c r="AO616" s="75"/>
      <c r="AP616" s="75"/>
      <c r="AQ616" s="75"/>
    </row>
    <row r="617" ht="14.25" customHeight="1">
      <c r="F617" s="176"/>
      <c r="N617" s="176"/>
      <c r="V617" s="176"/>
      <c r="X617" s="132"/>
      <c r="Y617" s="75"/>
      <c r="Z617" s="75"/>
      <c r="AA617" s="75"/>
      <c r="AB617" s="75"/>
      <c r="AC617" s="75"/>
      <c r="AD617" s="75"/>
      <c r="AE617" s="75"/>
      <c r="AF617" s="75"/>
      <c r="AG617" s="75"/>
      <c r="AH617" s="75"/>
      <c r="AI617" s="75"/>
      <c r="AJ617" s="75"/>
      <c r="AK617" s="75"/>
      <c r="AL617" s="75"/>
      <c r="AM617" s="75"/>
      <c r="AN617" s="75"/>
      <c r="AO617" s="75"/>
      <c r="AP617" s="75"/>
      <c r="AQ617" s="75"/>
    </row>
    <row r="618" ht="14.25" customHeight="1">
      <c r="F618" s="176"/>
      <c r="N618" s="176"/>
      <c r="V618" s="176"/>
      <c r="X618" s="132"/>
      <c r="Y618" s="75"/>
      <c r="Z618" s="75"/>
      <c r="AA618" s="75"/>
      <c r="AB618" s="75"/>
      <c r="AC618" s="75"/>
      <c r="AD618" s="75"/>
      <c r="AE618" s="75"/>
      <c r="AF618" s="75"/>
      <c r="AG618" s="75"/>
      <c r="AH618" s="75"/>
      <c r="AI618" s="75"/>
      <c r="AJ618" s="75"/>
      <c r="AK618" s="75"/>
      <c r="AL618" s="75"/>
      <c r="AM618" s="75"/>
      <c r="AN618" s="75"/>
      <c r="AO618" s="75"/>
      <c r="AP618" s="75"/>
      <c r="AQ618" s="75"/>
    </row>
    <row r="619" ht="14.25" customHeight="1">
      <c r="F619" s="176"/>
      <c r="N619" s="176"/>
      <c r="V619" s="176"/>
      <c r="X619" s="132"/>
      <c r="Y619" s="75"/>
      <c r="Z619" s="75"/>
      <c r="AA619" s="75"/>
      <c r="AB619" s="75"/>
      <c r="AC619" s="75"/>
      <c r="AD619" s="75"/>
      <c r="AE619" s="75"/>
      <c r="AF619" s="75"/>
      <c r="AG619" s="75"/>
      <c r="AH619" s="75"/>
      <c r="AI619" s="75"/>
      <c r="AJ619" s="75"/>
      <c r="AK619" s="75"/>
      <c r="AL619" s="75"/>
      <c r="AM619" s="75"/>
      <c r="AN619" s="75"/>
      <c r="AO619" s="75"/>
      <c r="AP619" s="75"/>
      <c r="AQ619" s="75"/>
    </row>
    <row r="620" ht="14.25" customHeight="1">
      <c r="F620" s="176"/>
      <c r="N620" s="176"/>
      <c r="V620" s="176"/>
      <c r="X620" s="132"/>
      <c r="Y620" s="75"/>
      <c r="Z620" s="75"/>
      <c r="AA620" s="75"/>
      <c r="AB620" s="75"/>
      <c r="AC620" s="75"/>
      <c r="AD620" s="75"/>
      <c r="AE620" s="75"/>
      <c r="AF620" s="75"/>
      <c r="AG620" s="75"/>
      <c r="AH620" s="75"/>
      <c r="AI620" s="75"/>
      <c r="AJ620" s="75"/>
      <c r="AK620" s="75"/>
      <c r="AL620" s="75"/>
      <c r="AM620" s="75"/>
      <c r="AN620" s="75"/>
      <c r="AO620" s="75"/>
      <c r="AP620" s="75"/>
      <c r="AQ620" s="75"/>
    </row>
    <row r="621" ht="14.25" customHeight="1">
      <c r="F621" s="176"/>
      <c r="N621" s="176"/>
      <c r="V621" s="176"/>
      <c r="X621" s="132"/>
      <c r="Y621" s="75"/>
      <c r="Z621" s="75"/>
      <c r="AA621" s="75"/>
      <c r="AB621" s="75"/>
      <c r="AC621" s="75"/>
      <c r="AD621" s="75"/>
      <c r="AE621" s="75"/>
      <c r="AF621" s="75"/>
      <c r="AG621" s="75"/>
      <c r="AH621" s="75"/>
      <c r="AI621" s="75"/>
      <c r="AJ621" s="75"/>
      <c r="AK621" s="75"/>
      <c r="AL621" s="75"/>
      <c r="AM621" s="75"/>
      <c r="AN621" s="75"/>
      <c r="AO621" s="75"/>
      <c r="AP621" s="75"/>
      <c r="AQ621" s="75"/>
    </row>
    <row r="622" ht="14.25" customHeight="1">
      <c r="F622" s="176"/>
      <c r="N622" s="176"/>
      <c r="V622" s="176"/>
      <c r="X622" s="132"/>
      <c r="Y622" s="75"/>
      <c r="Z622" s="75"/>
      <c r="AA622" s="75"/>
      <c r="AB622" s="75"/>
      <c r="AC622" s="75"/>
      <c r="AD622" s="75"/>
      <c r="AE622" s="75"/>
      <c r="AF622" s="75"/>
      <c r="AG622" s="75"/>
      <c r="AH622" s="75"/>
      <c r="AI622" s="75"/>
      <c r="AJ622" s="75"/>
      <c r="AK622" s="75"/>
      <c r="AL622" s="75"/>
      <c r="AM622" s="75"/>
      <c r="AN622" s="75"/>
      <c r="AO622" s="75"/>
      <c r="AP622" s="75"/>
      <c r="AQ622" s="75"/>
    </row>
    <row r="623" ht="14.25" customHeight="1">
      <c r="F623" s="176"/>
      <c r="N623" s="176"/>
      <c r="V623" s="176"/>
      <c r="X623" s="132"/>
      <c r="Y623" s="75"/>
      <c r="Z623" s="75"/>
      <c r="AA623" s="75"/>
      <c r="AB623" s="75"/>
      <c r="AC623" s="75"/>
      <c r="AD623" s="75"/>
      <c r="AE623" s="75"/>
      <c r="AF623" s="75"/>
      <c r="AG623" s="75"/>
      <c r="AH623" s="75"/>
      <c r="AI623" s="75"/>
      <c r="AJ623" s="75"/>
      <c r="AK623" s="75"/>
      <c r="AL623" s="75"/>
      <c r="AM623" s="75"/>
      <c r="AN623" s="75"/>
      <c r="AO623" s="75"/>
      <c r="AP623" s="75"/>
      <c r="AQ623" s="75"/>
    </row>
    <row r="624" ht="14.25" customHeight="1">
      <c r="F624" s="176"/>
      <c r="N624" s="176"/>
      <c r="V624" s="176"/>
      <c r="X624" s="132"/>
      <c r="Y624" s="75"/>
      <c r="Z624" s="75"/>
      <c r="AA624" s="75"/>
      <c r="AB624" s="75"/>
      <c r="AC624" s="75"/>
      <c r="AD624" s="75"/>
      <c r="AE624" s="75"/>
      <c r="AF624" s="75"/>
      <c r="AG624" s="75"/>
      <c r="AH624" s="75"/>
      <c r="AI624" s="75"/>
      <c r="AJ624" s="75"/>
      <c r="AK624" s="75"/>
      <c r="AL624" s="75"/>
      <c r="AM624" s="75"/>
      <c r="AN624" s="75"/>
      <c r="AO624" s="75"/>
      <c r="AP624" s="75"/>
      <c r="AQ624" s="75"/>
    </row>
    <row r="625" ht="14.25" customHeight="1">
      <c r="F625" s="176"/>
      <c r="N625" s="176"/>
      <c r="V625" s="176"/>
      <c r="X625" s="132"/>
      <c r="Y625" s="75"/>
      <c r="Z625" s="75"/>
      <c r="AA625" s="75"/>
      <c r="AB625" s="75"/>
      <c r="AC625" s="75"/>
      <c r="AD625" s="75"/>
      <c r="AE625" s="75"/>
      <c r="AF625" s="75"/>
      <c r="AG625" s="75"/>
      <c r="AH625" s="75"/>
      <c r="AI625" s="75"/>
      <c r="AJ625" s="75"/>
      <c r="AK625" s="75"/>
      <c r="AL625" s="75"/>
      <c r="AM625" s="75"/>
      <c r="AN625" s="75"/>
      <c r="AO625" s="75"/>
      <c r="AP625" s="75"/>
      <c r="AQ625" s="75"/>
    </row>
    <row r="626" ht="14.25" customHeight="1">
      <c r="F626" s="176"/>
      <c r="N626" s="176"/>
      <c r="V626" s="176"/>
      <c r="X626" s="132"/>
      <c r="Y626" s="75"/>
      <c r="Z626" s="75"/>
      <c r="AA626" s="75"/>
      <c r="AB626" s="75"/>
      <c r="AC626" s="75"/>
      <c r="AD626" s="75"/>
      <c r="AE626" s="75"/>
      <c r="AF626" s="75"/>
      <c r="AG626" s="75"/>
      <c r="AH626" s="75"/>
      <c r="AI626" s="75"/>
      <c r="AJ626" s="75"/>
      <c r="AK626" s="75"/>
      <c r="AL626" s="75"/>
      <c r="AM626" s="75"/>
      <c r="AN626" s="75"/>
      <c r="AO626" s="75"/>
      <c r="AP626" s="75"/>
      <c r="AQ626" s="75"/>
    </row>
    <row r="627" ht="14.25" customHeight="1">
      <c r="F627" s="176"/>
      <c r="N627" s="176"/>
      <c r="V627" s="176"/>
      <c r="X627" s="132"/>
      <c r="Y627" s="75"/>
      <c r="Z627" s="75"/>
      <c r="AA627" s="75"/>
      <c r="AB627" s="75"/>
      <c r="AC627" s="75"/>
      <c r="AD627" s="75"/>
      <c r="AE627" s="75"/>
      <c r="AF627" s="75"/>
      <c r="AG627" s="75"/>
      <c r="AH627" s="75"/>
      <c r="AI627" s="75"/>
      <c r="AJ627" s="75"/>
      <c r="AK627" s="75"/>
      <c r="AL627" s="75"/>
      <c r="AM627" s="75"/>
      <c r="AN627" s="75"/>
      <c r="AO627" s="75"/>
      <c r="AP627" s="75"/>
      <c r="AQ627" s="75"/>
    </row>
    <row r="628" ht="14.25" customHeight="1">
      <c r="F628" s="176"/>
      <c r="N628" s="176"/>
      <c r="V628" s="176"/>
      <c r="X628" s="132"/>
      <c r="Y628" s="75"/>
      <c r="Z628" s="75"/>
      <c r="AA628" s="75"/>
      <c r="AB628" s="75"/>
      <c r="AC628" s="75"/>
      <c r="AD628" s="75"/>
      <c r="AE628" s="75"/>
      <c r="AF628" s="75"/>
      <c r="AG628" s="75"/>
      <c r="AH628" s="75"/>
      <c r="AI628" s="75"/>
      <c r="AJ628" s="75"/>
      <c r="AK628" s="75"/>
      <c r="AL628" s="75"/>
      <c r="AM628" s="75"/>
      <c r="AN628" s="75"/>
      <c r="AO628" s="75"/>
      <c r="AP628" s="75"/>
      <c r="AQ628" s="75"/>
    </row>
    <row r="629" ht="14.25" customHeight="1">
      <c r="F629" s="176"/>
      <c r="N629" s="176"/>
      <c r="V629" s="176"/>
      <c r="X629" s="132"/>
      <c r="Y629" s="75"/>
      <c r="Z629" s="75"/>
      <c r="AA629" s="75"/>
      <c r="AB629" s="75"/>
      <c r="AC629" s="75"/>
      <c r="AD629" s="75"/>
      <c r="AE629" s="75"/>
      <c r="AF629" s="75"/>
      <c r="AG629" s="75"/>
      <c r="AH629" s="75"/>
      <c r="AI629" s="75"/>
      <c r="AJ629" s="75"/>
      <c r="AK629" s="75"/>
      <c r="AL629" s="75"/>
      <c r="AM629" s="75"/>
      <c r="AN629" s="75"/>
      <c r="AO629" s="75"/>
      <c r="AP629" s="75"/>
      <c r="AQ629" s="75"/>
    </row>
    <row r="630" ht="14.25" customHeight="1">
      <c r="F630" s="176"/>
      <c r="N630" s="176"/>
      <c r="V630" s="176"/>
      <c r="X630" s="132"/>
      <c r="Y630" s="75"/>
      <c r="Z630" s="75"/>
      <c r="AA630" s="75"/>
      <c r="AB630" s="75"/>
      <c r="AC630" s="75"/>
      <c r="AD630" s="75"/>
      <c r="AE630" s="75"/>
      <c r="AF630" s="75"/>
      <c r="AG630" s="75"/>
      <c r="AH630" s="75"/>
      <c r="AI630" s="75"/>
      <c r="AJ630" s="75"/>
      <c r="AK630" s="75"/>
      <c r="AL630" s="75"/>
      <c r="AM630" s="75"/>
      <c r="AN630" s="75"/>
      <c r="AO630" s="75"/>
      <c r="AP630" s="75"/>
      <c r="AQ630" s="75"/>
    </row>
    <row r="631" ht="14.25" customHeight="1">
      <c r="F631" s="176"/>
      <c r="N631" s="176"/>
      <c r="V631" s="176"/>
      <c r="X631" s="132"/>
      <c r="Y631" s="75"/>
      <c r="Z631" s="75"/>
      <c r="AA631" s="75"/>
      <c r="AB631" s="75"/>
      <c r="AC631" s="75"/>
      <c r="AD631" s="75"/>
      <c r="AE631" s="75"/>
      <c r="AF631" s="75"/>
      <c r="AG631" s="75"/>
      <c r="AH631" s="75"/>
      <c r="AI631" s="75"/>
      <c r="AJ631" s="75"/>
      <c r="AK631" s="75"/>
      <c r="AL631" s="75"/>
      <c r="AM631" s="75"/>
      <c r="AN631" s="75"/>
      <c r="AO631" s="75"/>
      <c r="AP631" s="75"/>
      <c r="AQ631" s="75"/>
    </row>
    <row r="632" ht="14.25" customHeight="1">
      <c r="F632" s="176"/>
      <c r="N632" s="176"/>
      <c r="V632" s="176"/>
      <c r="X632" s="132"/>
      <c r="Y632" s="75"/>
      <c r="Z632" s="75"/>
      <c r="AA632" s="75"/>
      <c r="AB632" s="75"/>
      <c r="AC632" s="75"/>
      <c r="AD632" s="75"/>
      <c r="AE632" s="75"/>
      <c r="AF632" s="75"/>
      <c r="AG632" s="75"/>
      <c r="AH632" s="75"/>
      <c r="AI632" s="75"/>
      <c r="AJ632" s="75"/>
      <c r="AK632" s="75"/>
      <c r="AL632" s="75"/>
      <c r="AM632" s="75"/>
      <c r="AN632" s="75"/>
      <c r="AO632" s="75"/>
      <c r="AP632" s="75"/>
      <c r="AQ632" s="75"/>
    </row>
    <row r="633" ht="14.25" customHeight="1">
      <c r="F633" s="176"/>
      <c r="N633" s="176"/>
      <c r="V633" s="176"/>
      <c r="X633" s="132"/>
      <c r="Y633" s="75"/>
      <c r="Z633" s="75"/>
      <c r="AA633" s="75"/>
      <c r="AB633" s="75"/>
      <c r="AC633" s="75"/>
      <c r="AD633" s="75"/>
      <c r="AE633" s="75"/>
      <c r="AF633" s="75"/>
      <c r="AG633" s="75"/>
      <c r="AH633" s="75"/>
      <c r="AI633" s="75"/>
      <c r="AJ633" s="75"/>
      <c r="AK633" s="75"/>
      <c r="AL633" s="75"/>
      <c r="AM633" s="75"/>
      <c r="AN633" s="75"/>
      <c r="AO633" s="75"/>
      <c r="AP633" s="75"/>
      <c r="AQ633" s="75"/>
    </row>
    <row r="634" ht="14.25" customHeight="1">
      <c r="F634" s="176"/>
      <c r="N634" s="176"/>
      <c r="V634" s="176"/>
      <c r="X634" s="132"/>
      <c r="Y634" s="75"/>
      <c r="Z634" s="75"/>
      <c r="AA634" s="75"/>
      <c r="AB634" s="75"/>
      <c r="AC634" s="75"/>
      <c r="AD634" s="75"/>
      <c r="AE634" s="75"/>
      <c r="AF634" s="75"/>
      <c r="AG634" s="75"/>
      <c r="AH634" s="75"/>
      <c r="AI634" s="75"/>
      <c r="AJ634" s="75"/>
      <c r="AK634" s="75"/>
      <c r="AL634" s="75"/>
      <c r="AM634" s="75"/>
      <c r="AN634" s="75"/>
      <c r="AO634" s="75"/>
      <c r="AP634" s="75"/>
      <c r="AQ634" s="75"/>
    </row>
    <row r="635" ht="14.25" customHeight="1">
      <c r="F635" s="176"/>
      <c r="N635" s="176"/>
      <c r="V635" s="176"/>
      <c r="X635" s="132"/>
      <c r="Y635" s="75"/>
      <c r="Z635" s="75"/>
      <c r="AA635" s="75"/>
      <c r="AB635" s="75"/>
      <c r="AC635" s="75"/>
      <c r="AD635" s="75"/>
      <c r="AE635" s="75"/>
      <c r="AF635" s="75"/>
      <c r="AG635" s="75"/>
      <c r="AH635" s="75"/>
      <c r="AI635" s="75"/>
      <c r="AJ635" s="75"/>
      <c r="AK635" s="75"/>
      <c r="AL635" s="75"/>
      <c r="AM635" s="75"/>
      <c r="AN635" s="75"/>
      <c r="AO635" s="75"/>
      <c r="AP635" s="75"/>
      <c r="AQ635" s="75"/>
    </row>
    <row r="636" ht="14.25" customHeight="1">
      <c r="F636" s="176"/>
      <c r="N636" s="176"/>
      <c r="V636" s="176"/>
      <c r="X636" s="132"/>
      <c r="Y636" s="75"/>
      <c r="Z636" s="75"/>
      <c r="AA636" s="75"/>
      <c r="AB636" s="75"/>
      <c r="AC636" s="75"/>
      <c r="AD636" s="75"/>
      <c r="AE636" s="75"/>
      <c r="AF636" s="75"/>
      <c r="AG636" s="75"/>
      <c r="AH636" s="75"/>
      <c r="AI636" s="75"/>
      <c r="AJ636" s="75"/>
      <c r="AK636" s="75"/>
      <c r="AL636" s="75"/>
      <c r="AM636" s="75"/>
      <c r="AN636" s="75"/>
      <c r="AO636" s="75"/>
      <c r="AP636" s="75"/>
      <c r="AQ636" s="75"/>
    </row>
    <row r="637" ht="14.25" customHeight="1">
      <c r="F637" s="176"/>
      <c r="N637" s="176"/>
      <c r="V637" s="176"/>
      <c r="X637" s="132"/>
      <c r="Y637" s="75"/>
      <c r="Z637" s="75"/>
      <c r="AA637" s="75"/>
      <c r="AB637" s="75"/>
      <c r="AC637" s="75"/>
      <c r="AD637" s="75"/>
      <c r="AE637" s="75"/>
      <c r="AF637" s="75"/>
      <c r="AG637" s="75"/>
      <c r="AH637" s="75"/>
      <c r="AI637" s="75"/>
      <c r="AJ637" s="75"/>
      <c r="AK637" s="75"/>
      <c r="AL637" s="75"/>
      <c r="AM637" s="75"/>
      <c r="AN637" s="75"/>
      <c r="AO637" s="75"/>
      <c r="AP637" s="75"/>
      <c r="AQ637" s="75"/>
    </row>
    <row r="638" ht="14.25" customHeight="1">
      <c r="F638" s="176"/>
      <c r="N638" s="176"/>
      <c r="V638" s="176"/>
      <c r="X638" s="132"/>
      <c r="Y638" s="75"/>
      <c r="Z638" s="75"/>
      <c r="AA638" s="75"/>
      <c r="AB638" s="75"/>
      <c r="AC638" s="75"/>
      <c r="AD638" s="75"/>
      <c r="AE638" s="75"/>
      <c r="AF638" s="75"/>
      <c r="AG638" s="75"/>
      <c r="AH638" s="75"/>
      <c r="AI638" s="75"/>
      <c r="AJ638" s="75"/>
      <c r="AK638" s="75"/>
      <c r="AL638" s="75"/>
      <c r="AM638" s="75"/>
      <c r="AN638" s="75"/>
      <c r="AO638" s="75"/>
      <c r="AP638" s="75"/>
      <c r="AQ638" s="75"/>
    </row>
    <row r="639" ht="14.25" customHeight="1">
      <c r="F639" s="176"/>
      <c r="N639" s="176"/>
      <c r="V639" s="176"/>
      <c r="X639" s="132"/>
      <c r="Y639" s="75"/>
      <c r="Z639" s="75"/>
      <c r="AA639" s="75"/>
      <c r="AB639" s="75"/>
      <c r="AC639" s="75"/>
      <c r="AD639" s="75"/>
      <c r="AE639" s="75"/>
      <c r="AF639" s="75"/>
      <c r="AG639" s="75"/>
      <c r="AH639" s="75"/>
      <c r="AI639" s="75"/>
      <c r="AJ639" s="75"/>
      <c r="AK639" s="75"/>
      <c r="AL639" s="75"/>
      <c r="AM639" s="75"/>
      <c r="AN639" s="75"/>
      <c r="AO639" s="75"/>
      <c r="AP639" s="75"/>
      <c r="AQ639" s="75"/>
    </row>
    <row r="640" ht="14.25" customHeight="1">
      <c r="F640" s="176"/>
      <c r="N640" s="176"/>
      <c r="V640" s="176"/>
      <c r="X640" s="132"/>
      <c r="Y640" s="75"/>
      <c r="Z640" s="75"/>
      <c r="AA640" s="75"/>
      <c r="AB640" s="75"/>
      <c r="AC640" s="75"/>
      <c r="AD640" s="75"/>
      <c r="AE640" s="75"/>
      <c r="AF640" s="75"/>
      <c r="AG640" s="75"/>
      <c r="AH640" s="75"/>
      <c r="AI640" s="75"/>
      <c r="AJ640" s="75"/>
      <c r="AK640" s="75"/>
      <c r="AL640" s="75"/>
      <c r="AM640" s="75"/>
      <c r="AN640" s="75"/>
      <c r="AO640" s="75"/>
      <c r="AP640" s="75"/>
      <c r="AQ640" s="75"/>
    </row>
    <row r="641" ht="14.25" customHeight="1">
      <c r="F641" s="176"/>
      <c r="N641" s="176"/>
      <c r="V641" s="176"/>
      <c r="X641" s="132"/>
      <c r="Y641" s="75"/>
      <c r="Z641" s="75"/>
      <c r="AA641" s="75"/>
      <c r="AB641" s="75"/>
      <c r="AC641" s="75"/>
      <c r="AD641" s="75"/>
      <c r="AE641" s="75"/>
      <c r="AF641" s="75"/>
      <c r="AG641" s="75"/>
      <c r="AH641" s="75"/>
      <c r="AI641" s="75"/>
      <c r="AJ641" s="75"/>
      <c r="AK641" s="75"/>
      <c r="AL641" s="75"/>
      <c r="AM641" s="75"/>
      <c r="AN641" s="75"/>
      <c r="AO641" s="75"/>
      <c r="AP641" s="75"/>
      <c r="AQ641" s="75"/>
    </row>
    <row r="642" ht="14.25" customHeight="1">
      <c r="F642" s="176"/>
      <c r="N642" s="176"/>
      <c r="V642" s="176"/>
      <c r="X642" s="132"/>
      <c r="Y642" s="75"/>
      <c r="Z642" s="75"/>
      <c r="AA642" s="75"/>
      <c r="AB642" s="75"/>
      <c r="AC642" s="75"/>
      <c r="AD642" s="75"/>
      <c r="AE642" s="75"/>
      <c r="AF642" s="75"/>
      <c r="AG642" s="75"/>
      <c r="AH642" s="75"/>
      <c r="AI642" s="75"/>
      <c r="AJ642" s="75"/>
      <c r="AK642" s="75"/>
      <c r="AL642" s="75"/>
      <c r="AM642" s="75"/>
      <c r="AN642" s="75"/>
      <c r="AO642" s="75"/>
      <c r="AP642" s="75"/>
      <c r="AQ642" s="75"/>
    </row>
    <row r="643" ht="14.25" customHeight="1">
      <c r="F643" s="176"/>
      <c r="N643" s="176"/>
      <c r="V643" s="176"/>
      <c r="X643" s="132"/>
      <c r="Y643" s="75"/>
      <c r="Z643" s="75"/>
      <c r="AA643" s="75"/>
      <c r="AB643" s="75"/>
      <c r="AC643" s="75"/>
      <c r="AD643" s="75"/>
      <c r="AE643" s="75"/>
      <c r="AF643" s="75"/>
      <c r="AG643" s="75"/>
      <c r="AH643" s="75"/>
      <c r="AI643" s="75"/>
      <c r="AJ643" s="75"/>
      <c r="AK643" s="75"/>
      <c r="AL643" s="75"/>
      <c r="AM643" s="75"/>
      <c r="AN643" s="75"/>
      <c r="AO643" s="75"/>
      <c r="AP643" s="75"/>
      <c r="AQ643" s="75"/>
    </row>
    <row r="644" ht="14.25" customHeight="1">
      <c r="F644" s="176"/>
      <c r="N644" s="176"/>
      <c r="V644" s="176"/>
      <c r="X644" s="132"/>
      <c r="Y644" s="75"/>
      <c r="Z644" s="75"/>
      <c r="AA644" s="75"/>
      <c r="AB644" s="75"/>
      <c r="AC644" s="75"/>
      <c r="AD644" s="75"/>
      <c r="AE644" s="75"/>
      <c r="AF644" s="75"/>
      <c r="AG644" s="75"/>
      <c r="AH644" s="75"/>
      <c r="AI644" s="75"/>
      <c r="AJ644" s="75"/>
      <c r="AK644" s="75"/>
      <c r="AL644" s="75"/>
      <c r="AM644" s="75"/>
      <c r="AN644" s="75"/>
      <c r="AO644" s="75"/>
      <c r="AP644" s="75"/>
      <c r="AQ644" s="75"/>
    </row>
    <row r="645" ht="14.25" customHeight="1">
      <c r="F645" s="176"/>
      <c r="N645" s="176"/>
      <c r="V645" s="176"/>
      <c r="X645" s="132"/>
      <c r="Y645" s="75"/>
      <c r="Z645" s="75"/>
      <c r="AA645" s="75"/>
      <c r="AB645" s="75"/>
      <c r="AC645" s="75"/>
      <c r="AD645" s="75"/>
      <c r="AE645" s="75"/>
      <c r="AF645" s="75"/>
      <c r="AG645" s="75"/>
      <c r="AH645" s="75"/>
      <c r="AI645" s="75"/>
      <c r="AJ645" s="75"/>
      <c r="AK645" s="75"/>
      <c r="AL645" s="75"/>
      <c r="AM645" s="75"/>
      <c r="AN645" s="75"/>
      <c r="AO645" s="75"/>
      <c r="AP645" s="75"/>
      <c r="AQ645" s="75"/>
    </row>
    <row r="646" ht="14.25" customHeight="1">
      <c r="F646" s="176"/>
      <c r="N646" s="176"/>
      <c r="V646" s="176"/>
      <c r="X646" s="132"/>
      <c r="Y646" s="75"/>
      <c r="Z646" s="75"/>
      <c r="AA646" s="75"/>
      <c r="AB646" s="75"/>
      <c r="AC646" s="75"/>
      <c r="AD646" s="75"/>
      <c r="AE646" s="75"/>
      <c r="AF646" s="75"/>
      <c r="AG646" s="75"/>
      <c r="AH646" s="75"/>
      <c r="AI646" s="75"/>
      <c r="AJ646" s="75"/>
      <c r="AK646" s="75"/>
      <c r="AL646" s="75"/>
      <c r="AM646" s="75"/>
      <c r="AN646" s="75"/>
      <c r="AO646" s="75"/>
      <c r="AP646" s="75"/>
      <c r="AQ646" s="75"/>
    </row>
    <row r="647" ht="14.25" customHeight="1">
      <c r="F647" s="176"/>
      <c r="N647" s="176"/>
      <c r="V647" s="176"/>
      <c r="X647" s="132"/>
      <c r="Y647" s="75"/>
      <c r="Z647" s="75"/>
      <c r="AA647" s="75"/>
      <c r="AB647" s="75"/>
      <c r="AC647" s="75"/>
      <c r="AD647" s="75"/>
      <c r="AE647" s="75"/>
      <c r="AF647" s="75"/>
      <c r="AG647" s="75"/>
      <c r="AH647" s="75"/>
      <c r="AI647" s="75"/>
      <c r="AJ647" s="75"/>
      <c r="AK647" s="75"/>
      <c r="AL647" s="75"/>
      <c r="AM647" s="75"/>
      <c r="AN647" s="75"/>
      <c r="AO647" s="75"/>
      <c r="AP647" s="75"/>
      <c r="AQ647" s="75"/>
    </row>
    <row r="648" ht="14.25" customHeight="1">
      <c r="F648" s="176"/>
      <c r="N648" s="176"/>
      <c r="V648" s="176"/>
      <c r="X648" s="132"/>
      <c r="Y648" s="75"/>
      <c r="Z648" s="75"/>
      <c r="AA648" s="75"/>
      <c r="AB648" s="75"/>
      <c r="AC648" s="75"/>
      <c r="AD648" s="75"/>
      <c r="AE648" s="75"/>
      <c r="AF648" s="75"/>
      <c r="AG648" s="75"/>
      <c r="AH648" s="75"/>
      <c r="AI648" s="75"/>
      <c r="AJ648" s="75"/>
      <c r="AK648" s="75"/>
      <c r="AL648" s="75"/>
      <c r="AM648" s="75"/>
      <c r="AN648" s="75"/>
      <c r="AO648" s="75"/>
      <c r="AP648" s="75"/>
      <c r="AQ648" s="75"/>
    </row>
    <row r="649" ht="14.25" customHeight="1">
      <c r="F649" s="176"/>
      <c r="N649" s="176"/>
      <c r="V649" s="176"/>
      <c r="X649" s="132"/>
      <c r="Y649" s="75"/>
      <c r="Z649" s="75"/>
      <c r="AA649" s="75"/>
      <c r="AB649" s="75"/>
      <c r="AC649" s="75"/>
      <c r="AD649" s="75"/>
      <c r="AE649" s="75"/>
      <c r="AF649" s="75"/>
      <c r="AG649" s="75"/>
      <c r="AH649" s="75"/>
      <c r="AI649" s="75"/>
      <c r="AJ649" s="75"/>
      <c r="AK649" s="75"/>
      <c r="AL649" s="75"/>
      <c r="AM649" s="75"/>
      <c r="AN649" s="75"/>
      <c r="AO649" s="75"/>
      <c r="AP649" s="75"/>
      <c r="AQ649" s="75"/>
    </row>
    <row r="650" ht="14.25" customHeight="1">
      <c r="F650" s="176"/>
      <c r="N650" s="176"/>
      <c r="V650" s="176"/>
      <c r="X650" s="132"/>
      <c r="Y650" s="75"/>
      <c r="Z650" s="75"/>
      <c r="AA650" s="75"/>
      <c r="AB650" s="75"/>
      <c r="AC650" s="75"/>
      <c r="AD650" s="75"/>
      <c r="AE650" s="75"/>
      <c r="AF650" s="75"/>
      <c r="AG650" s="75"/>
      <c r="AH650" s="75"/>
      <c r="AI650" s="75"/>
      <c r="AJ650" s="75"/>
      <c r="AK650" s="75"/>
      <c r="AL650" s="75"/>
      <c r="AM650" s="75"/>
      <c r="AN650" s="75"/>
      <c r="AO650" s="75"/>
      <c r="AP650" s="75"/>
      <c r="AQ650" s="75"/>
    </row>
    <row r="651" ht="14.25" customHeight="1">
      <c r="F651" s="176"/>
      <c r="N651" s="176"/>
      <c r="V651" s="176"/>
      <c r="X651" s="132"/>
      <c r="Y651" s="75"/>
      <c r="Z651" s="75"/>
      <c r="AA651" s="75"/>
      <c r="AB651" s="75"/>
      <c r="AC651" s="75"/>
      <c r="AD651" s="75"/>
      <c r="AE651" s="75"/>
      <c r="AF651" s="75"/>
      <c r="AG651" s="75"/>
      <c r="AH651" s="75"/>
      <c r="AI651" s="75"/>
      <c r="AJ651" s="75"/>
      <c r="AK651" s="75"/>
      <c r="AL651" s="75"/>
      <c r="AM651" s="75"/>
      <c r="AN651" s="75"/>
      <c r="AO651" s="75"/>
      <c r="AP651" s="75"/>
      <c r="AQ651" s="75"/>
    </row>
    <row r="652" ht="14.25" customHeight="1">
      <c r="F652" s="176"/>
      <c r="N652" s="176"/>
      <c r="V652" s="176"/>
      <c r="X652" s="132"/>
      <c r="Y652" s="75"/>
      <c r="Z652" s="75"/>
      <c r="AA652" s="75"/>
      <c r="AB652" s="75"/>
      <c r="AC652" s="75"/>
      <c r="AD652" s="75"/>
      <c r="AE652" s="75"/>
      <c r="AF652" s="75"/>
      <c r="AG652" s="75"/>
      <c r="AH652" s="75"/>
      <c r="AI652" s="75"/>
      <c r="AJ652" s="75"/>
      <c r="AK652" s="75"/>
      <c r="AL652" s="75"/>
      <c r="AM652" s="75"/>
      <c r="AN652" s="75"/>
      <c r="AO652" s="75"/>
      <c r="AP652" s="75"/>
      <c r="AQ652" s="75"/>
    </row>
    <row r="653" ht="14.25" customHeight="1">
      <c r="F653" s="176"/>
      <c r="N653" s="176"/>
      <c r="V653" s="176"/>
      <c r="X653" s="132"/>
      <c r="Y653" s="75"/>
      <c r="Z653" s="75"/>
      <c r="AA653" s="75"/>
      <c r="AB653" s="75"/>
      <c r="AC653" s="75"/>
      <c r="AD653" s="75"/>
      <c r="AE653" s="75"/>
      <c r="AF653" s="75"/>
      <c r="AG653" s="75"/>
      <c r="AH653" s="75"/>
      <c r="AI653" s="75"/>
      <c r="AJ653" s="75"/>
      <c r="AK653" s="75"/>
      <c r="AL653" s="75"/>
      <c r="AM653" s="75"/>
      <c r="AN653" s="75"/>
      <c r="AO653" s="75"/>
      <c r="AP653" s="75"/>
      <c r="AQ653" s="75"/>
    </row>
    <row r="654" ht="14.25" customHeight="1">
      <c r="F654" s="176"/>
      <c r="N654" s="176"/>
      <c r="V654" s="176"/>
      <c r="X654" s="132"/>
      <c r="Y654" s="75"/>
      <c r="Z654" s="75"/>
      <c r="AA654" s="75"/>
      <c r="AB654" s="75"/>
      <c r="AC654" s="75"/>
      <c r="AD654" s="75"/>
      <c r="AE654" s="75"/>
      <c r="AF654" s="75"/>
      <c r="AG654" s="75"/>
      <c r="AH654" s="75"/>
      <c r="AI654" s="75"/>
      <c r="AJ654" s="75"/>
      <c r="AK654" s="75"/>
      <c r="AL654" s="75"/>
      <c r="AM654" s="75"/>
      <c r="AN654" s="75"/>
      <c r="AO654" s="75"/>
      <c r="AP654" s="75"/>
      <c r="AQ654" s="75"/>
    </row>
    <row r="655" ht="14.25" customHeight="1">
      <c r="F655" s="176"/>
      <c r="N655" s="176"/>
      <c r="V655" s="176"/>
      <c r="X655" s="132"/>
      <c r="Y655" s="75"/>
      <c r="Z655" s="75"/>
      <c r="AA655" s="75"/>
      <c r="AB655" s="75"/>
      <c r="AC655" s="75"/>
      <c r="AD655" s="75"/>
      <c r="AE655" s="75"/>
      <c r="AF655" s="75"/>
      <c r="AG655" s="75"/>
      <c r="AH655" s="75"/>
      <c r="AI655" s="75"/>
      <c r="AJ655" s="75"/>
      <c r="AK655" s="75"/>
      <c r="AL655" s="75"/>
      <c r="AM655" s="75"/>
      <c r="AN655" s="75"/>
      <c r="AO655" s="75"/>
      <c r="AP655" s="75"/>
      <c r="AQ655" s="75"/>
    </row>
    <row r="656" ht="14.25" customHeight="1">
      <c r="F656" s="176"/>
      <c r="N656" s="176"/>
      <c r="V656" s="176"/>
      <c r="X656" s="132"/>
      <c r="Y656" s="75"/>
      <c r="Z656" s="75"/>
      <c r="AA656" s="75"/>
      <c r="AB656" s="75"/>
      <c r="AC656" s="75"/>
      <c r="AD656" s="75"/>
      <c r="AE656" s="75"/>
      <c r="AF656" s="75"/>
      <c r="AG656" s="75"/>
      <c r="AH656" s="75"/>
      <c r="AI656" s="75"/>
      <c r="AJ656" s="75"/>
      <c r="AK656" s="75"/>
      <c r="AL656" s="75"/>
      <c r="AM656" s="75"/>
      <c r="AN656" s="75"/>
      <c r="AO656" s="75"/>
      <c r="AP656" s="75"/>
      <c r="AQ656" s="75"/>
    </row>
    <row r="657" ht="14.25" customHeight="1">
      <c r="F657" s="176"/>
      <c r="N657" s="176"/>
      <c r="V657" s="176"/>
      <c r="X657" s="132"/>
      <c r="Y657" s="75"/>
      <c r="Z657" s="75"/>
      <c r="AA657" s="75"/>
      <c r="AB657" s="75"/>
      <c r="AC657" s="75"/>
      <c r="AD657" s="75"/>
      <c r="AE657" s="75"/>
      <c r="AF657" s="75"/>
      <c r="AG657" s="75"/>
      <c r="AH657" s="75"/>
      <c r="AI657" s="75"/>
      <c r="AJ657" s="75"/>
      <c r="AK657" s="75"/>
      <c r="AL657" s="75"/>
      <c r="AM657" s="75"/>
      <c r="AN657" s="75"/>
      <c r="AO657" s="75"/>
      <c r="AP657" s="75"/>
      <c r="AQ657" s="75"/>
    </row>
    <row r="658" ht="14.25" customHeight="1">
      <c r="F658" s="176"/>
      <c r="N658" s="176"/>
      <c r="V658" s="176"/>
      <c r="X658" s="132"/>
      <c r="Y658" s="75"/>
      <c r="Z658" s="75"/>
      <c r="AA658" s="75"/>
      <c r="AB658" s="75"/>
      <c r="AC658" s="75"/>
      <c r="AD658" s="75"/>
      <c r="AE658" s="75"/>
      <c r="AF658" s="75"/>
      <c r="AG658" s="75"/>
      <c r="AH658" s="75"/>
      <c r="AI658" s="75"/>
      <c r="AJ658" s="75"/>
      <c r="AK658" s="75"/>
      <c r="AL658" s="75"/>
      <c r="AM658" s="75"/>
      <c r="AN658" s="75"/>
      <c r="AO658" s="75"/>
      <c r="AP658" s="75"/>
      <c r="AQ658" s="75"/>
    </row>
    <row r="659" ht="14.25" customHeight="1">
      <c r="F659" s="176"/>
      <c r="N659" s="176"/>
      <c r="V659" s="176"/>
      <c r="X659" s="132"/>
      <c r="Y659" s="75"/>
      <c r="Z659" s="75"/>
      <c r="AA659" s="75"/>
      <c r="AB659" s="75"/>
      <c r="AC659" s="75"/>
      <c r="AD659" s="75"/>
      <c r="AE659" s="75"/>
      <c r="AF659" s="75"/>
      <c r="AG659" s="75"/>
      <c r="AH659" s="75"/>
      <c r="AI659" s="75"/>
      <c r="AJ659" s="75"/>
      <c r="AK659" s="75"/>
      <c r="AL659" s="75"/>
      <c r="AM659" s="75"/>
      <c r="AN659" s="75"/>
      <c r="AO659" s="75"/>
      <c r="AP659" s="75"/>
      <c r="AQ659" s="75"/>
    </row>
    <row r="660" ht="14.25" customHeight="1">
      <c r="F660" s="176"/>
      <c r="N660" s="176"/>
      <c r="V660" s="176"/>
      <c r="X660" s="132"/>
      <c r="Y660" s="75"/>
      <c r="Z660" s="75"/>
      <c r="AA660" s="75"/>
      <c r="AB660" s="75"/>
      <c r="AC660" s="75"/>
      <c r="AD660" s="75"/>
      <c r="AE660" s="75"/>
      <c r="AF660" s="75"/>
      <c r="AG660" s="75"/>
      <c r="AH660" s="75"/>
      <c r="AI660" s="75"/>
      <c r="AJ660" s="75"/>
      <c r="AK660" s="75"/>
      <c r="AL660" s="75"/>
      <c r="AM660" s="75"/>
      <c r="AN660" s="75"/>
      <c r="AO660" s="75"/>
      <c r="AP660" s="75"/>
      <c r="AQ660" s="75"/>
    </row>
    <row r="661" ht="14.25" customHeight="1">
      <c r="F661" s="176"/>
      <c r="N661" s="176"/>
      <c r="V661" s="176"/>
      <c r="X661" s="132"/>
      <c r="Y661" s="75"/>
      <c r="Z661" s="75"/>
      <c r="AA661" s="75"/>
      <c r="AB661" s="75"/>
      <c r="AC661" s="75"/>
      <c r="AD661" s="75"/>
      <c r="AE661" s="75"/>
      <c r="AF661" s="75"/>
      <c r="AG661" s="75"/>
      <c r="AH661" s="75"/>
      <c r="AI661" s="75"/>
      <c r="AJ661" s="75"/>
      <c r="AK661" s="75"/>
      <c r="AL661" s="75"/>
      <c r="AM661" s="75"/>
      <c r="AN661" s="75"/>
      <c r="AO661" s="75"/>
      <c r="AP661" s="75"/>
      <c r="AQ661" s="75"/>
    </row>
    <row r="662" ht="14.25" customHeight="1">
      <c r="F662" s="176"/>
      <c r="N662" s="176"/>
      <c r="V662" s="176"/>
      <c r="X662" s="132"/>
      <c r="Y662" s="75"/>
      <c r="Z662" s="75"/>
      <c r="AA662" s="75"/>
      <c r="AB662" s="75"/>
      <c r="AC662" s="75"/>
      <c r="AD662" s="75"/>
      <c r="AE662" s="75"/>
      <c r="AF662" s="75"/>
      <c r="AG662" s="75"/>
      <c r="AH662" s="75"/>
      <c r="AI662" s="75"/>
      <c r="AJ662" s="75"/>
      <c r="AK662" s="75"/>
      <c r="AL662" s="75"/>
      <c r="AM662" s="75"/>
      <c r="AN662" s="75"/>
      <c r="AO662" s="75"/>
      <c r="AP662" s="75"/>
      <c r="AQ662" s="75"/>
    </row>
    <row r="663" ht="14.25" customHeight="1">
      <c r="F663" s="176"/>
      <c r="N663" s="176"/>
      <c r="V663" s="176"/>
      <c r="X663" s="132"/>
      <c r="Y663" s="75"/>
      <c r="Z663" s="75"/>
      <c r="AA663" s="75"/>
      <c r="AB663" s="75"/>
      <c r="AC663" s="75"/>
      <c r="AD663" s="75"/>
      <c r="AE663" s="75"/>
      <c r="AF663" s="75"/>
      <c r="AG663" s="75"/>
      <c r="AH663" s="75"/>
      <c r="AI663" s="75"/>
      <c r="AJ663" s="75"/>
      <c r="AK663" s="75"/>
      <c r="AL663" s="75"/>
      <c r="AM663" s="75"/>
      <c r="AN663" s="75"/>
      <c r="AO663" s="75"/>
      <c r="AP663" s="75"/>
      <c r="AQ663" s="75"/>
    </row>
    <row r="664" ht="14.25" customHeight="1">
      <c r="F664" s="176"/>
      <c r="N664" s="176"/>
      <c r="V664" s="176"/>
      <c r="X664" s="132"/>
      <c r="Y664" s="75"/>
      <c r="Z664" s="75"/>
      <c r="AA664" s="75"/>
      <c r="AB664" s="75"/>
      <c r="AC664" s="75"/>
      <c r="AD664" s="75"/>
      <c r="AE664" s="75"/>
      <c r="AF664" s="75"/>
      <c r="AG664" s="75"/>
      <c r="AH664" s="75"/>
      <c r="AI664" s="75"/>
      <c r="AJ664" s="75"/>
      <c r="AK664" s="75"/>
      <c r="AL664" s="75"/>
      <c r="AM664" s="75"/>
      <c r="AN664" s="75"/>
      <c r="AO664" s="75"/>
      <c r="AP664" s="75"/>
      <c r="AQ664" s="75"/>
    </row>
    <row r="665" ht="14.25" customHeight="1">
      <c r="F665" s="176"/>
      <c r="N665" s="176"/>
      <c r="V665" s="176"/>
      <c r="X665" s="132"/>
      <c r="Y665" s="75"/>
      <c r="Z665" s="75"/>
      <c r="AA665" s="75"/>
      <c r="AB665" s="75"/>
      <c r="AC665" s="75"/>
      <c r="AD665" s="75"/>
      <c r="AE665" s="75"/>
      <c r="AF665" s="75"/>
      <c r="AG665" s="75"/>
      <c r="AH665" s="75"/>
      <c r="AI665" s="75"/>
      <c r="AJ665" s="75"/>
      <c r="AK665" s="75"/>
      <c r="AL665" s="75"/>
      <c r="AM665" s="75"/>
      <c r="AN665" s="75"/>
      <c r="AO665" s="75"/>
      <c r="AP665" s="75"/>
      <c r="AQ665" s="75"/>
    </row>
    <row r="666" ht="14.25" customHeight="1">
      <c r="F666" s="176"/>
      <c r="N666" s="176"/>
      <c r="V666" s="176"/>
      <c r="X666" s="132"/>
      <c r="Y666" s="75"/>
      <c r="Z666" s="75"/>
      <c r="AA666" s="75"/>
      <c r="AB666" s="75"/>
      <c r="AC666" s="75"/>
      <c r="AD666" s="75"/>
      <c r="AE666" s="75"/>
      <c r="AF666" s="75"/>
      <c r="AG666" s="75"/>
      <c r="AH666" s="75"/>
      <c r="AI666" s="75"/>
      <c r="AJ666" s="75"/>
      <c r="AK666" s="75"/>
      <c r="AL666" s="75"/>
      <c r="AM666" s="75"/>
      <c r="AN666" s="75"/>
      <c r="AO666" s="75"/>
      <c r="AP666" s="75"/>
      <c r="AQ666" s="75"/>
    </row>
    <row r="667" ht="14.25" customHeight="1">
      <c r="F667" s="176"/>
      <c r="N667" s="176"/>
      <c r="V667" s="176"/>
      <c r="X667" s="132"/>
      <c r="Y667" s="75"/>
      <c r="Z667" s="75"/>
      <c r="AA667" s="75"/>
      <c r="AB667" s="75"/>
      <c r="AC667" s="75"/>
      <c r="AD667" s="75"/>
      <c r="AE667" s="75"/>
      <c r="AF667" s="75"/>
      <c r="AG667" s="75"/>
      <c r="AH667" s="75"/>
      <c r="AI667" s="75"/>
      <c r="AJ667" s="75"/>
      <c r="AK667" s="75"/>
      <c r="AL667" s="75"/>
      <c r="AM667" s="75"/>
      <c r="AN667" s="75"/>
      <c r="AO667" s="75"/>
      <c r="AP667" s="75"/>
      <c r="AQ667" s="75"/>
    </row>
    <row r="668" ht="14.25" customHeight="1">
      <c r="F668" s="176"/>
      <c r="N668" s="176"/>
      <c r="V668" s="176"/>
      <c r="X668" s="132"/>
      <c r="Y668" s="75"/>
      <c r="Z668" s="75"/>
      <c r="AA668" s="75"/>
      <c r="AB668" s="75"/>
      <c r="AC668" s="75"/>
      <c r="AD668" s="75"/>
      <c r="AE668" s="75"/>
      <c r="AF668" s="75"/>
      <c r="AG668" s="75"/>
      <c r="AH668" s="75"/>
      <c r="AI668" s="75"/>
      <c r="AJ668" s="75"/>
      <c r="AK668" s="75"/>
      <c r="AL668" s="75"/>
      <c r="AM668" s="75"/>
      <c r="AN668" s="75"/>
      <c r="AO668" s="75"/>
      <c r="AP668" s="75"/>
      <c r="AQ668" s="75"/>
    </row>
    <row r="669" ht="14.25" customHeight="1">
      <c r="F669" s="176"/>
      <c r="N669" s="176"/>
      <c r="V669" s="176"/>
      <c r="X669" s="132"/>
      <c r="Y669" s="75"/>
      <c r="Z669" s="75"/>
      <c r="AA669" s="75"/>
      <c r="AB669" s="75"/>
      <c r="AC669" s="75"/>
      <c r="AD669" s="75"/>
      <c r="AE669" s="75"/>
      <c r="AF669" s="75"/>
      <c r="AG669" s="75"/>
      <c r="AH669" s="75"/>
      <c r="AI669" s="75"/>
      <c r="AJ669" s="75"/>
      <c r="AK669" s="75"/>
      <c r="AL669" s="75"/>
      <c r="AM669" s="75"/>
      <c r="AN669" s="75"/>
      <c r="AO669" s="75"/>
      <c r="AP669" s="75"/>
      <c r="AQ669" s="75"/>
    </row>
    <row r="670" ht="14.25" customHeight="1">
      <c r="F670" s="176"/>
      <c r="N670" s="176"/>
      <c r="V670" s="176"/>
      <c r="X670" s="132"/>
      <c r="Y670" s="75"/>
      <c r="Z670" s="75"/>
      <c r="AA670" s="75"/>
      <c r="AB670" s="75"/>
      <c r="AC670" s="75"/>
      <c r="AD670" s="75"/>
      <c r="AE670" s="75"/>
      <c r="AF670" s="75"/>
      <c r="AG670" s="75"/>
      <c r="AH670" s="75"/>
      <c r="AI670" s="75"/>
      <c r="AJ670" s="75"/>
      <c r="AK670" s="75"/>
      <c r="AL670" s="75"/>
      <c r="AM670" s="75"/>
      <c r="AN670" s="75"/>
      <c r="AO670" s="75"/>
      <c r="AP670" s="75"/>
      <c r="AQ670" s="75"/>
    </row>
    <row r="671" ht="14.25" customHeight="1">
      <c r="F671" s="176"/>
      <c r="N671" s="176"/>
      <c r="V671" s="176"/>
      <c r="X671" s="132"/>
      <c r="Y671" s="75"/>
      <c r="Z671" s="75"/>
      <c r="AA671" s="75"/>
      <c r="AB671" s="75"/>
      <c r="AC671" s="75"/>
      <c r="AD671" s="75"/>
      <c r="AE671" s="75"/>
      <c r="AF671" s="75"/>
      <c r="AG671" s="75"/>
      <c r="AH671" s="75"/>
      <c r="AI671" s="75"/>
      <c r="AJ671" s="75"/>
      <c r="AK671" s="75"/>
      <c r="AL671" s="75"/>
      <c r="AM671" s="75"/>
      <c r="AN671" s="75"/>
      <c r="AO671" s="75"/>
      <c r="AP671" s="75"/>
      <c r="AQ671" s="75"/>
    </row>
    <row r="672" ht="14.25" customHeight="1">
      <c r="F672" s="176"/>
      <c r="N672" s="176"/>
      <c r="V672" s="176"/>
      <c r="X672" s="132"/>
      <c r="Y672" s="75"/>
      <c r="Z672" s="75"/>
      <c r="AA672" s="75"/>
      <c r="AB672" s="75"/>
      <c r="AC672" s="75"/>
      <c r="AD672" s="75"/>
      <c r="AE672" s="75"/>
      <c r="AF672" s="75"/>
      <c r="AG672" s="75"/>
      <c r="AH672" s="75"/>
      <c r="AI672" s="75"/>
      <c r="AJ672" s="75"/>
      <c r="AK672" s="75"/>
      <c r="AL672" s="75"/>
      <c r="AM672" s="75"/>
      <c r="AN672" s="75"/>
      <c r="AO672" s="75"/>
      <c r="AP672" s="75"/>
      <c r="AQ672" s="75"/>
    </row>
    <row r="673" ht="14.25" customHeight="1">
      <c r="F673" s="176"/>
      <c r="N673" s="176"/>
      <c r="V673" s="176"/>
      <c r="X673" s="132"/>
      <c r="Y673" s="75"/>
      <c r="Z673" s="75"/>
      <c r="AA673" s="75"/>
      <c r="AB673" s="75"/>
      <c r="AC673" s="75"/>
      <c r="AD673" s="75"/>
      <c r="AE673" s="75"/>
      <c r="AF673" s="75"/>
      <c r="AG673" s="75"/>
      <c r="AH673" s="75"/>
      <c r="AI673" s="75"/>
      <c r="AJ673" s="75"/>
      <c r="AK673" s="75"/>
      <c r="AL673" s="75"/>
      <c r="AM673" s="75"/>
      <c r="AN673" s="75"/>
      <c r="AO673" s="75"/>
      <c r="AP673" s="75"/>
      <c r="AQ673" s="75"/>
    </row>
    <row r="674" ht="14.25" customHeight="1">
      <c r="F674" s="176"/>
      <c r="N674" s="176"/>
      <c r="V674" s="176"/>
      <c r="X674" s="132"/>
      <c r="Y674" s="75"/>
      <c r="Z674" s="75"/>
      <c r="AA674" s="75"/>
      <c r="AB674" s="75"/>
      <c r="AC674" s="75"/>
      <c r="AD674" s="75"/>
      <c r="AE674" s="75"/>
      <c r="AF674" s="75"/>
      <c r="AG674" s="75"/>
      <c r="AH674" s="75"/>
      <c r="AI674" s="75"/>
      <c r="AJ674" s="75"/>
      <c r="AK674" s="75"/>
      <c r="AL674" s="75"/>
      <c r="AM674" s="75"/>
      <c r="AN674" s="75"/>
      <c r="AO674" s="75"/>
      <c r="AP674" s="75"/>
      <c r="AQ674" s="75"/>
    </row>
    <row r="675" ht="14.25" customHeight="1">
      <c r="F675" s="176"/>
      <c r="N675" s="176"/>
      <c r="V675" s="176"/>
      <c r="X675" s="132"/>
      <c r="Y675" s="75"/>
      <c r="Z675" s="75"/>
      <c r="AA675" s="75"/>
      <c r="AB675" s="75"/>
      <c r="AC675" s="75"/>
      <c r="AD675" s="75"/>
      <c r="AE675" s="75"/>
      <c r="AF675" s="75"/>
      <c r="AG675" s="75"/>
      <c r="AH675" s="75"/>
      <c r="AI675" s="75"/>
      <c r="AJ675" s="75"/>
      <c r="AK675" s="75"/>
      <c r="AL675" s="75"/>
      <c r="AM675" s="75"/>
      <c r="AN675" s="75"/>
      <c r="AO675" s="75"/>
      <c r="AP675" s="75"/>
      <c r="AQ675" s="75"/>
    </row>
    <row r="676" ht="14.25" customHeight="1">
      <c r="F676" s="176"/>
      <c r="N676" s="176"/>
      <c r="V676" s="176"/>
      <c r="X676" s="132"/>
      <c r="Y676" s="75"/>
      <c r="Z676" s="75"/>
      <c r="AA676" s="75"/>
      <c r="AB676" s="75"/>
      <c r="AC676" s="75"/>
      <c r="AD676" s="75"/>
      <c r="AE676" s="75"/>
      <c r="AF676" s="75"/>
      <c r="AG676" s="75"/>
      <c r="AH676" s="75"/>
      <c r="AI676" s="75"/>
      <c r="AJ676" s="75"/>
      <c r="AK676" s="75"/>
      <c r="AL676" s="75"/>
      <c r="AM676" s="75"/>
      <c r="AN676" s="75"/>
      <c r="AO676" s="75"/>
      <c r="AP676" s="75"/>
      <c r="AQ676" s="75"/>
    </row>
    <row r="677" ht="14.25" customHeight="1">
      <c r="F677" s="176"/>
      <c r="N677" s="176"/>
      <c r="V677" s="176"/>
      <c r="X677" s="132"/>
      <c r="Y677" s="75"/>
      <c r="Z677" s="75"/>
      <c r="AA677" s="75"/>
      <c r="AB677" s="75"/>
      <c r="AC677" s="75"/>
      <c r="AD677" s="75"/>
      <c r="AE677" s="75"/>
      <c r="AF677" s="75"/>
      <c r="AG677" s="75"/>
      <c r="AH677" s="75"/>
      <c r="AI677" s="75"/>
      <c r="AJ677" s="75"/>
      <c r="AK677" s="75"/>
      <c r="AL677" s="75"/>
      <c r="AM677" s="75"/>
      <c r="AN677" s="75"/>
      <c r="AO677" s="75"/>
      <c r="AP677" s="75"/>
      <c r="AQ677" s="75"/>
    </row>
    <row r="678" ht="14.25" customHeight="1">
      <c r="F678" s="176"/>
      <c r="N678" s="176"/>
      <c r="V678" s="176"/>
      <c r="X678" s="132"/>
      <c r="Y678" s="75"/>
      <c r="Z678" s="75"/>
      <c r="AA678" s="75"/>
      <c r="AB678" s="75"/>
      <c r="AC678" s="75"/>
      <c r="AD678" s="75"/>
      <c r="AE678" s="75"/>
      <c r="AF678" s="75"/>
      <c r="AG678" s="75"/>
      <c r="AH678" s="75"/>
      <c r="AI678" s="75"/>
      <c r="AJ678" s="75"/>
      <c r="AK678" s="75"/>
      <c r="AL678" s="75"/>
      <c r="AM678" s="75"/>
      <c r="AN678" s="75"/>
      <c r="AO678" s="75"/>
      <c r="AP678" s="75"/>
      <c r="AQ678" s="75"/>
    </row>
    <row r="679" ht="14.25" customHeight="1">
      <c r="F679" s="176"/>
      <c r="N679" s="176"/>
      <c r="V679" s="176"/>
      <c r="X679" s="132"/>
      <c r="Y679" s="75"/>
      <c r="Z679" s="75"/>
      <c r="AA679" s="75"/>
      <c r="AB679" s="75"/>
      <c r="AC679" s="75"/>
      <c r="AD679" s="75"/>
      <c r="AE679" s="75"/>
      <c r="AF679" s="75"/>
      <c r="AG679" s="75"/>
      <c r="AH679" s="75"/>
      <c r="AI679" s="75"/>
      <c r="AJ679" s="75"/>
      <c r="AK679" s="75"/>
      <c r="AL679" s="75"/>
      <c r="AM679" s="75"/>
      <c r="AN679" s="75"/>
      <c r="AO679" s="75"/>
      <c r="AP679" s="75"/>
      <c r="AQ679" s="75"/>
    </row>
    <row r="680" ht="14.25" customHeight="1">
      <c r="F680" s="176"/>
      <c r="N680" s="176"/>
      <c r="V680" s="176"/>
      <c r="X680" s="132"/>
      <c r="Y680" s="75"/>
      <c r="Z680" s="75"/>
      <c r="AA680" s="75"/>
      <c r="AB680" s="75"/>
      <c r="AC680" s="75"/>
      <c r="AD680" s="75"/>
      <c r="AE680" s="75"/>
      <c r="AF680" s="75"/>
      <c r="AG680" s="75"/>
      <c r="AH680" s="75"/>
      <c r="AI680" s="75"/>
      <c r="AJ680" s="75"/>
      <c r="AK680" s="75"/>
      <c r="AL680" s="75"/>
      <c r="AM680" s="75"/>
      <c r="AN680" s="75"/>
      <c r="AO680" s="75"/>
      <c r="AP680" s="75"/>
      <c r="AQ680" s="75"/>
    </row>
    <row r="681" ht="14.25" customHeight="1">
      <c r="F681" s="176"/>
      <c r="N681" s="176"/>
      <c r="V681" s="176"/>
      <c r="X681" s="132"/>
      <c r="Y681" s="75"/>
      <c r="Z681" s="75"/>
      <c r="AA681" s="75"/>
      <c r="AB681" s="75"/>
      <c r="AC681" s="75"/>
      <c r="AD681" s="75"/>
      <c r="AE681" s="75"/>
      <c r="AF681" s="75"/>
      <c r="AG681" s="75"/>
      <c r="AH681" s="75"/>
      <c r="AI681" s="75"/>
      <c r="AJ681" s="75"/>
      <c r="AK681" s="75"/>
      <c r="AL681" s="75"/>
      <c r="AM681" s="75"/>
      <c r="AN681" s="75"/>
      <c r="AO681" s="75"/>
      <c r="AP681" s="75"/>
      <c r="AQ681" s="75"/>
    </row>
    <row r="682" ht="14.25" customHeight="1">
      <c r="F682" s="176"/>
      <c r="N682" s="176"/>
      <c r="V682" s="176"/>
      <c r="X682" s="132"/>
      <c r="Y682" s="75"/>
      <c r="Z682" s="75"/>
      <c r="AA682" s="75"/>
      <c r="AB682" s="75"/>
      <c r="AC682" s="75"/>
      <c r="AD682" s="75"/>
      <c r="AE682" s="75"/>
      <c r="AF682" s="75"/>
      <c r="AG682" s="75"/>
      <c r="AH682" s="75"/>
      <c r="AI682" s="75"/>
      <c r="AJ682" s="75"/>
      <c r="AK682" s="75"/>
      <c r="AL682" s="75"/>
      <c r="AM682" s="75"/>
      <c r="AN682" s="75"/>
      <c r="AO682" s="75"/>
      <c r="AP682" s="75"/>
      <c r="AQ682" s="75"/>
    </row>
    <row r="683" ht="14.25" customHeight="1">
      <c r="F683" s="176"/>
      <c r="N683" s="176"/>
      <c r="V683" s="176"/>
      <c r="X683" s="132"/>
      <c r="Y683" s="75"/>
      <c r="Z683" s="75"/>
      <c r="AA683" s="75"/>
      <c r="AB683" s="75"/>
      <c r="AC683" s="75"/>
      <c r="AD683" s="75"/>
      <c r="AE683" s="75"/>
      <c r="AF683" s="75"/>
      <c r="AG683" s="75"/>
      <c r="AH683" s="75"/>
      <c r="AI683" s="75"/>
      <c r="AJ683" s="75"/>
      <c r="AK683" s="75"/>
      <c r="AL683" s="75"/>
      <c r="AM683" s="75"/>
      <c r="AN683" s="75"/>
      <c r="AO683" s="75"/>
      <c r="AP683" s="75"/>
      <c r="AQ683" s="75"/>
    </row>
    <row r="684" ht="14.25" customHeight="1">
      <c r="F684" s="176"/>
      <c r="N684" s="176"/>
      <c r="V684" s="176"/>
      <c r="X684" s="132"/>
      <c r="Y684" s="75"/>
      <c r="Z684" s="75"/>
      <c r="AA684" s="75"/>
      <c r="AB684" s="75"/>
      <c r="AC684" s="75"/>
      <c r="AD684" s="75"/>
      <c r="AE684" s="75"/>
      <c r="AF684" s="75"/>
      <c r="AG684" s="75"/>
      <c r="AH684" s="75"/>
      <c r="AI684" s="75"/>
      <c r="AJ684" s="75"/>
      <c r="AK684" s="75"/>
      <c r="AL684" s="75"/>
      <c r="AM684" s="75"/>
      <c r="AN684" s="75"/>
      <c r="AO684" s="75"/>
      <c r="AP684" s="75"/>
      <c r="AQ684" s="75"/>
    </row>
    <row r="685" ht="14.25" customHeight="1">
      <c r="F685" s="176"/>
      <c r="N685" s="176"/>
      <c r="V685" s="176"/>
      <c r="X685" s="132"/>
      <c r="Y685" s="75"/>
      <c r="Z685" s="75"/>
      <c r="AA685" s="75"/>
      <c r="AB685" s="75"/>
      <c r="AC685" s="75"/>
      <c r="AD685" s="75"/>
      <c r="AE685" s="75"/>
      <c r="AF685" s="75"/>
      <c r="AG685" s="75"/>
      <c r="AH685" s="75"/>
      <c r="AI685" s="75"/>
      <c r="AJ685" s="75"/>
      <c r="AK685" s="75"/>
      <c r="AL685" s="75"/>
      <c r="AM685" s="75"/>
      <c r="AN685" s="75"/>
      <c r="AO685" s="75"/>
      <c r="AP685" s="75"/>
      <c r="AQ685" s="75"/>
    </row>
    <row r="686" ht="14.25" customHeight="1">
      <c r="F686" s="176"/>
      <c r="N686" s="176"/>
      <c r="V686" s="176"/>
      <c r="X686" s="132"/>
      <c r="Y686" s="75"/>
      <c r="Z686" s="75"/>
      <c r="AA686" s="75"/>
      <c r="AB686" s="75"/>
      <c r="AC686" s="75"/>
      <c r="AD686" s="75"/>
      <c r="AE686" s="75"/>
      <c r="AF686" s="75"/>
      <c r="AG686" s="75"/>
      <c r="AH686" s="75"/>
      <c r="AI686" s="75"/>
      <c r="AJ686" s="75"/>
      <c r="AK686" s="75"/>
      <c r="AL686" s="75"/>
      <c r="AM686" s="75"/>
      <c r="AN686" s="75"/>
      <c r="AO686" s="75"/>
      <c r="AP686" s="75"/>
      <c r="AQ686" s="75"/>
    </row>
    <row r="687" ht="14.25" customHeight="1">
      <c r="F687" s="176"/>
      <c r="N687" s="176"/>
      <c r="V687" s="176"/>
      <c r="X687" s="132"/>
      <c r="Y687" s="75"/>
      <c r="Z687" s="75"/>
      <c r="AA687" s="75"/>
      <c r="AB687" s="75"/>
      <c r="AC687" s="75"/>
      <c r="AD687" s="75"/>
      <c r="AE687" s="75"/>
      <c r="AF687" s="75"/>
      <c r="AG687" s="75"/>
      <c r="AH687" s="75"/>
      <c r="AI687" s="75"/>
      <c r="AJ687" s="75"/>
      <c r="AK687" s="75"/>
      <c r="AL687" s="75"/>
      <c r="AM687" s="75"/>
      <c r="AN687" s="75"/>
      <c r="AO687" s="75"/>
      <c r="AP687" s="75"/>
      <c r="AQ687" s="75"/>
    </row>
    <row r="688" ht="14.25" customHeight="1">
      <c r="F688" s="176"/>
      <c r="N688" s="176"/>
      <c r="V688" s="176"/>
      <c r="X688" s="132"/>
      <c r="Y688" s="75"/>
      <c r="Z688" s="75"/>
      <c r="AA688" s="75"/>
      <c r="AB688" s="75"/>
      <c r="AC688" s="75"/>
      <c r="AD688" s="75"/>
      <c r="AE688" s="75"/>
      <c r="AF688" s="75"/>
      <c r="AG688" s="75"/>
      <c r="AH688" s="75"/>
      <c r="AI688" s="75"/>
      <c r="AJ688" s="75"/>
      <c r="AK688" s="75"/>
      <c r="AL688" s="75"/>
      <c r="AM688" s="75"/>
      <c r="AN688" s="75"/>
      <c r="AO688" s="75"/>
      <c r="AP688" s="75"/>
      <c r="AQ688" s="75"/>
    </row>
    <row r="689" ht="14.25" customHeight="1">
      <c r="F689" s="176"/>
      <c r="N689" s="176"/>
      <c r="V689" s="176"/>
      <c r="X689" s="132"/>
      <c r="Y689" s="75"/>
      <c r="Z689" s="75"/>
      <c r="AA689" s="75"/>
      <c r="AB689" s="75"/>
      <c r="AC689" s="75"/>
      <c r="AD689" s="75"/>
      <c r="AE689" s="75"/>
      <c r="AF689" s="75"/>
      <c r="AG689" s="75"/>
      <c r="AH689" s="75"/>
      <c r="AI689" s="75"/>
      <c r="AJ689" s="75"/>
      <c r="AK689" s="75"/>
      <c r="AL689" s="75"/>
      <c r="AM689" s="75"/>
      <c r="AN689" s="75"/>
      <c r="AO689" s="75"/>
      <c r="AP689" s="75"/>
      <c r="AQ689" s="75"/>
    </row>
    <row r="690" ht="14.25" customHeight="1">
      <c r="F690" s="176"/>
      <c r="N690" s="176"/>
      <c r="V690" s="176"/>
      <c r="X690" s="132"/>
      <c r="Y690" s="75"/>
      <c r="Z690" s="75"/>
      <c r="AA690" s="75"/>
      <c r="AB690" s="75"/>
      <c r="AC690" s="75"/>
      <c r="AD690" s="75"/>
      <c r="AE690" s="75"/>
      <c r="AF690" s="75"/>
      <c r="AG690" s="75"/>
      <c r="AH690" s="75"/>
      <c r="AI690" s="75"/>
      <c r="AJ690" s="75"/>
      <c r="AK690" s="75"/>
      <c r="AL690" s="75"/>
      <c r="AM690" s="75"/>
      <c r="AN690" s="75"/>
      <c r="AO690" s="75"/>
      <c r="AP690" s="75"/>
      <c r="AQ690" s="75"/>
    </row>
    <row r="691" ht="14.25" customHeight="1">
      <c r="F691" s="176"/>
      <c r="N691" s="176"/>
      <c r="V691" s="176"/>
      <c r="X691" s="132"/>
      <c r="Y691" s="75"/>
      <c r="Z691" s="75"/>
      <c r="AA691" s="75"/>
      <c r="AB691" s="75"/>
      <c r="AC691" s="75"/>
      <c r="AD691" s="75"/>
      <c r="AE691" s="75"/>
      <c r="AF691" s="75"/>
      <c r="AG691" s="75"/>
      <c r="AH691" s="75"/>
      <c r="AI691" s="75"/>
      <c r="AJ691" s="75"/>
      <c r="AK691" s="75"/>
      <c r="AL691" s="75"/>
      <c r="AM691" s="75"/>
      <c r="AN691" s="75"/>
      <c r="AO691" s="75"/>
      <c r="AP691" s="75"/>
      <c r="AQ691" s="75"/>
    </row>
    <row r="692" ht="14.25" customHeight="1">
      <c r="F692" s="176"/>
      <c r="N692" s="176"/>
      <c r="V692" s="176"/>
      <c r="X692" s="132"/>
      <c r="Y692" s="75"/>
      <c r="Z692" s="75"/>
      <c r="AA692" s="75"/>
      <c r="AB692" s="75"/>
      <c r="AC692" s="75"/>
      <c r="AD692" s="75"/>
      <c r="AE692" s="75"/>
      <c r="AF692" s="75"/>
      <c r="AG692" s="75"/>
      <c r="AH692" s="75"/>
      <c r="AI692" s="75"/>
      <c r="AJ692" s="75"/>
      <c r="AK692" s="75"/>
      <c r="AL692" s="75"/>
      <c r="AM692" s="75"/>
      <c r="AN692" s="75"/>
      <c r="AO692" s="75"/>
      <c r="AP692" s="75"/>
      <c r="AQ692" s="75"/>
    </row>
    <row r="693" ht="14.25" customHeight="1">
      <c r="F693" s="176"/>
      <c r="N693" s="176"/>
      <c r="V693" s="176"/>
      <c r="X693" s="132"/>
      <c r="Y693" s="75"/>
      <c r="Z693" s="75"/>
      <c r="AA693" s="75"/>
      <c r="AB693" s="75"/>
      <c r="AC693" s="75"/>
      <c r="AD693" s="75"/>
      <c r="AE693" s="75"/>
      <c r="AF693" s="75"/>
      <c r="AG693" s="75"/>
      <c r="AH693" s="75"/>
      <c r="AI693" s="75"/>
      <c r="AJ693" s="75"/>
      <c r="AK693" s="75"/>
      <c r="AL693" s="75"/>
      <c r="AM693" s="75"/>
      <c r="AN693" s="75"/>
      <c r="AO693" s="75"/>
      <c r="AP693" s="75"/>
      <c r="AQ693" s="75"/>
    </row>
    <row r="694" ht="14.25" customHeight="1">
      <c r="F694" s="176"/>
      <c r="N694" s="176"/>
      <c r="V694" s="176"/>
      <c r="X694" s="132"/>
      <c r="Y694" s="75"/>
      <c r="Z694" s="75"/>
      <c r="AA694" s="75"/>
      <c r="AB694" s="75"/>
      <c r="AC694" s="75"/>
      <c r="AD694" s="75"/>
      <c r="AE694" s="75"/>
      <c r="AF694" s="75"/>
      <c r="AG694" s="75"/>
      <c r="AH694" s="75"/>
      <c r="AI694" s="75"/>
      <c r="AJ694" s="75"/>
      <c r="AK694" s="75"/>
      <c r="AL694" s="75"/>
      <c r="AM694" s="75"/>
      <c r="AN694" s="75"/>
      <c r="AO694" s="75"/>
      <c r="AP694" s="75"/>
      <c r="AQ694" s="75"/>
    </row>
    <row r="695" ht="14.25" customHeight="1">
      <c r="F695" s="176"/>
      <c r="N695" s="176"/>
      <c r="V695" s="176"/>
      <c r="X695" s="132"/>
      <c r="Y695" s="75"/>
      <c r="Z695" s="75"/>
      <c r="AA695" s="75"/>
      <c r="AB695" s="75"/>
      <c r="AC695" s="75"/>
      <c r="AD695" s="75"/>
      <c r="AE695" s="75"/>
      <c r="AF695" s="75"/>
      <c r="AG695" s="75"/>
      <c r="AH695" s="75"/>
      <c r="AI695" s="75"/>
      <c r="AJ695" s="75"/>
      <c r="AK695" s="75"/>
      <c r="AL695" s="75"/>
      <c r="AM695" s="75"/>
      <c r="AN695" s="75"/>
      <c r="AO695" s="75"/>
      <c r="AP695" s="75"/>
      <c r="AQ695" s="75"/>
    </row>
    <row r="696" ht="14.25" customHeight="1">
      <c r="F696" s="176"/>
      <c r="N696" s="176"/>
      <c r="V696" s="176"/>
      <c r="X696" s="132"/>
      <c r="Y696" s="75"/>
      <c r="Z696" s="75"/>
      <c r="AA696" s="75"/>
      <c r="AB696" s="75"/>
      <c r="AC696" s="75"/>
      <c r="AD696" s="75"/>
      <c r="AE696" s="75"/>
      <c r="AF696" s="75"/>
      <c r="AG696" s="75"/>
      <c r="AH696" s="75"/>
      <c r="AI696" s="75"/>
      <c r="AJ696" s="75"/>
      <c r="AK696" s="75"/>
      <c r="AL696" s="75"/>
      <c r="AM696" s="75"/>
      <c r="AN696" s="75"/>
      <c r="AO696" s="75"/>
      <c r="AP696" s="75"/>
      <c r="AQ696" s="75"/>
    </row>
    <row r="697" ht="14.25" customHeight="1">
      <c r="F697" s="176"/>
      <c r="N697" s="176"/>
      <c r="V697" s="176"/>
      <c r="X697" s="132"/>
      <c r="Y697" s="75"/>
      <c r="Z697" s="75"/>
      <c r="AA697" s="75"/>
      <c r="AB697" s="75"/>
      <c r="AC697" s="75"/>
      <c r="AD697" s="75"/>
      <c r="AE697" s="75"/>
      <c r="AF697" s="75"/>
      <c r="AG697" s="75"/>
      <c r="AH697" s="75"/>
      <c r="AI697" s="75"/>
      <c r="AJ697" s="75"/>
      <c r="AK697" s="75"/>
      <c r="AL697" s="75"/>
      <c r="AM697" s="75"/>
      <c r="AN697" s="75"/>
      <c r="AO697" s="75"/>
      <c r="AP697" s="75"/>
      <c r="AQ697" s="75"/>
    </row>
    <row r="698" ht="14.25" customHeight="1">
      <c r="F698" s="176"/>
      <c r="N698" s="176"/>
      <c r="V698" s="176"/>
      <c r="X698" s="132"/>
      <c r="Y698" s="75"/>
      <c r="Z698" s="75"/>
      <c r="AA698" s="75"/>
      <c r="AB698" s="75"/>
      <c r="AC698" s="75"/>
      <c r="AD698" s="75"/>
      <c r="AE698" s="75"/>
      <c r="AF698" s="75"/>
      <c r="AG698" s="75"/>
      <c r="AH698" s="75"/>
      <c r="AI698" s="75"/>
      <c r="AJ698" s="75"/>
      <c r="AK698" s="75"/>
      <c r="AL698" s="75"/>
      <c r="AM698" s="75"/>
      <c r="AN698" s="75"/>
      <c r="AO698" s="75"/>
      <c r="AP698" s="75"/>
      <c r="AQ698" s="75"/>
    </row>
    <row r="699" ht="14.25" customHeight="1">
      <c r="F699" s="176"/>
      <c r="N699" s="176"/>
      <c r="V699" s="176"/>
      <c r="X699" s="132"/>
      <c r="Y699" s="75"/>
      <c r="Z699" s="75"/>
      <c r="AA699" s="75"/>
      <c r="AB699" s="75"/>
      <c r="AC699" s="75"/>
      <c r="AD699" s="75"/>
      <c r="AE699" s="75"/>
      <c r="AF699" s="75"/>
      <c r="AG699" s="75"/>
      <c r="AH699" s="75"/>
      <c r="AI699" s="75"/>
      <c r="AJ699" s="75"/>
      <c r="AK699" s="75"/>
      <c r="AL699" s="75"/>
      <c r="AM699" s="75"/>
      <c r="AN699" s="75"/>
      <c r="AO699" s="75"/>
      <c r="AP699" s="75"/>
      <c r="AQ699" s="75"/>
    </row>
    <row r="700" ht="14.25" customHeight="1">
      <c r="F700" s="176"/>
      <c r="N700" s="176"/>
      <c r="V700" s="176"/>
      <c r="X700" s="132"/>
      <c r="Y700" s="75"/>
      <c r="Z700" s="75"/>
      <c r="AA700" s="75"/>
      <c r="AB700" s="75"/>
      <c r="AC700" s="75"/>
      <c r="AD700" s="75"/>
      <c r="AE700" s="75"/>
      <c r="AF700" s="75"/>
      <c r="AG700" s="75"/>
      <c r="AH700" s="75"/>
      <c r="AI700" s="75"/>
      <c r="AJ700" s="75"/>
      <c r="AK700" s="75"/>
      <c r="AL700" s="75"/>
      <c r="AM700" s="75"/>
      <c r="AN700" s="75"/>
      <c r="AO700" s="75"/>
      <c r="AP700" s="75"/>
      <c r="AQ700" s="75"/>
    </row>
    <row r="701" ht="14.25" customHeight="1">
      <c r="F701" s="176"/>
      <c r="N701" s="176"/>
      <c r="V701" s="176"/>
      <c r="X701" s="132"/>
      <c r="Y701" s="75"/>
      <c r="Z701" s="75"/>
      <c r="AA701" s="75"/>
      <c r="AB701" s="75"/>
      <c r="AC701" s="75"/>
      <c r="AD701" s="75"/>
      <c r="AE701" s="75"/>
      <c r="AF701" s="75"/>
      <c r="AG701" s="75"/>
      <c r="AH701" s="75"/>
      <c r="AI701" s="75"/>
      <c r="AJ701" s="75"/>
      <c r="AK701" s="75"/>
      <c r="AL701" s="75"/>
      <c r="AM701" s="75"/>
      <c r="AN701" s="75"/>
      <c r="AO701" s="75"/>
      <c r="AP701" s="75"/>
      <c r="AQ701" s="75"/>
    </row>
    <row r="702" ht="14.25" customHeight="1">
      <c r="F702" s="176"/>
      <c r="N702" s="176"/>
      <c r="V702" s="176"/>
      <c r="X702" s="132"/>
      <c r="Y702" s="75"/>
      <c r="Z702" s="75"/>
      <c r="AA702" s="75"/>
      <c r="AB702" s="75"/>
      <c r="AC702" s="75"/>
      <c r="AD702" s="75"/>
      <c r="AE702" s="75"/>
      <c r="AF702" s="75"/>
      <c r="AG702" s="75"/>
      <c r="AH702" s="75"/>
      <c r="AI702" s="75"/>
      <c r="AJ702" s="75"/>
      <c r="AK702" s="75"/>
      <c r="AL702" s="75"/>
      <c r="AM702" s="75"/>
      <c r="AN702" s="75"/>
      <c r="AO702" s="75"/>
      <c r="AP702" s="75"/>
      <c r="AQ702" s="75"/>
    </row>
    <row r="703" ht="14.25" customHeight="1">
      <c r="F703" s="176"/>
      <c r="N703" s="176"/>
      <c r="V703" s="176"/>
      <c r="X703" s="132"/>
      <c r="Y703" s="75"/>
      <c r="Z703" s="75"/>
      <c r="AA703" s="75"/>
      <c r="AB703" s="75"/>
      <c r="AC703" s="75"/>
      <c r="AD703" s="75"/>
      <c r="AE703" s="75"/>
      <c r="AF703" s="75"/>
      <c r="AG703" s="75"/>
      <c r="AH703" s="75"/>
      <c r="AI703" s="75"/>
      <c r="AJ703" s="75"/>
      <c r="AK703" s="75"/>
      <c r="AL703" s="75"/>
      <c r="AM703" s="75"/>
      <c r="AN703" s="75"/>
      <c r="AO703" s="75"/>
      <c r="AP703" s="75"/>
      <c r="AQ703" s="75"/>
    </row>
    <row r="704" ht="14.25" customHeight="1">
      <c r="F704" s="176"/>
      <c r="N704" s="176"/>
      <c r="V704" s="176"/>
      <c r="X704" s="132"/>
      <c r="Y704" s="75"/>
      <c r="Z704" s="75"/>
      <c r="AA704" s="75"/>
      <c r="AB704" s="75"/>
      <c r="AC704" s="75"/>
      <c r="AD704" s="75"/>
      <c r="AE704" s="75"/>
      <c r="AF704" s="75"/>
      <c r="AG704" s="75"/>
      <c r="AH704" s="75"/>
      <c r="AI704" s="75"/>
      <c r="AJ704" s="75"/>
      <c r="AK704" s="75"/>
      <c r="AL704" s="75"/>
      <c r="AM704" s="75"/>
      <c r="AN704" s="75"/>
      <c r="AO704" s="75"/>
      <c r="AP704" s="75"/>
      <c r="AQ704" s="75"/>
    </row>
    <row r="705" ht="14.25" customHeight="1">
      <c r="F705" s="176"/>
      <c r="N705" s="176"/>
      <c r="V705" s="176"/>
      <c r="X705" s="132"/>
      <c r="Y705" s="75"/>
      <c r="Z705" s="75"/>
      <c r="AA705" s="75"/>
      <c r="AB705" s="75"/>
      <c r="AC705" s="75"/>
      <c r="AD705" s="75"/>
      <c r="AE705" s="75"/>
      <c r="AF705" s="75"/>
      <c r="AG705" s="75"/>
      <c r="AH705" s="75"/>
      <c r="AI705" s="75"/>
      <c r="AJ705" s="75"/>
      <c r="AK705" s="75"/>
      <c r="AL705" s="75"/>
      <c r="AM705" s="75"/>
      <c r="AN705" s="75"/>
      <c r="AO705" s="75"/>
      <c r="AP705" s="75"/>
      <c r="AQ705" s="75"/>
    </row>
    <row r="706" ht="14.25" customHeight="1">
      <c r="F706" s="176"/>
      <c r="N706" s="176"/>
      <c r="V706" s="176"/>
      <c r="X706" s="132"/>
      <c r="Y706" s="75"/>
      <c r="Z706" s="75"/>
      <c r="AA706" s="75"/>
      <c r="AB706" s="75"/>
      <c r="AC706" s="75"/>
      <c r="AD706" s="75"/>
      <c r="AE706" s="75"/>
      <c r="AF706" s="75"/>
      <c r="AG706" s="75"/>
      <c r="AH706" s="75"/>
      <c r="AI706" s="75"/>
      <c r="AJ706" s="75"/>
      <c r="AK706" s="75"/>
      <c r="AL706" s="75"/>
      <c r="AM706" s="75"/>
      <c r="AN706" s="75"/>
      <c r="AO706" s="75"/>
      <c r="AP706" s="75"/>
      <c r="AQ706" s="75"/>
    </row>
    <row r="707" ht="14.25" customHeight="1">
      <c r="F707" s="176"/>
      <c r="N707" s="176"/>
      <c r="V707" s="176"/>
      <c r="X707" s="132"/>
      <c r="Y707" s="75"/>
      <c r="Z707" s="75"/>
      <c r="AA707" s="75"/>
      <c r="AB707" s="75"/>
      <c r="AC707" s="75"/>
      <c r="AD707" s="75"/>
      <c r="AE707" s="75"/>
      <c r="AF707" s="75"/>
      <c r="AG707" s="75"/>
      <c r="AH707" s="75"/>
      <c r="AI707" s="75"/>
      <c r="AJ707" s="75"/>
      <c r="AK707" s="75"/>
      <c r="AL707" s="75"/>
      <c r="AM707" s="75"/>
      <c r="AN707" s="75"/>
      <c r="AO707" s="75"/>
      <c r="AP707" s="75"/>
      <c r="AQ707" s="75"/>
    </row>
    <row r="708" ht="14.25" customHeight="1">
      <c r="F708" s="176"/>
      <c r="N708" s="176"/>
      <c r="V708" s="176"/>
      <c r="X708" s="132"/>
      <c r="Y708" s="75"/>
      <c r="Z708" s="75"/>
      <c r="AA708" s="75"/>
      <c r="AB708" s="75"/>
      <c r="AC708" s="75"/>
      <c r="AD708" s="75"/>
      <c r="AE708" s="75"/>
      <c r="AF708" s="75"/>
      <c r="AG708" s="75"/>
      <c r="AH708" s="75"/>
      <c r="AI708" s="75"/>
      <c r="AJ708" s="75"/>
      <c r="AK708" s="75"/>
      <c r="AL708" s="75"/>
      <c r="AM708" s="75"/>
      <c r="AN708" s="75"/>
      <c r="AO708" s="75"/>
      <c r="AP708" s="75"/>
      <c r="AQ708" s="75"/>
    </row>
    <row r="709" ht="14.25" customHeight="1">
      <c r="F709" s="176"/>
      <c r="N709" s="176"/>
      <c r="V709" s="176"/>
      <c r="X709" s="132"/>
      <c r="Y709" s="75"/>
      <c r="Z709" s="75"/>
      <c r="AA709" s="75"/>
      <c r="AB709" s="75"/>
      <c r="AC709" s="75"/>
      <c r="AD709" s="75"/>
      <c r="AE709" s="75"/>
      <c r="AF709" s="75"/>
      <c r="AG709" s="75"/>
      <c r="AH709" s="75"/>
      <c r="AI709" s="75"/>
      <c r="AJ709" s="75"/>
      <c r="AK709" s="75"/>
      <c r="AL709" s="75"/>
      <c r="AM709" s="75"/>
      <c r="AN709" s="75"/>
      <c r="AO709" s="75"/>
      <c r="AP709" s="75"/>
      <c r="AQ709" s="75"/>
    </row>
    <row r="710" ht="14.25" customHeight="1">
      <c r="F710" s="176"/>
      <c r="N710" s="176"/>
      <c r="V710" s="176"/>
      <c r="X710" s="132"/>
      <c r="Y710" s="75"/>
      <c r="Z710" s="75"/>
      <c r="AA710" s="75"/>
      <c r="AB710" s="75"/>
      <c r="AC710" s="75"/>
      <c r="AD710" s="75"/>
      <c r="AE710" s="75"/>
      <c r="AF710" s="75"/>
      <c r="AG710" s="75"/>
      <c r="AH710" s="75"/>
      <c r="AI710" s="75"/>
      <c r="AJ710" s="75"/>
      <c r="AK710" s="75"/>
      <c r="AL710" s="75"/>
      <c r="AM710" s="75"/>
      <c r="AN710" s="75"/>
      <c r="AO710" s="75"/>
      <c r="AP710" s="75"/>
      <c r="AQ710" s="75"/>
    </row>
    <row r="711" ht="14.25" customHeight="1">
      <c r="F711" s="176"/>
      <c r="N711" s="176"/>
      <c r="V711" s="176"/>
      <c r="X711" s="132"/>
      <c r="Y711" s="75"/>
      <c r="Z711" s="75"/>
      <c r="AA711" s="75"/>
      <c r="AB711" s="75"/>
      <c r="AC711" s="75"/>
      <c r="AD711" s="75"/>
      <c r="AE711" s="75"/>
      <c r="AF711" s="75"/>
      <c r="AG711" s="75"/>
      <c r="AH711" s="75"/>
      <c r="AI711" s="75"/>
      <c r="AJ711" s="75"/>
      <c r="AK711" s="75"/>
      <c r="AL711" s="75"/>
      <c r="AM711" s="75"/>
      <c r="AN711" s="75"/>
      <c r="AO711" s="75"/>
      <c r="AP711" s="75"/>
      <c r="AQ711" s="75"/>
    </row>
    <row r="712" ht="14.25" customHeight="1">
      <c r="F712" s="176"/>
      <c r="N712" s="176"/>
      <c r="V712" s="176"/>
      <c r="X712" s="132"/>
      <c r="Y712" s="75"/>
      <c r="Z712" s="75"/>
      <c r="AA712" s="75"/>
      <c r="AB712" s="75"/>
      <c r="AC712" s="75"/>
      <c r="AD712" s="75"/>
      <c r="AE712" s="75"/>
      <c r="AF712" s="75"/>
      <c r="AG712" s="75"/>
      <c r="AH712" s="75"/>
      <c r="AI712" s="75"/>
      <c r="AJ712" s="75"/>
      <c r="AK712" s="75"/>
      <c r="AL712" s="75"/>
      <c r="AM712" s="75"/>
      <c r="AN712" s="75"/>
      <c r="AO712" s="75"/>
      <c r="AP712" s="75"/>
      <c r="AQ712" s="75"/>
    </row>
    <row r="713" ht="14.25" customHeight="1">
      <c r="F713" s="176"/>
      <c r="N713" s="176"/>
      <c r="V713" s="176"/>
      <c r="X713" s="132"/>
      <c r="Y713" s="75"/>
      <c r="Z713" s="75"/>
      <c r="AA713" s="75"/>
      <c r="AB713" s="75"/>
      <c r="AC713" s="75"/>
      <c r="AD713" s="75"/>
      <c r="AE713" s="75"/>
      <c r="AF713" s="75"/>
      <c r="AG713" s="75"/>
      <c r="AH713" s="75"/>
      <c r="AI713" s="75"/>
      <c r="AJ713" s="75"/>
      <c r="AK713" s="75"/>
      <c r="AL713" s="75"/>
      <c r="AM713" s="75"/>
      <c r="AN713" s="75"/>
      <c r="AO713" s="75"/>
      <c r="AP713" s="75"/>
      <c r="AQ713" s="75"/>
    </row>
    <row r="714" ht="14.25" customHeight="1">
      <c r="F714" s="176"/>
      <c r="N714" s="176"/>
      <c r="V714" s="176"/>
      <c r="X714" s="132"/>
      <c r="Y714" s="75"/>
      <c r="Z714" s="75"/>
      <c r="AA714" s="75"/>
      <c r="AB714" s="75"/>
      <c r="AC714" s="75"/>
      <c r="AD714" s="75"/>
      <c r="AE714" s="75"/>
      <c r="AF714" s="75"/>
      <c r="AG714" s="75"/>
      <c r="AH714" s="75"/>
      <c r="AI714" s="75"/>
      <c r="AJ714" s="75"/>
      <c r="AK714" s="75"/>
      <c r="AL714" s="75"/>
      <c r="AM714" s="75"/>
      <c r="AN714" s="75"/>
      <c r="AO714" s="75"/>
      <c r="AP714" s="75"/>
      <c r="AQ714" s="75"/>
    </row>
    <row r="715" ht="14.25" customHeight="1">
      <c r="F715" s="176"/>
      <c r="N715" s="176"/>
      <c r="V715" s="176"/>
      <c r="X715" s="132"/>
      <c r="Y715" s="75"/>
      <c r="Z715" s="75"/>
      <c r="AA715" s="75"/>
      <c r="AB715" s="75"/>
      <c r="AC715" s="75"/>
      <c r="AD715" s="75"/>
      <c r="AE715" s="75"/>
      <c r="AF715" s="75"/>
      <c r="AG715" s="75"/>
      <c r="AH715" s="75"/>
      <c r="AI715" s="75"/>
      <c r="AJ715" s="75"/>
      <c r="AK715" s="75"/>
      <c r="AL715" s="75"/>
      <c r="AM715" s="75"/>
      <c r="AN715" s="75"/>
      <c r="AO715" s="75"/>
      <c r="AP715" s="75"/>
      <c r="AQ715" s="75"/>
    </row>
    <row r="716" ht="14.25" customHeight="1">
      <c r="F716" s="176"/>
      <c r="N716" s="176"/>
      <c r="V716" s="176"/>
      <c r="X716" s="132"/>
      <c r="Y716" s="75"/>
      <c r="Z716" s="75"/>
      <c r="AA716" s="75"/>
      <c r="AB716" s="75"/>
      <c r="AC716" s="75"/>
      <c r="AD716" s="75"/>
      <c r="AE716" s="75"/>
      <c r="AF716" s="75"/>
      <c r="AG716" s="75"/>
      <c r="AH716" s="75"/>
      <c r="AI716" s="75"/>
      <c r="AJ716" s="75"/>
      <c r="AK716" s="75"/>
      <c r="AL716" s="75"/>
      <c r="AM716" s="75"/>
      <c r="AN716" s="75"/>
      <c r="AO716" s="75"/>
      <c r="AP716" s="75"/>
      <c r="AQ716" s="75"/>
    </row>
    <row r="717" ht="14.25" customHeight="1">
      <c r="F717" s="176"/>
      <c r="N717" s="176"/>
      <c r="V717" s="176"/>
      <c r="X717" s="132"/>
      <c r="Y717" s="75"/>
      <c r="Z717" s="75"/>
      <c r="AA717" s="75"/>
      <c r="AB717" s="75"/>
      <c r="AC717" s="75"/>
      <c r="AD717" s="75"/>
      <c r="AE717" s="75"/>
      <c r="AF717" s="75"/>
      <c r="AG717" s="75"/>
      <c r="AH717" s="75"/>
      <c r="AI717" s="75"/>
      <c r="AJ717" s="75"/>
      <c r="AK717" s="75"/>
      <c r="AL717" s="75"/>
      <c r="AM717" s="75"/>
      <c r="AN717" s="75"/>
      <c r="AO717" s="75"/>
      <c r="AP717" s="75"/>
      <c r="AQ717" s="75"/>
    </row>
    <row r="718" ht="14.25" customHeight="1">
      <c r="F718" s="176"/>
      <c r="N718" s="176"/>
      <c r="V718" s="176"/>
      <c r="X718" s="132"/>
      <c r="Y718" s="75"/>
      <c r="Z718" s="75"/>
      <c r="AA718" s="75"/>
      <c r="AB718" s="75"/>
      <c r="AC718" s="75"/>
      <c r="AD718" s="75"/>
      <c r="AE718" s="75"/>
      <c r="AF718" s="75"/>
      <c r="AG718" s="75"/>
      <c r="AH718" s="75"/>
      <c r="AI718" s="75"/>
      <c r="AJ718" s="75"/>
      <c r="AK718" s="75"/>
      <c r="AL718" s="75"/>
      <c r="AM718" s="75"/>
      <c r="AN718" s="75"/>
      <c r="AO718" s="75"/>
      <c r="AP718" s="75"/>
      <c r="AQ718" s="75"/>
    </row>
    <row r="719" ht="14.25" customHeight="1">
      <c r="F719" s="176"/>
      <c r="N719" s="176"/>
      <c r="V719" s="176"/>
      <c r="X719" s="132"/>
      <c r="Y719" s="75"/>
      <c r="Z719" s="75"/>
      <c r="AA719" s="75"/>
      <c r="AB719" s="75"/>
      <c r="AC719" s="75"/>
      <c r="AD719" s="75"/>
      <c r="AE719" s="75"/>
      <c r="AF719" s="75"/>
      <c r="AG719" s="75"/>
      <c r="AH719" s="75"/>
      <c r="AI719" s="75"/>
      <c r="AJ719" s="75"/>
      <c r="AK719" s="75"/>
      <c r="AL719" s="75"/>
      <c r="AM719" s="75"/>
      <c r="AN719" s="75"/>
      <c r="AO719" s="75"/>
      <c r="AP719" s="75"/>
      <c r="AQ719" s="75"/>
    </row>
    <row r="720" ht="14.25" customHeight="1">
      <c r="F720" s="176"/>
      <c r="N720" s="176"/>
      <c r="V720" s="176"/>
      <c r="X720" s="132"/>
      <c r="Y720" s="75"/>
      <c r="Z720" s="75"/>
      <c r="AA720" s="75"/>
      <c r="AB720" s="75"/>
      <c r="AC720" s="75"/>
      <c r="AD720" s="75"/>
      <c r="AE720" s="75"/>
      <c r="AF720" s="75"/>
      <c r="AG720" s="75"/>
      <c r="AH720" s="75"/>
      <c r="AI720" s="75"/>
      <c r="AJ720" s="75"/>
      <c r="AK720" s="75"/>
      <c r="AL720" s="75"/>
      <c r="AM720" s="75"/>
      <c r="AN720" s="75"/>
      <c r="AO720" s="75"/>
      <c r="AP720" s="75"/>
      <c r="AQ720" s="75"/>
    </row>
    <row r="721" ht="14.25" customHeight="1">
      <c r="F721" s="176"/>
      <c r="N721" s="176"/>
      <c r="V721" s="176"/>
      <c r="X721" s="132"/>
      <c r="Y721" s="75"/>
      <c r="Z721" s="75"/>
      <c r="AA721" s="75"/>
      <c r="AB721" s="75"/>
      <c r="AC721" s="75"/>
      <c r="AD721" s="75"/>
      <c r="AE721" s="75"/>
      <c r="AF721" s="75"/>
      <c r="AG721" s="75"/>
      <c r="AH721" s="75"/>
      <c r="AI721" s="75"/>
      <c r="AJ721" s="75"/>
      <c r="AK721" s="75"/>
      <c r="AL721" s="75"/>
      <c r="AM721" s="75"/>
      <c r="AN721" s="75"/>
      <c r="AO721" s="75"/>
      <c r="AP721" s="75"/>
      <c r="AQ721" s="75"/>
    </row>
    <row r="722" ht="14.25" customHeight="1">
      <c r="F722" s="176"/>
      <c r="N722" s="176"/>
      <c r="V722" s="176"/>
      <c r="X722" s="132"/>
      <c r="Y722" s="75"/>
      <c r="Z722" s="75"/>
      <c r="AA722" s="75"/>
      <c r="AB722" s="75"/>
      <c r="AC722" s="75"/>
      <c r="AD722" s="75"/>
      <c r="AE722" s="75"/>
      <c r="AF722" s="75"/>
      <c r="AG722" s="75"/>
      <c r="AH722" s="75"/>
      <c r="AI722" s="75"/>
      <c r="AJ722" s="75"/>
      <c r="AK722" s="75"/>
      <c r="AL722" s="75"/>
      <c r="AM722" s="75"/>
      <c r="AN722" s="75"/>
      <c r="AO722" s="75"/>
      <c r="AP722" s="75"/>
      <c r="AQ722" s="75"/>
    </row>
    <row r="723" ht="14.25" customHeight="1">
      <c r="F723" s="176"/>
      <c r="N723" s="176"/>
      <c r="V723" s="176"/>
      <c r="X723" s="132"/>
      <c r="Y723" s="75"/>
      <c r="Z723" s="75"/>
      <c r="AA723" s="75"/>
      <c r="AB723" s="75"/>
      <c r="AC723" s="75"/>
      <c r="AD723" s="75"/>
      <c r="AE723" s="75"/>
      <c r="AF723" s="75"/>
      <c r="AG723" s="75"/>
      <c r="AH723" s="75"/>
      <c r="AI723" s="75"/>
      <c r="AJ723" s="75"/>
      <c r="AK723" s="75"/>
      <c r="AL723" s="75"/>
      <c r="AM723" s="75"/>
      <c r="AN723" s="75"/>
      <c r="AO723" s="75"/>
      <c r="AP723" s="75"/>
      <c r="AQ723" s="75"/>
    </row>
    <row r="724" ht="14.25" customHeight="1">
      <c r="F724" s="176"/>
      <c r="N724" s="176"/>
      <c r="V724" s="176"/>
      <c r="X724" s="132"/>
      <c r="Y724" s="75"/>
      <c r="Z724" s="75"/>
      <c r="AA724" s="75"/>
      <c r="AB724" s="75"/>
      <c r="AC724" s="75"/>
      <c r="AD724" s="75"/>
      <c r="AE724" s="75"/>
      <c r="AF724" s="75"/>
      <c r="AG724" s="75"/>
      <c r="AH724" s="75"/>
      <c r="AI724" s="75"/>
      <c r="AJ724" s="75"/>
      <c r="AK724" s="75"/>
      <c r="AL724" s="75"/>
      <c r="AM724" s="75"/>
      <c r="AN724" s="75"/>
      <c r="AO724" s="75"/>
      <c r="AP724" s="75"/>
      <c r="AQ724" s="75"/>
    </row>
    <row r="725" ht="14.25" customHeight="1">
      <c r="F725" s="176"/>
      <c r="N725" s="176"/>
      <c r="V725" s="176"/>
      <c r="X725" s="132"/>
      <c r="Y725" s="75"/>
      <c r="Z725" s="75"/>
      <c r="AA725" s="75"/>
      <c r="AB725" s="75"/>
      <c r="AC725" s="75"/>
      <c r="AD725" s="75"/>
      <c r="AE725" s="75"/>
      <c r="AF725" s="75"/>
      <c r="AG725" s="75"/>
      <c r="AH725" s="75"/>
      <c r="AI725" s="75"/>
      <c r="AJ725" s="75"/>
      <c r="AK725" s="75"/>
      <c r="AL725" s="75"/>
      <c r="AM725" s="75"/>
      <c r="AN725" s="75"/>
      <c r="AO725" s="75"/>
      <c r="AP725" s="75"/>
      <c r="AQ725" s="75"/>
    </row>
    <row r="726" ht="14.25" customHeight="1">
      <c r="F726" s="176"/>
      <c r="N726" s="176"/>
      <c r="V726" s="176"/>
      <c r="X726" s="132"/>
      <c r="Y726" s="75"/>
      <c r="Z726" s="75"/>
      <c r="AA726" s="75"/>
      <c r="AB726" s="75"/>
      <c r="AC726" s="75"/>
      <c r="AD726" s="75"/>
      <c r="AE726" s="75"/>
      <c r="AF726" s="75"/>
      <c r="AG726" s="75"/>
      <c r="AH726" s="75"/>
      <c r="AI726" s="75"/>
      <c r="AJ726" s="75"/>
      <c r="AK726" s="75"/>
      <c r="AL726" s="75"/>
      <c r="AM726" s="75"/>
      <c r="AN726" s="75"/>
      <c r="AO726" s="75"/>
      <c r="AP726" s="75"/>
      <c r="AQ726" s="75"/>
    </row>
    <row r="727" ht="14.25" customHeight="1">
      <c r="F727" s="176"/>
      <c r="N727" s="176"/>
      <c r="V727" s="176"/>
      <c r="X727" s="132"/>
      <c r="Y727" s="75"/>
      <c r="Z727" s="75"/>
      <c r="AA727" s="75"/>
      <c r="AB727" s="75"/>
      <c r="AC727" s="75"/>
      <c r="AD727" s="75"/>
      <c r="AE727" s="75"/>
      <c r="AF727" s="75"/>
      <c r="AG727" s="75"/>
      <c r="AH727" s="75"/>
      <c r="AI727" s="75"/>
      <c r="AJ727" s="75"/>
      <c r="AK727" s="75"/>
      <c r="AL727" s="75"/>
      <c r="AM727" s="75"/>
      <c r="AN727" s="75"/>
      <c r="AO727" s="75"/>
      <c r="AP727" s="75"/>
      <c r="AQ727" s="75"/>
    </row>
    <row r="728" ht="14.25" customHeight="1">
      <c r="F728" s="176"/>
      <c r="N728" s="176"/>
      <c r="V728" s="176"/>
      <c r="X728" s="132"/>
      <c r="Y728" s="75"/>
      <c r="Z728" s="75"/>
      <c r="AA728" s="75"/>
      <c r="AB728" s="75"/>
      <c r="AC728" s="75"/>
      <c r="AD728" s="75"/>
      <c r="AE728" s="75"/>
      <c r="AF728" s="75"/>
      <c r="AG728" s="75"/>
      <c r="AH728" s="75"/>
      <c r="AI728" s="75"/>
      <c r="AJ728" s="75"/>
      <c r="AK728" s="75"/>
      <c r="AL728" s="75"/>
      <c r="AM728" s="75"/>
      <c r="AN728" s="75"/>
      <c r="AO728" s="75"/>
      <c r="AP728" s="75"/>
      <c r="AQ728" s="75"/>
    </row>
    <row r="729" ht="14.25" customHeight="1">
      <c r="F729" s="176"/>
      <c r="N729" s="176"/>
      <c r="V729" s="176"/>
      <c r="X729" s="132"/>
      <c r="Y729" s="75"/>
      <c r="Z729" s="75"/>
      <c r="AA729" s="75"/>
      <c r="AB729" s="75"/>
      <c r="AC729" s="75"/>
      <c r="AD729" s="75"/>
      <c r="AE729" s="75"/>
      <c r="AF729" s="75"/>
      <c r="AG729" s="75"/>
      <c r="AH729" s="75"/>
      <c r="AI729" s="75"/>
      <c r="AJ729" s="75"/>
      <c r="AK729" s="75"/>
      <c r="AL729" s="75"/>
      <c r="AM729" s="75"/>
      <c r="AN729" s="75"/>
      <c r="AO729" s="75"/>
      <c r="AP729" s="75"/>
      <c r="AQ729" s="75"/>
    </row>
    <row r="730" ht="14.25" customHeight="1">
      <c r="F730" s="176"/>
      <c r="N730" s="176"/>
      <c r="V730" s="176"/>
      <c r="X730" s="132"/>
      <c r="Y730" s="75"/>
      <c r="Z730" s="75"/>
      <c r="AA730" s="75"/>
      <c r="AB730" s="75"/>
      <c r="AC730" s="75"/>
      <c r="AD730" s="75"/>
      <c r="AE730" s="75"/>
      <c r="AF730" s="75"/>
      <c r="AG730" s="75"/>
      <c r="AH730" s="75"/>
      <c r="AI730" s="75"/>
      <c r="AJ730" s="75"/>
      <c r="AK730" s="75"/>
      <c r="AL730" s="75"/>
      <c r="AM730" s="75"/>
      <c r="AN730" s="75"/>
      <c r="AO730" s="75"/>
      <c r="AP730" s="75"/>
      <c r="AQ730" s="75"/>
    </row>
    <row r="731" ht="14.25" customHeight="1">
      <c r="F731" s="176"/>
      <c r="N731" s="176"/>
      <c r="V731" s="176"/>
      <c r="X731" s="132"/>
      <c r="Y731" s="75"/>
      <c r="Z731" s="75"/>
      <c r="AA731" s="75"/>
      <c r="AB731" s="75"/>
      <c r="AC731" s="75"/>
      <c r="AD731" s="75"/>
      <c r="AE731" s="75"/>
      <c r="AF731" s="75"/>
      <c r="AG731" s="75"/>
      <c r="AH731" s="75"/>
      <c r="AI731" s="75"/>
      <c r="AJ731" s="75"/>
      <c r="AK731" s="75"/>
      <c r="AL731" s="75"/>
      <c r="AM731" s="75"/>
      <c r="AN731" s="75"/>
      <c r="AO731" s="75"/>
      <c r="AP731" s="75"/>
      <c r="AQ731" s="75"/>
    </row>
    <row r="732" ht="14.25" customHeight="1">
      <c r="F732" s="176"/>
      <c r="N732" s="176"/>
      <c r="V732" s="176"/>
      <c r="X732" s="132"/>
      <c r="Y732" s="75"/>
      <c r="Z732" s="75"/>
      <c r="AA732" s="75"/>
      <c r="AB732" s="75"/>
      <c r="AC732" s="75"/>
      <c r="AD732" s="75"/>
      <c r="AE732" s="75"/>
      <c r="AF732" s="75"/>
      <c r="AG732" s="75"/>
      <c r="AH732" s="75"/>
      <c r="AI732" s="75"/>
      <c r="AJ732" s="75"/>
      <c r="AK732" s="75"/>
      <c r="AL732" s="75"/>
      <c r="AM732" s="75"/>
      <c r="AN732" s="75"/>
      <c r="AO732" s="75"/>
      <c r="AP732" s="75"/>
      <c r="AQ732" s="75"/>
    </row>
    <row r="733" ht="14.25" customHeight="1">
      <c r="F733" s="176"/>
      <c r="N733" s="176"/>
      <c r="V733" s="176"/>
      <c r="X733" s="132"/>
      <c r="Y733" s="75"/>
      <c r="Z733" s="75"/>
      <c r="AA733" s="75"/>
      <c r="AB733" s="75"/>
      <c r="AC733" s="75"/>
      <c r="AD733" s="75"/>
      <c r="AE733" s="75"/>
      <c r="AF733" s="75"/>
      <c r="AG733" s="75"/>
      <c r="AH733" s="75"/>
      <c r="AI733" s="75"/>
      <c r="AJ733" s="75"/>
      <c r="AK733" s="75"/>
      <c r="AL733" s="75"/>
      <c r="AM733" s="75"/>
      <c r="AN733" s="75"/>
      <c r="AO733" s="75"/>
      <c r="AP733" s="75"/>
      <c r="AQ733" s="75"/>
    </row>
    <row r="734" ht="14.25" customHeight="1">
      <c r="F734" s="176"/>
      <c r="N734" s="176"/>
      <c r="V734" s="176"/>
      <c r="X734" s="132"/>
      <c r="Y734" s="75"/>
      <c r="Z734" s="75"/>
      <c r="AA734" s="75"/>
      <c r="AB734" s="75"/>
      <c r="AC734" s="75"/>
      <c r="AD734" s="75"/>
      <c r="AE734" s="75"/>
      <c r="AF734" s="75"/>
      <c r="AG734" s="75"/>
      <c r="AH734" s="75"/>
      <c r="AI734" s="75"/>
      <c r="AJ734" s="75"/>
      <c r="AK734" s="75"/>
      <c r="AL734" s="75"/>
      <c r="AM734" s="75"/>
      <c r="AN734" s="75"/>
      <c r="AO734" s="75"/>
      <c r="AP734" s="75"/>
      <c r="AQ734" s="75"/>
    </row>
    <row r="735" ht="14.25" customHeight="1">
      <c r="F735" s="176"/>
      <c r="N735" s="176"/>
      <c r="V735" s="176"/>
      <c r="X735" s="132"/>
      <c r="Y735" s="75"/>
      <c r="Z735" s="75"/>
      <c r="AA735" s="75"/>
      <c r="AB735" s="75"/>
      <c r="AC735" s="75"/>
      <c r="AD735" s="75"/>
      <c r="AE735" s="75"/>
      <c r="AF735" s="75"/>
      <c r="AG735" s="75"/>
      <c r="AH735" s="75"/>
      <c r="AI735" s="75"/>
      <c r="AJ735" s="75"/>
      <c r="AK735" s="75"/>
      <c r="AL735" s="75"/>
      <c r="AM735" s="75"/>
      <c r="AN735" s="75"/>
      <c r="AO735" s="75"/>
      <c r="AP735" s="75"/>
      <c r="AQ735" s="75"/>
    </row>
    <row r="736" ht="14.25" customHeight="1">
      <c r="F736" s="176"/>
      <c r="N736" s="176"/>
      <c r="V736" s="176"/>
      <c r="X736" s="132"/>
      <c r="Y736" s="75"/>
      <c r="Z736" s="75"/>
      <c r="AA736" s="75"/>
      <c r="AB736" s="75"/>
      <c r="AC736" s="75"/>
      <c r="AD736" s="75"/>
      <c r="AE736" s="75"/>
      <c r="AF736" s="75"/>
      <c r="AG736" s="75"/>
      <c r="AH736" s="75"/>
      <c r="AI736" s="75"/>
      <c r="AJ736" s="75"/>
      <c r="AK736" s="75"/>
      <c r="AL736" s="75"/>
      <c r="AM736" s="75"/>
      <c r="AN736" s="75"/>
      <c r="AO736" s="75"/>
      <c r="AP736" s="75"/>
      <c r="AQ736" s="75"/>
    </row>
    <row r="737" ht="14.25" customHeight="1">
      <c r="F737" s="176"/>
      <c r="N737" s="176"/>
      <c r="V737" s="176"/>
      <c r="X737" s="132"/>
      <c r="Y737" s="75"/>
      <c r="Z737" s="75"/>
      <c r="AA737" s="75"/>
      <c r="AB737" s="75"/>
      <c r="AC737" s="75"/>
      <c r="AD737" s="75"/>
      <c r="AE737" s="75"/>
      <c r="AF737" s="75"/>
      <c r="AG737" s="75"/>
      <c r="AH737" s="75"/>
      <c r="AI737" s="75"/>
      <c r="AJ737" s="75"/>
      <c r="AK737" s="75"/>
      <c r="AL737" s="75"/>
      <c r="AM737" s="75"/>
      <c r="AN737" s="75"/>
      <c r="AO737" s="75"/>
      <c r="AP737" s="75"/>
      <c r="AQ737" s="75"/>
    </row>
    <row r="738" ht="14.25" customHeight="1">
      <c r="F738" s="176"/>
      <c r="N738" s="176"/>
      <c r="V738" s="176"/>
      <c r="X738" s="132"/>
      <c r="Y738" s="75"/>
      <c r="Z738" s="75"/>
      <c r="AA738" s="75"/>
      <c r="AB738" s="75"/>
      <c r="AC738" s="75"/>
      <c r="AD738" s="75"/>
      <c r="AE738" s="75"/>
      <c r="AF738" s="75"/>
      <c r="AG738" s="75"/>
      <c r="AH738" s="75"/>
      <c r="AI738" s="75"/>
      <c r="AJ738" s="75"/>
      <c r="AK738" s="75"/>
      <c r="AL738" s="75"/>
      <c r="AM738" s="75"/>
      <c r="AN738" s="75"/>
      <c r="AO738" s="75"/>
      <c r="AP738" s="75"/>
      <c r="AQ738" s="75"/>
    </row>
    <row r="739" ht="14.25" customHeight="1">
      <c r="F739" s="176"/>
      <c r="N739" s="176"/>
      <c r="V739" s="176"/>
      <c r="X739" s="132"/>
      <c r="Y739" s="75"/>
      <c r="Z739" s="75"/>
      <c r="AA739" s="75"/>
      <c r="AB739" s="75"/>
      <c r="AC739" s="75"/>
      <c r="AD739" s="75"/>
      <c r="AE739" s="75"/>
      <c r="AF739" s="75"/>
      <c r="AG739" s="75"/>
      <c r="AH739" s="75"/>
      <c r="AI739" s="75"/>
      <c r="AJ739" s="75"/>
      <c r="AK739" s="75"/>
      <c r="AL739" s="75"/>
      <c r="AM739" s="75"/>
      <c r="AN739" s="75"/>
      <c r="AO739" s="75"/>
      <c r="AP739" s="75"/>
      <c r="AQ739" s="75"/>
    </row>
    <row r="740" ht="14.25" customHeight="1">
      <c r="F740" s="176"/>
      <c r="N740" s="176"/>
      <c r="V740" s="176"/>
      <c r="X740" s="132"/>
      <c r="Y740" s="75"/>
      <c r="Z740" s="75"/>
      <c r="AA740" s="75"/>
      <c r="AB740" s="75"/>
      <c r="AC740" s="75"/>
      <c r="AD740" s="75"/>
      <c r="AE740" s="75"/>
      <c r="AF740" s="75"/>
      <c r="AG740" s="75"/>
      <c r="AH740" s="75"/>
      <c r="AI740" s="75"/>
      <c r="AJ740" s="75"/>
      <c r="AK740" s="75"/>
      <c r="AL740" s="75"/>
      <c r="AM740" s="75"/>
      <c r="AN740" s="75"/>
      <c r="AO740" s="75"/>
      <c r="AP740" s="75"/>
      <c r="AQ740" s="75"/>
    </row>
    <row r="741" ht="14.25" customHeight="1">
      <c r="F741" s="176"/>
      <c r="N741" s="176"/>
      <c r="V741" s="176"/>
      <c r="X741" s="132"/>
      <c r="Y741" s="75"/>
      <c r="Z741" s="75"/>
      <c r="AA741" s="75"/>
      <c r="AB741" s="75"/>
      <c r="AC741" s="75"/>
      <c r="AD741" s="75"/>
      <c r="AE741" s="75"/>
      <c r="AF741" s="75"/>
      <c r="AG741" s="75"/>
      <c r="AH741" s="75"/>
      <c r="AI741" s="75"/>
      <c r="AJ741" s="75"/>
      <c r="AK741" s="75"/>
      <c r="AL741" s="75"/>
      <c r="AM741" s="75"/>
      <c r="AN741" s="75"/>
      <c r="AO741" s="75"/>
      <c r="AP741" s="75"/>
      <c r="AQ741" s="75"/>
    </row>
    <row r="742" ht="14.25" customHeight="1">
      <c r="F742" s="176"/>
      <c r="N742" s="176"/>
      <c r="V742" s="176"/>
      <c r="X742" s="132"/>
      <c r="Y742" s="75"/>
      <c r="Z742" s="75"/>
      <c r="AA742" s="75"/>
      <c r="AB742" s="75"/>
      <c r="AC742" s="75"/>
      <c r="AD742" s="75"/>
      <c r="AE742" s="75"/>
      <c r="AF742" s="75"/>
      <c r="AG742" s="75"/>
      <c r="AH742" s="75"/>
      <c r="AI742" s="75"/>
      <c r="AJ742" s="75"/>
      <c r="AK742" s="75"/>
      <c r="AL742" s="75"/>
      <c r="AM742" s="75"/>
      <c r="AN742" s="75"/>
      <c r="AO742" s="75"/>
      <c r="AP742" s="75"/>
      <c r="AQ742" s="75"/>
    </row>
    <row r="743" ht="14.25" customHeight="1">
      <c r="F743" s="176"/>
      <c r="N743" s="176"/>
      <c r="V743" s="176"/>
      <c r="X743" s="132"/>
      <c r="Y743" s="75"/>
      <c r="Z743" s="75"/>
      <c r="AA743" s="75"/>
      <c r="AB743" s="75"/>
      <c r="AC743" s="75"/>
      <c r="AD743" s="75"/>
      <c r="AE743" s="75"/>
      <c r="AF743" s="75"/>
      <c r="AG743" s="75"/>
      <c r="AH743" s="75"/>
      <c r="AI743" s="75"/>
      <c r="AJ743" s="75"/>
      <c r="AK743" s="75"/>
      <c r="AL743" s="75"/>
      <c r="AM743" s="75"/>
      <c r="AN743" s="75"/>
      <c r="AO743" s="75"/>
      <c r="AP743" s="75"/>
      <c r="AQ743" s="75"/>
    </row>
    <row r="744" ht="14.25" customHeight="1">
      <c r="F744" s="176"/>
      <c r="N744" s="176"/>
      <c r="V744" s="176"/>
      <c r="X744" s="132"/>
      <c r="Y744" s="75"/>
      <c r="Z744" s="75"/>
      <c r="AA744" s="75"/>
      <c r="AB744" s="75"/>
      <c r="AC744" s="75"/>
      <c r="AD744" s="75"/>
      <c r="AE744" s="75"/>
      <c r="AF744" s="75"/>
      <c r="AG744" s="75"/>
      <c r="AH744" s="75"/>
      <c r="AI744" s="75"/>
      <c r="AJ744" s="75"/>
      <c r="AK744" s="75"/>
      <c r="AL744" s="75"/>
      <c r="AM744" s="75"/>
      <c r="AN744" s="75"/>
      <c r="AO744" s="75"/>
      <c r="AP744" s="75"/>
      <c r="AQ744" s="75"/>
    </row>
    <row r="745" ht="14.25" customHeight="1">
      <c r="F745" s="176"/>
      <c r="N745" s="176"/>
      <c r="V745" s="176"/>
      <c r="X745" s="132"/>
      <c r="Y745" s="75"/>
      <c r="Z745" s="75"/>
      <c r="AA745" s="75"/>
      <c r="AB745" s="75"/>
      <c r="AC745" s="75"/>
      <c r="AD745" s="75"/>
      <c r="AE745" s="75"/>
      <c r="AF745" s="75"/>
      <c r="AG745" s="75"/>
      <c r="AH745" s="75"/>
      <c r="AI745" s="75"/>
      <c r="AJ745" s="75"/>
      <c r="AK745" s="75"/>
      <c r="AL745" s="75"/>
      <c r="AM745" s="75"/>
      <c r="AN745" s="75"/>
      <c r="AO745" s="75"/>
      <c r="AP745" s="75"/>
      <c r="AQ745" s="75"/>
    </row>
    <row r="746" ht="14.25" customHeight="1">
      <c r="F746" s="176"/>
      <c r="N746" s="176"/>
      <c r="V746" s="176"/>
      <c r="X746" s="132"/>
      <c r="Y746" s="75"/>
      <c r="Z746" s="75"/>
      <c r="AA746" s="75"/>
      <c r="AB746" s="75"/>
      <c r="AC746" s="75"/>
      <c r="AD746" s="75"/>
      <c r="AE746" s="75"/>
      <c r="AF746" s="75"/>
      <c r="AG746" s="75"/>
      <c r="AH746" s="75"/>
      <c r="AI746" s="75"/>
      <c r="AJ746" s="75"/>
      <c r="AK746" s="75"/>
      <c r="AL746" s="75"/>
      <c r="AM746" s="75"/>
      <c r="AN746" s="75"/>
      <c r="AO746" s="75"/>
      <c r="AP746" s="75"/>
      <c r="AQ746" s="75"/>
    </row>
    <row r="747" ht="14.25" customHeight="1">
      <c r="F747" s="176"/>
      <c r="N747" s="176"/>
      <c r="V747" s="176"/>
      <c r="X747" s="132"/>
      <c r="Y747" s="75"/>
      <c r="Z747" s="75"/>
      <c r="AA747" s="75"/>
      <c r="AB747" s="75"/>
      <c r="AC747" s="75"/>
      <c r="AD747" s="75"/>
      <c r="AE747" s="75"/>
      <c r="AF747" s="75"/>
      <c r="AG747" s="75"/>
      <c r="AH747" s="75"/>
      <c r="AI747" s="75"/>
      <c r="AJ747" s="75"/>
      <c r="AK747" s="75"/>
      <c r="AL747" s="75"/>
      <c r="AM747" s="75"/>
      <c r="AN747" s="75"/>
      <c r="AO747" s="75"/>
      <c r="AP747" s="75"/>
      <c r="AQ747" s="75"/>
    </row>
    <row r="748" ht="14.25" customHeight="1">
      <c r="F748" s="176"/>
      <c r="N748" s="176"/>
      <c r="V748" s="176"/>
      <c r="X748" s="132"/>
      <c r="Y748" s="75"/>
      <c r="Z748" s="75"/>
      <c r="AA748" s="75"/>
      <c r="AB748" s="75"/>
      <c r="AC748" s="75"/>
      <c r="AD748" s="75"/>
      <c r="AE748" s="75"/>
      <c r="AF748" s="75"/>
      <c r="AG748" s="75"/>
      <c r="AH748" s="75"/>
      <c r="AI748" s="75"/>
      <c r="AJ748" s="75"/>
      <c r="AK748" s="75"/>
      <c r="AL748" s="75"/>
      <c r="AM748" s="75"/>
      <c r="AN748" s="75"/>
      <c r="AO748" s="75"/>
      <c r="AP748" s="75"/>
      <c r="AQ748" s="75"/>
    </row>
    <row r="749" ht="14.25" customHeight="1">
      <c r="F749" s="176"/>
      <c r="N749" s="176"/>
      <c r="V749" s="176"/>
      <c r="X749" s="132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  <c r="AO749" s="75"/>
      <c r="AP749" s="75"/>
      <c r="AQ749" s="75"/>
    </row>
    <row r="750" ht="14.25" customHeight="1">
      <c r="F750" s="176"/>
      <c r="N750" s="176"/>
      <c r="V750" s="176"/>
      <c r="X750" s="132"/>
      <c r="Y750" s="75"/>
      <c r="Z750" s="75"/>
      <c r="AA750" s="75"/>
      <c r="AB750" s="75"/>
      <c r="AC750" s="75"/>
      <c r="AD750" s="75"/>
      <c r="AE750" s="75"/>
      <c r="AF750" s="75"/>
      <c r="AG750" s="75"/>
      <c r="AH750" s="75"/>
      <c r="AI750" s="75"/>
      <c r="AJ750" s="75"/>
      <c r="AK750" s="75"/>
      <c r="AL750" s="75"/>
      <c r="AM750" s="75"/>
      <c r="AN750" s="75"/>
      <c r="AO750" s="75"/>
      <c r="AP750" s="75"/>
      <c r="AQ750" s="75"/>
    </row>
    <row r="751" ht="14.25" customHeight="1">
      <c r="F751" s="176"/>
      <c r="N751" s="176"/>
      <c r="V751" s="176"/>
      <c r="X751" s="132"/>
      <c r="Y751" s="75"/>
      <c r="Z751" s="75"/>
      <c r="AA751" s="75"/>
      <c r="AB751" s="75"/>
      <c r="AC751" s="75"/>
      <c r="AD751" s="75"/>
      <c r="AE751" s="75"/>
      <c r="AF751" s="75"/>
      <c r="AG751" s="75"/>
      <c r="AH751" s="75"/>
      <c r="AI751" s="75"/>
      <c r="AJ751" s="75"/>
      <c r="AK751" s="75"/>
      <c r="AL751" s="75"/>
      <c r="AM751" s="75"/>
      <c r="AN751" s="75"/>
      <c r="AO751" s="75"/>
      <c r="AP751" s="75"/>
      <c r="AQ751" s="75"/>
    </row>
    <row r="752" ht="14.25" customHeight="1">
      <c r="F752" s="176"/>
      <c r="N752" s="176"/>
      <c r="V752" s="176"/>
      <c r="X752" s="132"/>
      <c r="Y752" s="75"/>
      <c r="Z752" s="75"/>
      <c r="AA752" s="75"/>
      <c r="AB752" s="75"/>
      <c r="AC752" s="75"/>
      <c r="AD752" s="75"/>
      <c r="AE752" s="75"/>
      <c r="AF752" s="75"/>
      <c r="AG752" s="75"/>
      <c r="AH752" s="75"/>
      <c r="AI752" s="75"/>
      <c r="AJ752" s="75"/>
      <c r="AK752" s="75"/>
      <c r="AL752" s="75"/>
      <c r="AM752" s="75"/>
      <c r="AN752" s="75"/>
      <c r="AO752" s="75"/>
      <c r="AP752" s="75"/>
      <c r="AQ752" s="75"/>
    </row>
    <row r="753" ht="14.25" customHeight="1">
      <c r="F753" s="176"/>
      <c r="N753" s="176"/>
      <c r="V753" s="176"/>
      <c r="X753" s="132"/>
      <c r="Y753" s="75"/>
      <c r="Z753" s="75"/>
      <c r="AA753" s="75"/>
      <c r="AB753" s="75"/>
      <c r="AC753" s="75"/>
      <c r="AD753" s="75"/>
      <c r="AE753" s="75"/>
      <c r="AF753" s="75"/>
      <c r="AG753" s="75"/>
      <c r="AH753" s="75"/>
      <c r="AI753" s="75"/>
      <c r="AJ753" s="75"/>
      <c r="AK753" s="75"/>
      <c r="AL753" s="75"/>
      <c r="AM753" s="75"/>
      <c r="AN753" s="75"/>
      <c r="AO753" s="75"/>
      <c r="AP753" s="75"/>
      <c r="AQ753" s="75"/>
    </row>
    <row r="754" ht="14.25" customHeight="1">
      <c r="F754" s="176"/>
      <c r="N754" s="176"/>
      <c r="V754" s="176"/>
      <c r="X754" s="132"/>
      <c r="Y754" s="75"/>
      <c r="Z754" s="75"/>
      <c r="AA754" s="75"/>
      <c r="AB754" s="75"/>
      <c r="AC754" s="75"/>
      <c r="AD754" s="75"/>
      <c r="AE754" s="75"/>
      <c r="AF754" s="75"/>
      <c r="AG754" s="75"/>
      <c r="AH754" s="75"/>
      <c r="AI754" s="75"/>
      <c r="AJ754" s="75"/>
      <c r="AK754" s="75"/>
      <c r="AL754" s="75"/>
      <c r="AM754" s="75"/>
      <c r="AN754" s="75"/>
      <c r="AO754" s="75"/>
      <c r="AP754" s="75"/>
      <c r="AQ754" s="75"/>
    </row>
    <row r="755" ht="14.25" customHeight="1">
      <c r="F755" s="176"/>
      <c r="N755" s="176"/>
      <c r="V755" s="176"/>
      <c r="X755" s="132"/>
      <c r="Y755" s="75"/>
      <c r="Z755" s="75"/>
      <c r="AA755" s="75"/>
      <c r="AB755" s="75"/>
      <c r="AC755" s="75"/>
      <c r="AD755" s="75"/>
      <c r="AE755" s="75"/>
      <c r="AF755" s="75"/>
      <c r="AG755" s="75"/>
      <c r="AH755" s="75"/>
      <c r="AI755" s="75"/>
      <c r="AJ755" s="75"/>
      <c r="AK755" s="75"/>
      <c r="AL755" s="75"/>
      <c r="AM755" s="75"/>
      <c r="AN755" s="75"/>
      <c r="AO755" s="75"/>
      <c r="AP755" s="75"/>
      <c r="AQ755" s="75"/>
    </row>
    <row r="756" ht="14.25" customHeight="1">
      <c r="F756" s="176"/>
      <c r="N756" s="176"/>
      <c r="V756" s="176"/>
      <c r="X756" s="132"/>
      <c r="Y756" s="75"/>
      <c r="Z756" s="75"/>
      <c r="AA756" s="75"/>
      <c r="AB756" s="75"/>
      <c r="AC756" s="75"/>
      <c r="AD756" s="75"/>
      <c r="AE756" s="75"/>
      <c r="AF756" s="75"/>
      <c r="AG756" s="75"/>
      <c r="AH756" s="75"/>
      <c r="AI756" s="75"/>
      <c r="AJ756" s="75"/>
      <c r="AK756" s="75"/>
      <c r="AL756" s="75"/>
      <c r="AM756" s="75"/>
      <c r="AN756" s="75"/>
      <c r="AO756" s="75"/>
      <c r="AP756" s="75"/>
      <c r="AQ756" s="75"/>
    </row>
    <row r="757" ht="14.25" customHeight="1">
      <c r="F757" s="176"/>
      <c r="N757" s="176"/>
      <c r="V757" s="176"/>
      <c r="X757" s="132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  <c r="AO757" s="75"/>
      <c r="AP757" s="75"/>
      <c r="AQ757" s="75"/>
    </row>
    <row r="758" ht="14.25" customHeight="1">
      <c r="F758" s="176"/>
      <c r="N758" s="176"/>
      <c r="V758" s="176"/>
      <c r="X758" s="132"/>
      <c r="Y758" s="75"/>
      <c r="Z758" s="75"/>
      <c r="AA758" s="75"/>
      <c r="AB758" s="75"/>
      <c r="AC758" s="75"/>
      <c r="AD758" s="75"/>
      <c r="AE758" s="75"/>
      <c r="AF758" s="75"/>
      <c r="AG758" s="75"/>
      <c r="AH758" s="75"/>
      <c r="AI758" s="75"/>
      <c r="AJ758" s="75"/>
      <c r="AK758" s="75"/>
      <c r="AL758" s="75"/>
      <c r="AM758" s="75"/>
      <c r="AN758" s="75"/>
      <c r="AO758" s="75"/>
      <c r="AP758" s="75"/>
      <c r="AQ758" s="75"/>
    </row>
    <row r="759" ht="14.25" customHeight="1">
      <c r="F759" s="176"/>
      <c r="N759" s="176"/>
      <c r="V759" s="176"/>
      <c r="X759" s="132"/>
      <c r="Y759" s="75"/>
      <c r="Z759" s="75"/>
      <c r="AA759" s="75"/>
      <c r="AB759" s="75"/>
      <c r="AC759" s="75"/>
      <c r="AD759" s="75"/>
      <c r="AE759" s="75"/>
      <c r="AF759" s="75"/>
      <c r="AG759" s="75"/>
      <c r="AH759" s="75"/>
      <c r="AI759" s="75"/>
      <c r="AJ759" s="75"/>
      <c r="AK759" s="75"/>
      <c r="AL759" s="75"/>
      <c r="AM759" s="75"/>
      <c r="AN759" s="75"/>
      <c r="AO759" s="75"/>
      <c r="AP759" s="75"/>
      <c r="AQ759" s="75"/>
    </row>
    <row r="760" ht="14.25" customHeight="1">
      <c r="F760" s="176"/>
      <c r="N760" s="176"/>
      <c r="V760" s="176"/>
      <c r="X760" s="132"/>
      <c r="Y760" s="75"/>
      <c r="Z760" s="75"/>
      <c r="AA760" s="75"/>
      <c r="AB760" s="75"/>
      <c r="AC760" s="75"/>
      <c r="AD760" s="75"/>
      <c r="AE760" s="75"/>
      <c r="AF760" s="75"/>
      <c r="AG760" s="75"/>
      <c r="AH760" s="75"/>
      <c r="AI760" s="75"/>
      <c r="AJ760" s="75"/>
      <c r="AK760" s="75"/>
      <c r="AL760" s="75"/>
      <c r="AM760" s="75"/>
      <c r="AN760" s="75"/>
      <c r="AO760" s="75"/>
      <c r="AP760" s="75"/>
      <c r="AQ760" s="75"/>
    </row>
    <row r="761" ht="14.25" customHeight="1">
      <c r="F761" s="176"/>
      <c r="N761" s="176"/>
      <c r="V761" s="176"/>
      <c r="X761" s="132"/>
      <c r="Y761" s="75"/>
      <c r="Z761" s="75"/>
      <c r="AA761" s="75"/>
      <c r="AB761" s="75"/>
      <c r="AC761" s="75"/>
      <c r="AD761" s="75"/>
      <c r="AE761" s="75"/>
      <c r="AF761" s="75"/>
      <c r="AG761" s="75"/>
      <c r="AH761" s="75"/>
      <c r="AI761" s="75"/>
      <c r="AJ761" s="75"/>
      <c r="AK761" s="75"/>
      <c r="AL761" s="75"/>
      <c r="AM761" s="75"/>
      <c r="AN761" s="75"/>
      <c r="AO761" s="75"/>
      <c r="AP761" s="75"/>
      <c r="AQ761" s="75"/>
    </row>
    <row r="762" ht="14.25" customHeight="1">
      <c r="F762" s="176"/>
      <c r="N762" s="176"/>
      <c r="V762" s="176"/>
      <c r="X762" s="132"/>
      <c r="Y762" s="75"/>
      <c r="Z762" s="75"/>
      <c r="AA762" s="75"/>
      <c r="AB762" s="75"/>
      <c r="AC762" s="75"/>
      <c r="AD762" s="75"/>
      <c r="AE762" s="75"/>
      <c r="AF762" s="75"/>
      <c r="AG762" s="75"/>
      <c r="AH762" s="75"/>
      <c r="AI762" s="75"/>
      <c r="AJ762" s="75"/>
      <c r="AK762" s="75"/>
      <c r="AL762" s="75"/>
      <c r="AM762" s="75"/>
      <c r="AN762" s="75"/>
      <c r="AO762" s="75"/>
      <c r="AP762" s="75"/>
      <c r="AQ762" s="75"/>
    </row>
    <row r="763" ht="14.25" customHeight="1">
      <c r="F763" s="176"/>
      <c r="N763" s="176"/>
      <c r="V763" s="176"/>
      <c r="X763" s="132"/>
      <c r="Y763" s="75"/>
      <c r="Z763" s="75"/>
      <c r="AA763" s="75"/>
      <c r="AB763" s="75"/>
      <c r="AC763" s="75"/>
      <c r="AD763" s="75"/>
      <c r="AE763" s="75"/>
      <c r="AF763" s="75"/>
      <c r="AG763" s="75"/>
      <c r="AH763" s="75"/>
      <c r="AI763" s="75"/>
      <c r="AJ763" s="75"/>
      <c r="AK763" s="75"/>
      <c r="AL763" s="75"/>
      <c r="AM763" s="75"/>
      <c r="AN763" s="75"/>
      <c r="AO763" s="75"/>
      <c r="AP763" s="75"/>
      <c r="AQ763" s="75"/>
    </row>
    <row r="764" ht="14.25" customHeight="1">
      <c r="F764" s="176"/>
      <c r="N764" s="176"/>
      <c r="V764" s="176"/>
      <c r="X764" s="132"/>
      <c r="Y764" s="75"/>
      <c r="Z764" s="75"/>
      <c r="AA764" s="75"/>
      <c r="AB764" s="75"/>
      <c r="AC764" s="75"/>
      <c r="AD764" s="75"/>
      <c r="AE764" s="75"/>
      <c r="AF764" s="75"/>
      <c r="AG764" s="75"/>
      <c r="AH764" s="75"/>
      <c r="AI764" s="75"/>
      <c r="AJ764" s="75"/>
      <c r="AK764" s="75"/>
      <c r="AL764" s="75"/>
      <c r="AM764" s="75"/>
      <c r="AN764" s="75"/>
      <c r="AO764" s="75"/>
      <c r="AP764" s="75"/>
      <c r="AQ764" s="75"/>
    </row>
    <row r="765" ht="14.25" customHeight="1">
      <c r="F765" s="176"/>
      <c r="N765" s="176"/>
      <c r="V765" s="176"/>
      <c r="X765" s="132"/>
      <c r="Y765" s="75"/>
      <c r="Z765" s="75"/>
      <c r="AA765" s="75"/>
      <c r="AB765" s="75"/>
      <c r="AC765" s="75"/>
      <c r="AD765" s="75"/>
      <c r="AE765" s="75"/>
      <c r="AF765" s="75"/>
      <c r="AG765" s="75"/>
      <c r="AH765" s="75"/>
      <c r="AI765" s="75"/>
      <c r="AJ765" s="75"/>
      <c r="AK765" s="75"/>
      <c r="AL765" s="75"/>
      <c r="AM765" s="75"/>
      <c r="AN765" s="75"/>
      <c r="AO765" s="75"/>
      <c r="AP765" s="75"/>
      <c r="AQ765" s="75"/>
    </row>
    <row r="766" ht="14.25" customHeight="1">
      <c r="F766" s="176"/>
      <c r="N766" s="176"/>
      <c r="V766" s="176"/>
      <c r="X766" s="132"/>
      <c r="Y766" s="75"/>
      <c r="Z766" s="75"/>
      <c r="AA766" s="75"/>
      <c r="AB766" s="75"/>
      <c r="AC766" s="75"/>
      <c r="AD766" s="75"/>
      <c r="AE766" s="75"/>
      <c r="AF766" s="75"/>
      <c r="AG766" s="75"/>
      <c r="AH766" s="75"/>
      <c r="AI766" s="75"/>
      <c r="AJ766" s="75"/>
      <c r="AK766" s="75"/>
      <c r="AL766" s="75"/>
      <c r="AM766" s="75"/>
      <c r="AN766" s="75"/>
      <c r="AO766" s="75"/>
      <c r="AP766" s="75"/>
      <c r="AQ766" s="75"/>
    </row>
    <row r="767" ht="14.25" customHeight="1">
      <c r="F767" s="176"/>
      <c r="N767" s="176"/>
      <c r="V767" s="176"/>
      <c r="X767" s="132"/>
      <c r="Y767" s="75"/>
      <c r="Z767" s="75"/>
      <c r="AA767" s="75"/>
      <c r="AB767" s="75"/>
      <c r="AC767" s="75"/>
      <c r="AD767" s="75"/>
      <c r="AE767" s="75"/>
      <c r="AF767" s="75"/>
      <c r="AG767" s="75"/>
      <c r="AH767" s="75"/>
      <c r="AI767" s="75"/>
      <c r="AJ767" s="75"/>
      <c r="AK767" s="75"/>
      <c r="AL767" s="75"/>
      <c r="AM767" s="75"/>
      <c r="AN767" s="75"/>
      <c r="AO767" s="75"/>
      <c r="AP767" s="75"/>
      <c r="AQ767" s="75"/>
    </row>
    <row r="768" ht="14.25" customHeight="1">
      <c r="F768" s="176"/>
      <c r="N768" s="176"/>
      <c r="V768" s="176"/>
      <c r="X768" s="132"/>
      <c r="Y768" s="75"/>
      <c r="Z768" s="75"/>
      <c r="AA768" s="75"/>
      <c r="AB768" s="75"/>
      <c r="AC768" s="75"/>
      <c r="AD768" s="75"/>
      <c r="AE768" s="75"/>
      <c r="AF768" s="75"/>
      <c r="AG768" s="75"/>
      <c r="AH768" s="75"/>
      <c r="AI768" s="75"/>
      <c r="AJ768" s="75"/>
      <c r="AK768" s="75"/>
      <c r="AL768" s="75"/>
      <c r="AM768" s="75"/>
      <c r="AN768" s="75"/>
      <c r="AO768" s="75"/>
      <c r="AP768" s="75"/>
      <c r="AQ768" s="75"/>
    </row>
    <row r="769" ht="14.25" customHeight="1">
      <c r="F769" s="176"/>
      <c r="N769" s="176"/>
      <c r="V769" s="176"/>
      <c r="X769" s="132"/>
      <c r="Y769" s="75"/>
      <c r="Z769" s="75"/>
      <c r="AA769" s="75"/>
      <c r="AB769" s="75"/>
      <c r="AC769" s="75"/>
      <c r="AD769" s="75"/>
      <c r="AE769" s="75"/>
      <c r="AF769" s="75"/>
      <c r="AG769" s="75"/>
      <c r="AH769" s="75"/>
      <c r="AI769" s="75"/>
      <c r="AJ769" s="75"/>
      <c r="AK769" s="75"/>
      <c r="AL769" s="75"/>
      <c r="AM769" s="75"/>
      <c r="AN769" s="75"/>
      <c r="AO769" s="75"/>
      <c r="AP769" s="75"/>
      <c r="AQ769" s="75"/>
    </row>
    <row r="770" ht="14.25" customHeight="1">
      <c r="F770" s="176"/>
      <c r="N770" s="176"/>
      <c r="V770" s="176"/>
      <c r="X770" s="132"/>
      <c r="Y770" s="75"/>
      <c r="Z770" s="75"/>
      <c r="AA770" s="75"/>
      <c r="AB770" s="75"/>
      <c r="AC770" s="75"/>
      <c r="AD770" s="75"/>
      <c r="AE770" s="75"/>
      <c r="AF770" s="75"/>
      <c r="AG770" s="75"/>
      <c r="AH770" s="75"/>
      <c r="AI770" s="75"/>
      <c r="AJ770" s="75"/>
      <c r="AK770" s="75"/>
      <c r="AL770" s="75"/>
      <c r="AM770" s="75"/>
      <c r="AN770" s="75"/>
      <c r="AO770" s="75"/>
      <c r="AP770" s="75"/>
      <c r="AQ770" s="75"/>
    </row>
    <row r="771" ht="14.25" customHeight="1">
      <c r="F771" s="176"/>
      <c r="N771" s="176"/>
      <c r="V771" s="176"/>
      <c r="X771" s="132"/>
      <c r="Y771" s="75"/>
      <c r="Z771" s="75"/>
      <c r="AA771" s="75"/>
      <c r="AB771" s="75"/>
      <c r="AC771" s="75"/>
      <c r="AD771" s="75"/>
      <c r="AE771" s="75"/>
      <c r="AF771" s="75"/>
      <c r="AG771" s="75"/>
      <c r="AH771" s="75"/>
      <c r="AI771" s="75"/>
      <c r="AJ771" s="75"/>
      <c r="AK771" s="75"/>
      <c r="AL771" s="75"/>
      <c r="AM771" s="75"/>
      <c r="AN771" s="75"/>
      <c r="AO771" s="75"/>
      <c r="AP771" s="75"/>
      <c r="AQ771" s="75"/>
    </row>
    <row r="772" ht="14.25" customHeight="1">
      <c r="F772" s="176"/>
      <c r="N772" s="176"/>
      <c r="V772" s="176"/>
      <c r="X772" s="132"/>
      <c r="Y772" s="75"/>
      <c r="Z772" s="75"/>
      <c r="AA772" s="75"/>
      <c r="AB772" s="75"/>
      <c r="AC772" s="75"/>
      <c r="AD772" s="75"/>
      <c r="AE772" s="75"/>
      <c r="AF772" s="75"/>
      <c r="AG772" s="75"/>
      <c r="AH772" s="75"/>
      <c r="AI772" s="75"/>
      <c r="AJ772" s="75"/>
      <c r="AK772" s="75"/>
      <c r="AL772" s="75"/>
      <c r="AM772" s="75"/>
      <c r="AN772" s="75"/>
      <c r="AO772" s="75"/>
      <c r="AP772" s="75"/>
      <c r="AQ772" s="75"/>
    </row>
    <row r="773" ht="14.25" customHeight="1">
      <c r="F773" s="176"/>
      <c r="N773" s="176"/>
      <c r="V773" s="176"/>
      <c r="X773" s="132"/>
      <c r="Y773" s="75"/>
      <c r="Z773" s="75"/>
      <c r="AA773" s="75"/>
      <c r="AB773" s="75"/>
      <c r="AC773" s="75"/>
      <c r="AD773" s="75"/>
      <c r="AE773" s="75"/>
      <c r="AF773" s="75"/>
      <c r="AG773" s="75"/>
      <c r="AH773" s="75"/>
      <c r="AI773" s="75"/>
      <c r="AJ773" s="75"/>
      <c r="AK773" s="75"/>
      <c r="AL773" s="75"/>
      <c r="AM773" s="75"/>
      <c r="AN773" s="75"/>
      <c r="AO773" s="75"/>
      <c r="AP773" s="75"/>
      <c r="AQ773" s="75"/>
    </row>
    <row r="774" ht="14.25" customHeight="1">
      <c r="F774" s="176"/>
      <c r="N774" s="176"/>
      <c r="V774" s="176"/>
      <c r="X774" s="132"/>
      <c r="Y774" s="75"/>
      <c r="Z774" s="75"/>
      <c r="AA774" s="75"/>
      <c r="AB774" s="75"/>
      <c r="AC774" s="75"/>
      <c r="AD774" s="75"/>
      <c r="AE774" s="75"/>
      <c r="AF774" s="75"/>
      <c r="AG774" s="75"/>
      <c r="AH774" s="75"/>
      <c r="AI774" s="75"/>
      <c r="AJ774" s="75"/>
      <c r="AK774" s="75"/>
      <c r="AL774" s="75"/>
      <c r="AM774" s="75"/>
      <c r="AN774" s="75"/>
      <c r="AO774" s="75"/>
      <c r="AP774" s="75"/>
      <c r="AQ774" s="75"/>
    </row>
    <row r="775" ht="14.25" customHeight="1">
      <c r="F775" s="176"/>
      <c r="N775" s="176"/>
      <c r="V775" s="176"/>
      <c r="X775" s="132"/>
      <c r="Y775" s="75"/>
      <c r="Z775" s="75"/>
      <c r="AA775" s="75"/>
      <c r="AB775" s="75"/>
      <c r="AC775" s="75"/>
      <c r="AD775" s="75"/>
      <c r="AE775" s="75"/>
      <c r="AF775" s="75"/>
      <c r="AG775" s="75"/>
      <c r="AH775" s="75"/>
      <c r="AI775" s="75"/>
      <c r="AJ775" s="75"/>
      <c r="AK775" s="75"/>
      <c r="AL775" s="75"/>
      <c r="AM775" s="75"/>
      <c r="AN775" s="75"/>
      <c r="AO775" s="75"/>
      <c r="AP775" s="75"/>
      <c r="AQ775" s="75"/>
    </row>
    <row r="776" ht="14.25" customHeight="1">
      <c r="F776" s="176"/>
      <c r="N776" s="176"/>
      <c r="V776" s="176"/>
      <c r="X776" s="132"/>
      <c r="Y776" s="75"/>
      <c r="Z776" s="75"/>
      <c r="AA776" s="75"/>
      <c r="AB776" s="75"/>
      <c r="AC776" s="75"/>
      <c r="AD776" s="75"/>
      <c r="AE776" s="75"/>
      <c r="AF776" s="75"/>
      <c r="AG776" s="75"/>
      <c r="AH776" s="75"/>
      <c r="AI776" s="75"/>
      <c r="AJ776" s="75"/>
      <c r="AK776" s="75"/>
      <c r="AL776" s="75"/>
      <c r="AM776" s="75"/>
      <c r="AN776" s="75"/>
      <c r="AO776" s="75"/>
      <c r="AP776" s="75"/>
      <c r="AQ776" s="75"/>
    </row>
    <row r="777" ht="14.25" customHeight="1">
      <c r="F777" s="176"/>
      <c r="N777" s="176"/>
      <c r="V777" s="176"/>
      <c r="X777" s="132"/>
      <c r="Y777" s="75"/>
      <c r="Z777" s="75"/>
      <c r="AA777" s="75"/>
      <c r="AB777" s="75"/>
      <c r="AC777" s="75"/>
      <c r="AD777" s="75"/>
      <c r="AE777" s="75"/>
      <c r="AF777" s="75"/>
      <c r="AG777" s="75"/>
      <c r="AH777" s="75"/>
      <c r="AI777" s="75"/>
      <c r="AJ777" s="75"/>
      <c r="AK777" s="75"/>
      <c r="AL777" s="75"/>
      <c r="AM777" s="75"/>
      <c r="AN777" s="75"/>
      <c r="AO777" s="75"/>
      <c r="AP777" s="75"/>
      <c r="AQ777" s="75"/>
    </row>
    <row r="778" ht="14.25" customHeight="1">
      <c r="F778" s="176"/>
      <c r="N778" s="176"/>
      <c r="V778" s="176"/>
      <c r="X778" s="132"/>
      <c r="Y778" s="75"/>
      <c r="Z778" s="75"/>
      <c r="AA778" s="75"/>
      <c r="AB778" s="75"/>
      <c r="AC778" s="75"/>
      <c r="AD778" s="75"/>
      <c r="AE778" s="75"/>
      <c r="AF778" s="75"/>
      <c r="AG778" s="75"/>
      <c r="AH778" s="75"/>
      <c r="AI778" s="75"/>
      <c r="AJ778" s="75"/>
      <c r="AK778" s="75"/>
      <c r="AL778" s="75"/>
      <c r="AM778" s="75"/>
      <c r="AN778" s="75"/>
      <c r="AO778" s="75"/>
      <c r="AP778" s="75"/>
      <c r="AQ778" s="75"/>
    </row>
    <row r="779" ht="14.25" customHeight="1">
      <c r="F779" s="176"/>
      <c r="N779" s="176"/>
      <c r="V779" s="176"/>
      <c r="X779" s="132"/>
      <c r="Y779" s="75"/>
      <c r="Z779" s="75"/>
      <c r="AA779" s="75"/>
      <c r="AB779" s="75"/>
      <c r="AC779" s="75"/>
      <c r="AD779" s="75"/>
      <c r="AE779" s="75"/>
      <c r="AF779" s="75"/>
      <c r="AG779" s="75"/>
      <c r="AH779" s="75"/>
      <c r="AI779" s="75"/>
      <c r="AJ779" s="75"/>
      <c r="AK779" s="75"/>
      <c r="AL779" s="75"/>
      <c r="AM779" s="75"/>
      <c r="AN779" s="75"/>
      <c r="AO779" s="75"/>
      <c r="AP779" s="75"/>
      <c r="AQ779" s="75"/>
    </row>
    <row r="780" ht="14.25" customHeight="1">
      <c r="F780" s="176"/>
      <c r="N780" s="176"/>
      <c r="V780" s="176"/>
      <c r="X780" s="132"/>
      <c r="Y780" s="75"/>
      <c r="Z780" s="75"/>
      <c r="AA780" s="75"/>
      <c r="AB780" s="75"/>
      <c r="AC780" s="75"/>
      <c r="AD780" s="75"/>
      <c r="AE780" s="75"/>
      <c r="AF780" s="75"/>
      <c r="AG780" s="75"/>
      <c r="AH780" s="75"/>
      <c r="AI780" s="75"/>
      <c r="AJ780" s="75"/>
      <c r="AK780" s="75"/>
      <c r="AL780" s="75"/>
      <c r="AM780" s="75"/>
      <c r="AN780" s="75"/>
      <c r="AO780" s="75"/>
      <c r="AP780" s="75"/>
      <c r="AQ780" s="75"/>
    </row>
    <row r="781" ht="14.25" customHeight="1">
      <c r="F781" s="176"/>
      <c r="N781" s="176"/>
      <c r="V781" s="176"/>
      <c r="X781" s="132"/>
      <c r="Y781" s="75"/>
      <c r="Z781" s="75"/>
      <c r="AA781" s="75"/>
      <c r="AB781" s="75"/>
      <c r="AC781" s="75"/>
      <c r="AD781" s="75"/>
      <c r="AE781" s="75"/>
      <c r="AF781" s="75"/>
      <c r="AG781" s="75"/>
      <c r="AH781" s="75"/>
      <c r="AI781" s="75"/>
      <c r="AJ781" s="75"/>
      <c r="AK781" s="75"/>
      <c r="AL781" s="75"/>
      <c r="AM781" s="75"/>
      <c r="AN781" s="75"/>
      <c r="AO781" s="75"/>
      <c r="AP781" s="75"/>
      <c r="AQ781" s="75"/>
    </row>
    <row r="782" ht="14.25" customHeight="1">
      <c r="F782" s="176"/>
      <c r="N782" s="176"/>
      <c r="V782" s="176"/>
      <c r="X782" s="132"/>
      <c r="Y782" s="75"/>
      <c r="Z782" s="75"/>
      <c r="AA782" s="75"/>
      <c r="AB782" s="75"/>
      <c r="AC782" s="75"/>
      <c r="AD782" s="75"/>
      <c r="AE782" s="75"/>
      <c r="AF782" s="75"/>
      <c r="AG782" s="75"/>
      <c r="AH782" s="75"/>
      <c r="AI782" s="75"/>
      <c r="AJ782" s="75"/>
      <c r="AK782" s="75"/>
      <c r="AL782" s="75"/>
      <c r="AM782" s="75"/>
      <c r="AN782" s="75"/>
      <c r="AO782" s="75"/>
      <c r="AP782" s="75"/>
      <c r="AQ782" s="75"/>
    </row>
    <row r="783" ht="14.25" customHeight="1">
      <c r="F783" s="176"/>
      <c r="N783" s="176"/>
      <c r="V783" s="176"/>
      <c r="X783" s="132"/>
      <c r="Y783" s="75"/>
      <c r="Z783" s="75"/>
      <c r="AA783" s="75"/>
      <c r="AB783" s="75"/>
      <c r="AC783" s="75"/>
      <c r="AD783" s="75"/>
      <c r="AE783" s="75"/>
      <c r="AF783" s="75"/>
      <c r="AG783" s="75"/>
      <c r="AH783" s="75"/>
      <c r="AI783" s="75"/>
      <c r="AJ783" s="75"/>
      <c r="AK783" s="75"/>
      <c r="AL783" s="75"/>
      <c r="AM783" s="75"/>
      <c r="AN783" s="75"/>
      <c r="AO783" s="75"/>
      <c r="AP783" s="75"/>
      <c r="AQ783" s="75"/>
    </row>
    <row r="784" ht="14.25" customHeight="1">
      <c r="F784" s="176"/>
      <c r="N784" s="176"/>
      <c r="V784" s="176"/>
      <c r="X784" s="132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</row>
    <row r="785" ht="14.25" customHeight="1">
      <c r="F785" s="176"/>
      <c r="N785" s="176"/>
      <c r="V785" s="176"/>
      <c r="X785" s="132"/>
      <c r="Y785" s="75"/>
      <c r="Z785" s="75"/>
      <c r="AA785" s="75"/>
      <c r="AB785" s="75"/>
      <c r="AC785" s="75"/>
      <c r="AD785" s="75"/>
      <c r="AE785" s="75"/>
      <c r="AF785" s="75"/>
      <c r="AG785" s="75"/>
      <c r="AH785" s="75"/>
      <c r="AI785" s="75"/>
      <c r="AJ785" s="75"/>
      <c r="AK785" s="75"/>
      <c r="AL785" s="75"/>
      <c r="AM785" s="75"/>
      <c r="AN785" s="75"/>
      <c r="AO785" s="75"/>
      <c r="AP785" s="75"/>
      <c r="AQ785" s="75"/>
    </row>
    <row r="786" ht="14.25" customHeight="1">
      <c r="F786" s="176"/>
      <c r="N786" s="176"/>
      <c r="V786" s="176"/>
      <c r="X786" s="132"/>
      <c r="Y786" s="75"/>
      <c r="Z786" s="75"/>
      <c r="AA786" s="75"/>
      <c r="AB786" s="75"/>
      <c r="AC786" s="75"/>
      <c r="AD786" s="75"/>
      <c r="AE786" s="75"/>
      <c r="AF786" s="75"/>
      <c r="AG786" s="75"/>
      <c r="AH786" s="75"/>
      <c r="AI786" s="75"/>
      <c r="AJ786" s="75"/>
      <c r="AK786" s="75"/>
      <c r="AL786" s="75"/>
      <c r="AM786" s="75"/>
      <c r="AN786" s="75"/>
      <c r="AO786" s="75"/>
      <c r="AP786" s="75"/>
      <c r="AQ786" s="75"/>
    </row>
    <row r="787" ht="14.25" customHeight="1">
      <c r="F787" s="176"/>
      <c r="N787" s="176"/>
      <c r="V787" s="176"/>
      <c r="X787" s="132"/>
      <c r="Y787" s="75"/>
      <c r="Z787" s="75"/>
      <c r="AA787" s="75"/>
      <c r="AB787" s="75"/>
      <c r="AC787" s="75"/>
      <c r="AD787" s="75"/>
      <c r="AE787" s="75"/>
      <c r="AF787" s="75"/>
      <c r="AG787" s="75"/>
      <c r="AH787" s="75"/>
      <c r="AI787" s="75"/>
      <c r="AJ787" s="75"/>
      <c r="AK787" s="75"/>
      <c r="AL787" s="75"/>
      <c r="AM787" s="75"/>
      <c r="AN787" s="75"/>
      <c r="AO787" s="75"/>
      <c r="AP787" s="75"/>
      <c r="AQ787" s="75"/>
    </row>
    <row r="788" ht="14.25" customHeight="1">
      <c r="F788" s="176"/>
      <c r="N788" s="176"/>
      <c r="V788" s="176"/>
      <c r="X788" s="132"/>
      <c r="Y788" s="75"/>
      <c r="Z788" s="75"/>
      <c r="AA788" s="75"/>
      <c r="AB788" s="75"/>
      <c r="AC788" s="75"/>
      <c r="AD788" s="75"/>
      <c r="AE788" s="75"/>
      <c r="AF788" s="75"/>
      <c r="AG788" s="75"/>
      <c r="AH788" s="75"/>
      <c r="AI788" s="75"/>
      <c r="AJ788" s="75"/>
      <c r="AK788" s="75"/>
      <c r="AL788" s="75"/>
      <c r="AM788" s="75"/>
      <c r="AN788" s="75"/>
      <c r="AO788" s="75"/>
      <c r="AP788" s="75"/>
      <c r="AQ788" s="75"/>
    </row>
    <row r="789" ht="14.25" customHeight="1">
      <c r="F789" s="176"/>
      <c r="N789" s="176"/>
      <c r="V789" s="176"/>
      <c r="X789" s="132"/>
      <c r="Y789" s="75"/>
      <c r="Z789" s="75"/>
      <c r="AA789" s="75"/>
      <c r="AB789" s="75"/>
      <c r="AC789" s="75"/>
      <c r="AD789" s="75"/>
      <c r="AE789" s="75"/>
      <c r="AF789" s="75"/>
      <c r="AG789" s="75"/>
      <c r="AH789" s="75"/>
      <c r="AI789" s="75"/>
      <c r="AJ789" s="75"/>
      <c r="AK789" s="75"/>
      <c r="AL789" s="75"/>
      <c r="AM789" s="75"/>
      <c r="AN789" s="75"/>
      <c r="AO789" s="75"/>
      <c r="AP789" s="75"/>
      <c r="AQ789" s="75"/>
    </row>
    <row r="790" ht="14.25" customHeight="1">
      <c r="F790" s="176"/>
      <c r="N790" s="176"/>
      <c r="V790" s="176"/>
      <c r="X790" s="132"/>
      <c r="Y790" s="75"/>
      <c r="Z790" s="75"/>
      <c r="AA790" s="75"/>
      <c r="AB790" s="75"/>
      <c r="AC790" s="75"/>
      <c r="AD790" s="75"/>
      <c r="AE790" s="75"/>
      <c r="AF790" s="75"/>
      <c r="AG790" s="75"/>
      <c r="AH790" s="75"/>
      <c r="AI790" s="75"/>
      <c r="AJ790" s="75"/>
      <c r="AK790" s="75"/>
      <c r="AL790" s="75"/>
      <c r="AM790" s="75"/>
      <c r="AN790" s="75"/>
      <c r="AO790" s="75"/>
      <c r="AP790" s="75"/>
      <c r="AQ790" s="75"/>
    </row>
    <row r="791" ht="14.25" customHeight="1">
      <c r="F791" s="176"/>
      <c r="N791" s="176"/>
      <c r="V791" s="176"/>
      <c r="X791" s="132"/>
      <c r="Y791" s="75"/>
      <c r="Z791" s="75"/>
      <c r="AA791" s="75"/>
      <c r="AB791" s="75"/>
      <c r="AC791" s="75"/>
      <c r="AD791" s="75"/>
      <c r="AE791" s="75"/>
      <c r="AF791" s="75"/>
      <c r="AG791" s="75"/>
      <c r="AH791" s="75"/>
      <c r="AI791" s="75"/>
      <c r="AJ791" s="75"/>
      <c r="AK791" s="75"/>
      <c r="AL791" s="75"/>
      <c r="AM791" s="75"/>
      <c r="AN791" s="75"/>
      <c r="AO791" s="75"/>
      <c r="AP791" s="75"/>
      <c r="AQ791" s="75"/>
    </row>
    <row r="792" ht="14.25" customHeight="1">
      <c r="F792" s="176"/>
      <c r="N792" s="176"/>
      <c r="V792" s="176"/>
      <c r="X792" s="132"/>
      <c r="Y792" s="75"/>
      <c r="Z792" s="75"/>
      <c r="AA792" s="75"/>
      <c r="AB792" s="75"/>
      <c r="AC792" s="75"/>
      <c r="AD792" s="75"/>
      <c r="AE792" s="75"/>
      <c r="AF792" s="75"/>
      <c r="AG792" s="75"/>
      <c r="AH792" s="75"/>
      <c r="AI792" s="75"/>
      <c r="AJ792" s="75"/>
      <c r="AK792" s="75"/>
      <c r="AL792" s="75"/>
      <c r="AM792" s="75"/>
      <c r="AN792" s="75"/>
      <c r="AO792" s="75"/>
      <c r="AP792" s="75"/>
      <c r="AQ792" s="75"/>
    </row>
    <row r="793" ht="14.25" customHeight="1">
      <c r="F793" s="176"/>
      <c r="N793" s="176"/>
      <c r="V793" s="176"/>
      <c r="X793" s="132"/>
      <c r="Y793" s="75"/>
      <c r="Z793" s="75"/>
      <c r="AA793" s="75"/>
      <c r="AB793" s="75"/>
      <c r="AC793" s="75"/>
      <c r="AD793" s="75"/>
      <c r="AE793" s="75"/>
      <c r="AF793" s="75"/>
      <c r="AG793" s="75"/>
      <c r="AH793" s="75"/>
      <c r="AI793" s="75"/>
      <c r="AJ793" s="75"/>
      <c r="AK793" s="75"/>
      <c r="AL793" s="75"/>
      <c r="AM793" s="75"/>
      <c r="AN793" s="75"/>
      <c r="AO793" s="75"/>
      <c r="AP793" s="75"/>
      <c r="AQ793" s="75"/>
    </row>
    <row r="794" ht="14.25" customHeight="1">
      <c r="F794" s="176"/>
      <c r="N794" s="176"/>
      <c r="V794" s="176"/>
      <c r="X794" s="132"/>
      <c r="Y794" s="75"/>
      <c r="Z794" s="75"/>
      <c r="AA794" s="75"/>
      <c r="AB794" s="75"/>
      <c r="AC794" s="75"/>
      <c r="AD794" s="75"/>
      <c r="AE794" s="75"/>
      <c r="AF794" s="75"/>
      <c r="AG794" s="75"/>
      <c r="AH794" s="75"/>
      <c r="AI794" s="75"/>
      <c r="AJ794" s="75"/>
      <c r="AK794" s="75"/>
      <c r="AL794" s="75"/>
      <c r="AM794" s="75"/>
      <c r="AN794" s="75"/>
      <c r="AO794" s="75"/>
      <c r="AP794" s="75"/>
      <c r="AQ794" s="75"/>
    </row>
    <row r="795" ht="14.25" customHeight="1">
      <c r="F795" s="176"/>
      <c r="N795" s="176"/>
      <c r="V795" s="176"/>
      <c r="X795" s="132"/>
      <c r="Y795" s="75"/>
      <c r="Z795" s="75"/>
      <c r="AA795" s="75"/>
      <c r="AB795" s="75"/>
      <c r="AC795" s="75"/>
      <c r="AD795" s="75"/>
      <c r="AE795" s="75"/>
      <c r="AF795" s="75"/>
      <c r="AG795" s="75"/>
      <c r="AH795" s="75"/>
      <c r="AI795" s="75"/>
      <c r="AJ795" s="75"/>
      <c r="AK795" s="75"/>
      <c r="AL795" s="75"/>
      <c r="AM795" s="75"/>
      <c r="AN795" s="75"/>
      <c r="AO795" s="75"/>
      <c r="AP795" s="75"/>
      <c r="AQ795" s="75"/>
    </row>
    <row r="796" ht="14.25" customHeight="1">
      <c r="F796" s="176"/>
      <c r="N796" s="176"/>
      <c r="V796" s="176"/>
      <c r="X796" s="132"/>
      <c r="Y796" s="75"/>
      <c r="Z796" s="75"/>
      <c r="AA796" s="75"/>
      <c r="AB796" s="75"/>
      <c r="AC796" s="75"/>
      <c r="AD796" s="75"/>
      <c r="AE796" s="75"/>
      <c r="AF796" s="75"/>
      <c r="AG796" s="75"/>
      <c r="AH796" s="75"/>
      <c r="AI796" s="75"/>
      <c r="AJ796" s="75"/>
      <c r="AK796" s="75"/>
      <c r="AL796" s="75"/>
      <c r="AM796" s="75"/>
      <c r="AN796" s="75"/>
      <c r="AO796" s="75"/>
      <c r="AP796" s="75"/>
      <c r="AQ796" s="75"/>
    </row>
    <row r="797" ht="14.25" customHeight="1">
      <c r="F797" s="176"/>
      <c r="N797" s="176"/>
      <c r="V797" s="176"/>
      <c r="X797" s="132"/>
      <c r="Y797" s="75"/>
      <c r="Z797" s="75"/>
      <c r="AA797" s="75"/>
      <c r="AB797" s="75"/>
      <c r="AC797" s="75"/>
      <c r="AD797" s="75"/>
      <c r="AE797" s="75"/>
      <c r="AF797" s="75"/>
      <c r="AG797" s="75"/>
      <c r="AH797" s="75"/>
      <c r="AI797" s="75"/>
      <c r="AJ797" s="75"/>
      <c r="AK797" s="75"/>
      <c r="AL797" s="75"/>
      <c r="AM797" s="75"/>
      <c r="AN797" s="75"/>
      <c r="AO797" s="75"/>
      <c r="AP797" s="75"/>
      <c r="AQ797" s="75"/>
    </row>
    <row r="798" ht="14.25" customHeight="1">
      <c r="F798" s="176"/>
      <c r="N798" s="176"/>
      <c r="V798" s="176"/>
      <c r="X798" s="132"/>
      <c r="Y798" s="75"/>
      <c r="Z798" s="75"/>
      <c r="AA798" s="75"/>
      <c r="AB798" s="75"/>
      <c r="AC798" s="75"/>
      <c r="AD798" s="75"/>
      <c r="AE798" s="75"/>
      <c r="AF798" s="75"/>
      <c r="AG798" s="75"/>
      <c r="AH798" s="75"/>
      <c r="AI798" s="75"/>
      <c r="AJ798" s="75"/>
      <c r="AK798" s="75"/>
      <c r="AL798" s="75"/>
      <c r="AM798" s="75"/>
      <c r="AN798" s="75"/>
      <c r="AO798" s="75"/>
      <c r="AP798" s="75"/>
      <c r="AQ798" s="75"/>
    </row>
    <row r="799" ht="14.25" customHeight="1">
      <c r="F799" s="176"/>
      <c r="N799" s="176"/>
      <c r="V799" s="176"/>
      <c r="X799" s="132"/>
      <c r="Y799" s="75"/>
      <c r="Z799" s="75"/>
      <c r="AA799" s="75"/>
      <c r="AB799" s="75"/>
      <c r="AC799" s="75"/>
      <c r="AD799" s="75"/>
      <c r="AE799" s="75"/>
      <c r="AF799" s="75"/>
      <c r="AG799" s="75"/>
      <c r="AH799" s="75"/>
      <c r="AI799" s="75"/>
      <c r="AJ799" s="75"/>
      <c r="AK799" s="75"/>
      <c r="AL799" s="75"/>
      <c r="AM799" s="75"/>
      <c r="AN799" s="75"/>
      <c r="AO799" s="75"/>
      <c r="AP799" s="75"/>
      <c r="AQ799" s="75"/>
    </row>
    <row r="800" ht="14.25" customHeight="1">
      <c r="F800" s="176"/>
      <c r="N800" s="176"/>
      <c r="V800" s="176"/>
      <c r="X800" s="132"/>
      <c r="Y800" s="75"/>
      <c r="Z800" s="75"/>
      <c r="AA800" s="75"/>
      <c r="AB800" s="75"/>
      <c r="AC800" s="75"/>
      <c r="AD800" s="75"/>
      <c r="AE800" s="75"/>
      <c r="AF800" s="75"/>
      <c r="AG800" s="75"/>
      <c r="AH800" s="75"/>
      <c r="AI800" s="75"/>
      <c r="AJ800" s="75"/>
      <c r="AK800" s="75"/>
      <c r="AL800" s="75"/>
      <c r="AM800" s="75"/>
      <c r="AN800" s="75"/>
      <c r="AO800" s="75"/>
      <c r="AP800" s="75"/>
      <c r="AQ800" s="75"/>
    </row>
    <row r="801" ht="14.25" customHeight="1">
      <c r="F801" s="176"/>
      <c r="N801" s="176"/>
      <c r="V801" s="176"/>
      <c r="X801" s="132"/>
      <c r="Y801" s="75"/>
      <c r="Z801" s="75"/>
      <c r="AA801" s="75"/>
      <c r="AB801" s="75"/>
      <c r="AC801" s="75"/>
      <c r="AD801" s="75"/>
      <c r="AE801" s="75"/>
      <c r="AF801" s="75"/>
      <c r="AG801" s="75"/>
      <c r="AH801" s="75"/>
      <c r="AI801" s="75"/>
      <c r="AJ801" s="75"/>
      <c r="AK801" s="75"/>
      <c r="AL801" s="75"/>
      <c r="AM801" s="75"/>
      <c r="AN801" s="75"/>
      <c r="AO801" s="75"/>
      <c r="AP801" s="75"/>
      <c r="AQ801" s="75"/>
    </row>
    <row r="802" ht="14.25" customHeight="1">
      <c r="F802" s="176"/>
      <c r="N802" s="176"/>
      <c r="V802" s="176"/>
      <c r="X802" s="132"/>
      <c r="Y802" s="75"/>
      <c r="Z802" s="75"/>
      <c r="AA802" s="75"/>
      <c r="AB802" s="75"/>
      <c r="AC802" s="75"/>
      <c r="AD802" s="75"/>
      <c r="AE802" s="75"/>
      <c r="AF802" s="75"/>
      <c r="AG802" s="75"/>
      <c r="AH802" s="75"/>
      <c r="AI802" s="75"/>
      <c r="AJ802" s="75"/>
      <c r="AK802" s="75"/>
      <c r="AL802" s="75"/>
      <c r="AM802" s="75"/>
      <c r="AN802" s="75"/>
      <c r="AO802" s="75"/>
      <c r="AP802" s="75"/>
      <c r="AQ802" s="75"/>
    </row>
    <row r="803" ht="14.25" customHeight="1">
      <c r="F803" s="176"/>
      <c r="N803" s="176"/>
      <c r="V803" s="176"/>
      <c r="X803" s="132"/>
      <c r="Y803" s="75"/>
      <c r="Z803" s="75"/>
      <c r="AA803" s="75"/>
      <c r="AB803" s="75"/>
      <c r="AC803" s="75"/>
      <c r="AD803" s="75"/>
      <c r="AE803" s="75"/>
      <c r="AF803" s="75"/>
      <c r="AG803" s="75"/>
      <c r="AH803" s="75"/>
      <c r="AI803" s="75"/>
      <c r="AJ803" s="75"/>
      <c r="AK803" s="75"/>
      <c r="AL803" s="75"/>
      <c r="AM803" s="75"/>
      <c r="AN803" s="75"/>
      <c r="AO803" s="75"/>
      <c r="AP803" s="75"/>
      <c r="AQ803" s="75"/>
    </row>
    <row r="804" ht="14.25" customHeight="1">
      <c r="F804" s="176"/>
      <c r="N804" s="176"/>
      <c r="V804" s="176"/>
      <c r="X804" s="132"/>
      <c r="Y804" s="75"/>
      <c r="Z804" s="75"/>
      <c r="AA804" s="75"/>
      <c r="AB804" s="75"/>
      <c r="AC804" s="75"/>
      <c r="AD804" s="75"/>
      <c r="AE804" s="75"/>
      <c r="AF804" s="75"/>
      <c r="AG804" s="75"/>
      <c r="AH804" s="75"/>
      <c r="AI804" s="75"/>
      <c r="AJ804" s="75"/>
      <c r="AK804" s="75"/>
      <c r="AL804" s="75"/>
      <c r="AM804" s="75"/>
      <c r="AN804" s="75"/>
      <c r="AO804" s="75"/>
      <c r="AP804" s="75"/>
      <c r="AQ804" s="75"/>
    </row>
    <row r="805" ht="14.25" customHeight="1">
      <c r="F805" s="176"/>
      <c r="N805" s="176"/>
      <c r="V805" s="176"/>
      <c r="X805" s="132"/>
      <c r="Y805" s="75"/>
      <c r="Z805" s="75"/>
      <c r="AA805" s="75"/>
      <c r="AB805" s="75"/>
      <c r="AC805" s="75"/>
      <c r="AD805" s="75"/>
      <c r="AE805" s="75"/>
      <c r="AF805" s="75"/>
      <c r="AG805" s="75"/>
      <c r="AH805" s="75"/>
      <c r="AI805" s="75"/>
      <c r="AJ805" s="75"/>
      <c r="AK805" s="75"/>
      <c r="AL805" s="75"/>
      <c r="AM805" s="75"/>
      <c r="AN805" s="75"/>
      <c r="AO805" s="75"/>
      <c r="AP805" s="75"/>
      <c r="AQ805" s="75"/>
    </row>
    <row r="806" ht="14.25" customHeight="1">
      <c r="F806" s="176"/>
      <c r="N806" s="176"/>
      <c r="V806" s="176"/>
      <c r="X806" s="132"/>
      <c r="Y806" s="75"/>
      <c r="Z806" s="75"/>
      <c r="AA806" s="75"/>
      <c r="AB806" s="75"/>
      <c r="AC806" s="75"/>
      <c r="AD806" s="75"/>
      <c r="AE806" s="75"/>
      <c r="AF806" s="75"/>
      <c r="AG806" s="75"/>
      <c r="AH806" s="75"/>
      <c r="AI806" s="75"/>
      <c r="AJ806" s="75"/>
      <c r="AK806" s="75"/>
      <c r="AL806" s="75"/>
      <c r="AM806" s="75"/>
      <c r="AN806" s="75"/>
      <c r="AO806" s="75"/>
      <c r="AP806" s="75"/>
      <c r="AQ806" s="75"/>
    </row>
    <row r="807" ht="14.25" customHeight="1">
      <c r="F807" s="176"/>
      <c r="N807" s="176"/>
      <c r="V807" s="176"/>
      <c r="X807" s="132"/>
      <c r="Y807" s="75"/>
      <c r="Z807" s="75"/>
      <c r="AA807" s="75"/>
      <c r="AB807" s="75"/>
      <c r="AC807" s="75"/>
      <c r="AD807" s="75"/>
      <c r="AE807" s="75"/>
      <c r="AF807" s="75"/>
      <c r="AG807" s="75"/>
      <c r="AH807" s="75"/>
      <c r="AI807" s="75"/>
      <c r="AJ807" s="75"/>
      <c r="AK807" s="75"/>
      <c r="AL807" s="75"/>
      <c r="AM807" s="75"/>
      <c r="AN807" s="75"/>
      <c r="AO807" s="75"/>
      <c r="AP807" s="75"/>
      <c r="AQ807" s="75"/>
    </row>
    <row r="808" ht="14.25" customHeight="1">
      <c r="F808" s="176"/>
      <c r="N808" s="176"/>
      <c r="V808" s="176"/>
      <c r="X808" s="132"/>
      <c r="Y808" s="75"/>
      <c r="Z808" s="75"/>
      <c r="AA808" s="75"/>
      <c r="AB808" s="75"/>
      <c r="AC808" s="75"/>
      <c r="AD808" s="75"/>
      <c r="AE808" s="75"/>
      <c r="AF808" s="75"/>
      <c r="AG808" s="75"/>
      <c r="AH808" s="75"/>
      <c r="AI808" s="75"/>
      <c r="AJ808" s="75"/>
      <c r="AK808" s="75"/>
      <c r="AL808" s="75"/>
      <c r="AM808" s="75"/>
      <c r="AN808" s="75"/>
      <c r="AO808" s="75"/>
      <c r="AP808" s="75"/>
      <c r="AQ808" s="75"/>
    </row>
    <row r="809" ht="14.25" customHeight="1">
      <c r="F809" s="176"/>
      <c r="N809" s="176"/>
      <c r="V809" s="176"/>
      <c r="X809" s="132"/>
      <c r="Y809" s="75"/>
      <c r="Z809" s="75"/>
      <c r="AA809" s="75"/>
      <c r="AB809" s="75"/>
      <c r="AC809" s="75"/>
      <c r="AD809" s="75"/>
      <c r="AE809" s="75"/>
      <c r="AF809" s="75"/>
      <c r="AG809" s="75"/>
      <c r="AH809" s="75"/>
      <c r="AI809" s="75"/>
      <c r="AJ809" s="75"/>
      <c r="AK809" s="75"/>
      <c r="AL809" s="75"/>
      <c r="AM809" s="75"/>
      <c r="AN809" s="75"/>
      <c r="AO809" s="75"/>
      <c r="AP809" s="75"/>
      <c r="AQ809" s="75"/>
    </row>
    <row r="810" ht="14.25" customHeight="1">
      <c r="F810" s="176"/>
      <c r="N810" s="176"/>
      <c r="V810" s="176"/>
      <c r="X810" s="132"/>
      <c r="Y810" s="75"/>
      <c r="Z810" s="75"/>
      <c r="AA810" s="75"/>
      <c r="AB810" s="75"/>
      <c r="AC810" s="75"/>
      <c r="AD810" s="75"/>
      <c r="AE810" s="75"/>
      <c r="AF810" s="75"/>
      <c r="AG810" s="75"/>
      <c r="AH810" s="75"/>
      <c r="AI810" s="75"/>
      <c r="AJ810" s="75"/>
      <c r="AK810" s="75"/>
      <c r="AL810" s="75"/>
      <c r="AM810" s="75"/>
      <c r="AN810" s="75"/>
      <c r="AO810" s="75"/>
      <c r="AP810" s="75"/>
      <c r="AQ810" s="75"/>
    </row>
    <row r="811" ht="14.25" customHeight="1">
      <c r="F811" s="176"/>
      <c r="N811" s="176"/>
      <c r="V811" s="176"/>
      <c r="X811" s="132"/>
      <c r="Y811" s="75"/>
      <c r="Z811" s="75"/>
      <c r="AA811" s="75"/>
      <c r="AB811" s="75"/>
      <c r="AC811" s="75"/>
      <c r="AD811" s="75"/>
      <c r="AE811" s="75"/>
      <c r="AF811" s="75"/>
      <c r="AG811" s="75"/>
      <c r="AH811" s="75"/>
      <c r="AI811" s="75"/>
      <c r="AJ811" s="75"/>
      <c r="AK811" s="75"/>
      <c r="AL811" s="75"/>
      <c r="AM811" s="75"/>
      <c r="AN811" s="75"/>
      <c r="AO811" s="75"/>
      <c r="AP811" s="75"/>
      <c r="AQ811" s="75"/>
    </row>
    <row r="812" ht="14.25" customHeight="1">
      <c r="F812" s="176"/>
      <c r="N812" s="176"/>
      <c r="V812" s="176"/>
      <c r="X812" s="132"/>
      <c r="Y812" s="75"/>
      <c r="Z812" s="75"/>
      <c r="AA812" s="75"/>
      <c r="AB812" s="75"/>
      <c r="AC812" s="75"/>
      <c r="AD812" s="75"/>
      <c r="AE812" s="75"/>
      <c r="AF812" s="75"/>
      <c r="AG812" s="75"/>
      <c r="AH812" s="75"/>
      <c r="AI812" s="75"/>
      <c r="AJ812" s="75"/>
      <c r="AK812" s="75"/>
      <c r="AL812" s="75"/>
      <c r="AM812" s="75"/>
      <c r="AN812" s="75"/>
      <c r="AO812" s="75"/>
      <c r="AP812" s="75"/>
      <c r="AQ812" s="75"/>
    </row>
    <row r="813" ht="14.25" customHeight="1">
      <c r="F813" s="176"/>
      <c r="N813" s="176"/>
      <c r="V813" s="176"/>
      <c r="X813" s="132"/>
      <c r="Y813" s="75"/>
      <c r="Z813" s="75"/>
      <c r="AA813" s="75"/>
      <c r="AB813" s="75"/>
      <c r="AC813" s="75"/>
      <c r="AD813" s="75"/>
      <c r="AE813" s="75"/>
      <c r="AF813" s="75"/>
      <c r="AG813" s="75"/>
      <c r="AH813" s="75"/>
      <c r="AI813" s="75"/>
      <c r="AJ813" s="75"/>
      <c r="AK813" s="75"/>
      <c r="AL813" s="75"/>
      <c r="AM813" s="75"/>
      <c r="AN813" s="75"/>
      <c r="AO813" s="75"/>
      <c r="AP813" s="75"/>
      <c r="AQ813" s="75"/>
    </row>
    <row r="814" ht="14.25" customHeight="1">
      <c r="F814" s="176"/>
      <c r="N814" s="176"/>
      <c r="V814" s="176"/>
      <c r="X814" s="132"/>
      <c r="Y814" s="75"/>
      <c r="Z814" s="75"/>
      <c r="AA814" s="75"/>
      <c r="AB814" s="75"/>
      <c r="AC814" s="75"/>
      <c r="AD814" s="75"/>
      <c r="AE814" s="75"/>
      <c r="AF814" s="75"/>
      <c r="AG814" s="75"/>
      <c r="AH814" s="75"/>
      <c r="AI814" s="75"/>
      <c r="AJ814" s="75"/>
      <c r="AK814" s="75"/>
      <c r="AL814" s="75"/>
      <c r="AM814" s="75"/>
      <c r="AN814" s="75"/>
      <c r="AO814" s="75"/>
      <c r="AP814" s="75"/>
      <c r="AQ814" s="75"/>
    </row>
    <row r="815" ht="14.25" customHeight="1">
      <c r="F815" s="176"/>
      <c r="N815" s="176"/>
      <c r="V815" s="176"/>
      <c r="X815" s="132"/>
      <c r="Y815" s="75"/>
      <c r="Z815" s="75"/>
      <c r="AA815" s="75"/>
      <c r="AB815" s="75"/>
      <c r="AC815" s="75"/>
      <c r="AD815" s="75"/>
      <c r="AE815" s="75"/>
      <c r="AF815" s="75"/>
      <c r="AG815" s="75"/>
      <c r="AH815" s="75"/>
      <c r="AI815" s="75"/>
      <c r="AJ815" s="75"/>
      <c r="AK815" s="75"/>
      <c r="AL815" s="75"/>
      <c r="AM815" s="75"/>
      <c r="AN815" s="75"/>
      <c r="AO815" s="75"/>
      <c r="AP815" s="75"/>
      <c r="AQ815" s="75"/>
    </row>
    <row r="816" ht="14.25" customHeight="1">
      <c r="F816" s="176"/>
      <c r="N816" s="176"/>
      <c r="V816" s="176"/>
      <c r="X816" s="132"/>
      <c r="Y816" s="75"/>
      <c r="Z816" s="75"/>
      <c r="AA816" s="75"/>
      <c r="AB816" s="75"/>
      <c r="AC816" s="75"/>
      <c r="AD816" s="75"/>
      <c r="AE816" s="75"/>
      <c r="AF816" s="75"/>
      <c r="AG816" s="75"/>
      <c r="AH816" s="75"/>
      <c r="AI816" s="75"/>
      <c r="AJ816" s="75"/>
      <c r="AK816" s="75"/>
      <c r="AL816" s="75"/>
      <c r="AM816" s="75"/>
      <c r="AN816" s="75"/>
      <c r="AO816" s="75"/>
      <c r="AP816" s="75"/>
      <c r="AQ816" s="75"/>
    </row>
    <row r="817" ht="14.25" customHeight="1">
      <c r="F817" s="176"/>
      <c r="N817" s="176"/>
      <c r="V817" s="176"/>
      <c r="X817" s="132"/>
      <c r="Y817" s="75"/>
      <c r="Z817" s="75"/>
      <c r="AA817" s="75"/>
      <c r="AB817" s="75"/>
      <c r="AC817" s="75"/>
      <c r="AD817" s="75"/>
      <c r="AE817" s="75"/>
      <c r="AF817" s="75"/>
      <c r="AG817" s="75"/>
      <c r="AH817" s="75"/>
      <c r="AI817" s="75"/>
      <c r="AJ817" s="75"/>
      <c r="AK817" s="75"/>
      <c r="AL817" s="75"/>
      <c r="AM817" s="75"/>
      <c r="AN817" s="75"/>
      <c r="AO817" s="75"/>
      <c r="AP817" s="75"/>
      <c r="AQ817" s="75"/>
    </row>
    <row r="818" ht="14.25" customHeight="1">
      <c r="F818" s="176"/>
      <c r="N818" s="176"/>
      <c r="V818" s="176"/>
      <c r="X818" s="132"/>
      <c r="Y818" s="75"/>
      <c r="Z818" s="75"/>
      <c r="AA818" s="75"/>
      <c r="AB818" s="75"/>
      <c r="AC818" s="75"/>
      <c r="AD818" s="75"/>
      <c r="AE818" s="75"/>
      <c r="AF818" s="75"/>
      <c r="AG818" s="75"/>
      <c r="AH818" s="75"/>
      <c r="AI818" s="75"/>
      <c r="AJ818" s="75"/>
      <c r="AK818" s="75"/>
      <c r="AL818" s="75"/>
      <c r="AM818" s="75"/>
      <c r="AN818" s="75"/>
      <c r="AO818" s="75"/>
      <c r="AP818" s="75"/>
      <c r="AQ818" s="75"/>
    </row>
    <row r="819" ht="14.25" customHeight="1">
      <c r="F819" s="176"/>
      <c r="N819" s="176"/>
      <c r="V819" s="176"/>
      <c r="X819" s="132"/>
      <c r="Y819" s="75"/>
      <c r="Z819" s="75"/>
      <c r="AA819" s="75"/>
      <c r="AB819" s="75"/>
      <c r="AC819" s="75"/>
      <c r="AD819" s="75"/>
      <c r="AE819" s="75"/>
      <c r="AF819" s="75"/>
      <c r="AG819" s="75"/>
      <c r="AH819" s="75"/>
      <c r="AI819" s="75"/>
      <c r="AJ819" s="75"/>
      <c r="AK819" s="75"/>
      <c r="AL819" s="75"/>
      <c r="AM819" s="75"/>
      <c r="AN819" s="75"/>
      <c r="AO819" s="75"/>
      <c r="AP819" s="75"/>
      <c r="AQ819" s="75"/>
    </row>
    <row r="820" ht="14.25" customHeight="1">
      <c r="F820" s="176"/>
      <c r="N820" s="176"/>
      <c r="V820" s="176"/>
      <c r="X820" s="132"/>
      <c r="Y820" s="75"/>
      <c r="Z820" s="75"/>
      <c r="AA820" s="75"/>
      <c r="AB820" s="75"/>
      <c r="AC820" s="75"/>
      <c r="AD820" s="75"/>
      <c r="AE820" s="75"/>
      <c r="AF820" s="75"/>
      <c r="AG820" s="75"/>
      <c r="AH820" s="75"/>
      <c r="AI820" s="75"/>
      <c r="AJ820" s="75"/>
      <c r="AK820" s="75"/>
      <c r="AL820" s="75"/>
      <c r="AM820" s="75"/>
      <c r="AN820" s="75"/>
      <c r="AO820" s="75"/>
      <c r="AP820" s="75"/>
      <c r="AQ820" s="75"/>
    </row>
    <row r="821" ht="14.25" customHeight="1">
      <c r="F821" s="176"/>
      <c r="N821" s="176"/>
      <c r="V821" s="176"/>
      <c r="X821" s="132"/>
      <c r="Y821" s="75"/>
      <c r="Z821" s="75"/>
      <c r="AA821" s="75"/>
      <c r="AB821" s="75"/>
      <c r="AC821" s="75"/>
      <c r="AD821" s="75"/>
      <c r="AE821" s="75"/>
      <c r="AF821" s="75"/>
      <c r="AG821" s="75"/>
      <c r="AH821" s="75"/>
      <c r="AI821" s="75"/>
      <c r="AJ821" s="75"/>
      <c r="AK821" s="75"/>
      <c r="AL821" s="75"/>
      <c r="AM821" s="75"/>
      <c r="AN821" s="75"/>
      <c r="AO821" s="75"/>
      <c r="AP821" s="75"/>
      <c r="AQ821" s="75"/>
    </row>
    <row r="822" ht="14.25" customHeight="1">
      <c r="F822" s="176"/>
      <c r="N822" s="176"/>
      <c r="V822" s="176"/>
      <c r="X822" s="132"/>
      <c r="Y822" s="75"/>
      <c r="Z822" s="75"/>
      <c r="AA822" s="75"/>
      <c r="AB822" s="75"/>
      <c r="AC822" s="75"/>
      <c r="AD822" s="75"/>
      <c r="AE822" s="75"/>
      <c r="AF822" s="75"/>
      <c r="AG822" s="75"/>
      <c r="AH822" s="75"/>
      <c r="AI822" s="75"/>
      <c r="AJ822" s="75"/>
      <c r="AK822" s="75"/>
      <c r="AL822" s="75"/>
      <c r="AM822" s="75"/>
      <c r="AN822" s="75"/>
      <c r="AO822" s="75"/>
      <c r="AP822" s="75"/>
      <c r="AQ822" s="75"/>
    </row>
    <row r="823" ht="14.25" customHeight="1">
      <c r="F823" s="176"/>
      <c r="N823" s="176"/>
      <c r="V823" s="176"/>
      <c r="X823" s="132"/>
      <c r="Y823" s="75"/>
      <c r="Z823" s="75"/>
      <c r="AA823" s="75"/>
      <c r="AB823" s="75"/>
      <c r="AC823" s="75"/>
      <c r="AD823" s="75"/>
      <c r="AE823" s="75"/>
      <c r="AF823" s="75"/>
      <c r="AG823" s="75"/>
      <c r="AH823" s="75"/>
      <c r="AI823" s="75"/>
      <c r="AJ823" s="75"/>
      <c r="AK823" s="75"/>
      <c r="AL823" s="75"/>
      <c r="AM823" s="75"/>
      <c r="AN823" s="75"/>
      <c r="AO823" s="75"/>
      <c r="AP823" s="75"/>
      <c r="AQ823" s="75"/>
    </row>
    <row r="824" ht="14.25" customHeight="1">
      <c r="F824" s="176"/>
      <c r="N824" s="176"/>
      <c r="V824" s="176"/>
      <c r="X824" s="132"/>
      <c r="Y824" s="75"/>
      <c r="Z824" s="75"/>
      <c r="AA824" s="75"/>
      <c r="AB824" s="75"/>
      <c r="AC824" s="75"/>
      <c r="AD824" s="75"/>
      <c r="AE824" s="75"/>
      <c r="AF824" s="75"/>
      <c r="AG824" s="75"/>
      <c r="AH824" s="75"/>
      <c r="AI824" s="75"/>
      <c r="AJ824" s="75"/>
      <c r="AK824" s="75"/>
      <c r="AL824" s="75"/>
      <c r="AM824" s="75"/>
      <c r="AN824" s="75"/>
      <c r="AO824" s="75"/>
      <c r="AP824" s="75"/>
      <c r="AQ824" s="75"/>
    </row>
    <row r="825" ht="14.25" customHeight="1">
      <c r="F825" s="176"/>
      <c r="N825" s="176"/>
      <c r="V825" s="176"/>
      <c r="X825" s="132"/>
      <c r="Y825" s="75"/>
      <c r="Z825" s="75"/>
      <c r="AA825" s="75"/>
      <c r="AB825" s="75"/>
      <c r="AC825" s="75"/>
      <c r="AD825" s="75"/>
      <c r="AE825" s="75"/>
      <c r="AF825" s="75"/>
      <c r="AG825" s="75"/>
      <c r="AH825" s="75"/>
      <c r="AI825" s="75"/>
      <c r="AJ825" s="75"/>
      <c r="AK825" s="75"/>
      <c r="AL825" s="75"/>
      <c r="AM825" s="75"/>
      <c r="AN825" s="75"/>
      <c r="AO825" s="75"/>
      <c r="AP825" s="75"/>
      <c r="AQ825" s="75"/>
    </row>
    <row r="826" ht="14.25" customHeight="1">
      <c r="F826" s="176"/>
      <c r="N826" s="176"/>
      <c r="V826" s="176"/>
      <c r="X826" s="132"/>
      <c r="Y826" s="75"/>
      <c r="Z826" s="75"/>
      <c r="AA826" s="75"/>
      <c r="AB826" s="75"/>
      <c r="AC826" s="75"/>
      <c r="AD826" s="75"/>
      <c r="AE826" s="75"/>
      <c r="AF826" s="75"/>
      <c r="AG826" s="75"/>
      <c r="AH826" s="75"/>
      <c r="AI826" s="75"/>
      <c r="AJ826" s="75"/>
      <c r="AK826" s="75"/>
      <c r="AL826" s="75"/>
      <c r="AM826" s="75"/>
      <c r="AN826" s="75"/>
      <c r="AO826" s="75"/>
      <c r="AP826" s="75"/>
      <c r="AQ826" s="75"/>
    </row>
    <row r="827" ht="14.25" customHeight="1">
      <c r="F827" s="176"/>
      <c r="N827" s="176"/>
      <c r="V827" s="176"/>
      <c r="X827" s="132"/>
      <c r="Y827" s="75"/>
      <c r="Z827" s="75"/>
      <c r="AA827" s="75"/>
      <c r="AB827" s="75"/>
      <c r="AC827" s="75"/>
      <c r="AD827" s="75"/>
      <c r="AE827" s="75"/>
      <c r="AF827" s="75"/>
      <c r="AG827" s="75"/>
      <c r="AH827" s="75"/>
      <c r="AI827" s="75"/>
      <c r="AJ827" s="75"/>
      <c r="AK827" s="75"/>
      <c r="AL827" s="75"/>
      <c r="AM827" s="75"/>
      <c r="AN827" s="75"/>
      <c r="AO827" s="75"/>
      <c r="AP827" s="75"/>
      <c r="AQ827" s="75"/>
    </row>
    <row r="828" ht="14.25" customHeight="1">
      <c r="F828" s="176"/>
      <c r="N828" s="176"/>
      <c r="V828" s="176"/>
      <c r="X828" s="132"/>
      <c r="Y828" s="75"/>
      <c r="Z828" s="75"/>
      <c r="AA828" s="75"/>
      <c r="AB828" s="75"/>
      <c r="AC828" s="75"/>
      <c r="AD828" s="75"/>
      <c r="AE828" s="75"/>
      <c r="AF828" s="75"/>
      <c r="AG828" s="75"/>
      <c r="AH828" s="75"/>
      <c r="AI828" s="75"/>
      <c r="AJ828" s="75"/>
      <c r="AK828" s="75"/>
      <c r="AL828" s="75"/>
      <c r="AM828" s="75"/>
      <c r="AN828" s="75"/>
      <c r="AO828" s="75"/>
      <c r="AP828" s="75"/>
      <c r="AQ828" s="75"/>
    </row>
    <row r="829" ht="14.25" customHeight="1">
      <c r="F829" s="176"/>
      <c r="N829" s="176"/>
      <c r="V829" s="176"/>
      <c r="X829" s="132"/>
      <c r="Y829" s="75"/>
      <c r="Z829" s="75"/>
      <c r="AA829" s="75"/>
      <c r="AB829" s="75"/>
      <c r="AC829" s="75"/>
      <c r="AD829" s="75"/>
      <c r="AE829" s="75"/>
      <c r="AF829" s="75"/>
      <c r="AG829" s="75"/>
      <c r="AH829" s="75"/>
      <c r="AI829" s="75"/>
      <c r="AJ829" s="75"/>
      <c r="AK829" s="75"/>
      <c r="AL829" s="75"/>
      <c r="AM829" s="75"/>
      <c r="AN829" s="75"/>
      <c r="AO829" s="75"/>
      <c r="AP829" s="75"/>
      <c r="AQ829" s="75"/>
    </row>
    <row r="830" ht="14.25" customHeight="1">
      <c r="F830" s="176"/>
      <c r="N830" s="176"/>
      <c r="V830" s="176"/>
      <c r="X830" s="132"/>
      <c r="Y830" s="75"/>
      <c r="Z830" s="75"/>
      <c r="AA830" s="75"/>
      <c r="AB830" s="75"/>
      <c r="AC830" s="75"/>
      <c r="AD830" s="75"/>
      <c r="AE830" s="75"/>
      <c r="AF830" s="75"/>
      <c r="AG830" s="75"/>
      <c r="AH830" s="75"/>
      <c r="AI830" s="75"/>
      <c r="AJ830" s="75"/>
      <c r="AK830" s="75"/>
      <c r="AL830" s="75"/>
      <c r="AM830" s="75"/>
      <c r="AN830" s="75"/>
      <c r="AO830" s="75"/>
      <c r="AP830" s="75"/>
      <c r="AQ830" s="75"/>
    </row>
    <row r="831" ht="14.25" customHeight="1">
      <c r="F831" s="176"/>
      <c r="N831" s="176"/>
      <c r="V831" s="176"/>
      <c r="X831" s="132"/>
      <c r="Y831" s="75"/>
      <c r="Z831" s="75"/>
      <c r="AA831" s="75"/>
      <c r="AB831" s="75"/>
      <c r="AC831" s="75"/>
      <c r="AD831" s="75"/>
      <c r="AE831" s="75"/>
      <c r="AF831" s="75"/>
      <c r="AG831" s="75"/>
      <c r="AH831" s="75"/>
      <c r="AI831" s="75"/>
      <c r="AJ831" s="75"/>
      <c r="AK831" s="75"/>
      <c r="AL831" s="75"/>
      <c r="AM831" s="75"/>
      <c r="AN831" s="75"/>
      <c r="AO831" s="75"/>
      <c r="AP831" s="75"/>
      <c r="AQ831" s="75"/>
    </row>
    <row r="832" ht="14.25" customHeight="1">
      <c r="F832" s="176"/>
      <c r="N832" s="176"/>
      <c r="V832" s="176"/>
      <c r="X832" s="132"/>
      <c r="Y832" s="75"/>
      <c r="Z832" s="75"/>
      <c r="AA832" s="75"/>
      <c r="AB832" s="75"/>
      <c r="AC832" s="75"/>
      <c r="AD832" s="75"/>
      <c r="AE832" s="75"/>
      <c r="AF832" s="75"/>
      <c r="AG832" s="75"/>
      <c r="AH832" s="75"/>
      <c r="AI832" s="75"/>
      <c r="AJ832" s="75"/>
      <c r="AK832" s="75"/>
      <c r="AL832" s="75"/>
      <c r="AM832" s="75"/>
      <c r="AN832" s="75"/>
      <c r="AO832" s="75"/>
      <c r="AP832" s="75"/>
      <c r="AQ832" s="75"/>
    </row>
    <row r="833" ht="14.25" customHeight="1">
      <c r="F833" s="176"/>
      <c r="N833" s="176"/>
      <c r="V833" s="176"/>
      <c r="X833" s="132"/>
      <c r="Y833" s="75"/>
      <c r="Z833" s="75"/>
      <c r="AA833" s="75"/>
      <c r="AB833" s="75"/>
      <c r="AC833" s="75"/>
      <c r="AD833" s="75"/>
      <c r="AE833" s="75"/>
      <c r="AF833" s="75"/>
      <c r="AG833" s="75"/>
      <c r="AH833" s="75"/>
      <c r="AI833" s="75"/>
      <c r="AJ833" s="75"/>
      <c r="AK833" s="75"/>
      <c r="AL833" s="75"/>
      <c r="AM833" s="75"/>
      <c r="AN833" s="75"/>
      <c r="AO833" s="75"/>
      <c r="AP833" s="75"/>
      <c r="AQ833" s="75"/>
    </row>
    <row r="834" ht="14.25" customHeight="1">
      <c r="F834" s="176"/>
      <c r="N834" s="176"/>
      <c r="V834" s="176"/>
      <c r="X834" s="132"/>
      <c r="Y834" s="75"/>
      <c r="Z834" s="75"/>
      <c r="AA834" s="75"/>
      <c r="AB834" s="75"/>
      <c r="AC834" s="75"/>
      <c r="AD834" s="75"/>
      <c r="AE834" s="75"/>
      <c r="AF834" s="75"/>
      <c r="AG834" s="75"/>
      <c r="AH834" s="75"/>
      <c r="AI834" s="75"/>
      <c r="AJ834" s="75"/>
      <c r="AK834" s="75"/>
      <c r="AL834" s="75"/>
      <c r="AM834" s="75"/>
      <c r="AN834" s="75"/>
      <c r="AO834" s="75"/>
      <c r="AP834" s="75"/>
      <c r="AQ834" s="75"/>
    </row>
    <row r="835" ht="14.25" customHeight="1">
      <c r="F835" s="176"/>
      <c r="N835" s="176"/>
      <c r="V835" s="176"/>
      <c r="X835" s="132"/>
      <c r="Y835" s="75"/>
      <c r="Z835" s="75"/>
      <c r="AA835" s="75"/>
      <c r="AB835" s="75"/>
      <c r="AC835" s="75"/>
      <c r="AD835" s="75"/>
      <c r="AE835" s="75"/>
      <c r="AF835" s="75"/>
      <c r="AG835" s="75"/>
      <c r="AH835" s="75"/>
      <c r="AI835" s="75"/>
      <c r="AJ835" s="75"/>
      <c r="AK835" s="75"/>
      <c r="AL835" s="75"/>
      <c r="AM835" s="75"/>
      <c r="AN835" s="75"/>
      <c r="AO835" s="75"/>
      <c r="AP835" s="75"/>
      <c r="AQ835" s="75"/>
    </row>
    <row r="836" ht="14.25" customHeight="1">
      <c r="F836" s="176"/>
      <c r="N836" s="176"/>
      <c r="V836" s="176"/>
      <c r="X836" s="132"/>
      <c r="Y836" s="75"/>
      <c r="Z836" s="75"/>
      <c r="AA836" s="75"/>
      <c r="AB836" s="75"/>
      <c r="AC836" s="75"/>
      <c r="AD836" s="75"/>
      <c r="AE836" s="75"/>
      <c r="AF836" s="75"/>
      <c r="AG836" s="75"/>
      <c r="AH836" s="75"/>
      <c r="AI836" s="75"/>
      <c r="AJ836" s="75"/>
      <c r="AK836" s="75"/>
      <c r="AL836" s="75"/>
      <c r="AM836" s="75"/>
      <c r="AN836" s="75"/>
      <c r="AO836" s="75"/>
      <c r="AP836" s="75"/>
      <c r="AQ836" s="75"/>
    </row>
    <row r="837" ht="14.25" customHeight="1">
      <c r="F837" s="176"/>
      <c r="N837" s="176"/>
      <c r="V837" s="176"/>
      <c r="X837" s="132"/>
      <c r="Y837" s="75"/>
      <c r="Z837" s="75"/>
      <c r="AA837" s="75"/>
      <c r="AB837" s="75"/>
      <c r="AC837" s="75"/>
      <c r="AD837" s="75"/>
      <c r="AE837" s="75"/>
      <c r="AF837" s="75"/>
      <c r="AG837" s="75"/>
      <c r="AH837" s="75"/>
      <c r="AI837" s="75"/>
      <c r="AJ837" s="75"/>
      <c r="AK837" s="75"/>
      <c r="AL837" s="75"/>
      <c r="AM837" s="75"/>
      <c r="AN837" s="75"/>
      <c r="AO837" s="75"/>
      <c r="AP837" s="75"/>
      <c r="AQ837" s="75"/>
    </row>
    <row r="838" ht="14.25" customHeight="1">
      <c r="F838" s="176"/>
      <c r="N838" s="176"/>
      <c r="V838" s="176"/>
      <c r="X838" s="132"/>
      <c r="Y838" s="75"/>
      <c r="Z838" s="75"/>
      <c r="AA838" s="75"/>
      <c r="AB838" s="75"/>
      <c r="AC838" s="75"/>
      <c r="AD838" s="75"/>
      <c r="AE838" s="75"/>
      <c r="AF838" s="75"/>
      <c r="AG838" s="75"/>
      <c r="AH838" s="75"/>
      <c r="AI838" s="75"/>
      <c r="AJ838" s="75"/>
      <c r="AK838" s="75"/>
      <c r="AL838" s="75"/>
      <c r="AM838" s="75"/>
      <c r="AN838" s="75"/>
      <c r="AO838" s="75"/>
      <c r="AP838" s="75"/>
      <c r="AQ838" s="75"/>
    </row>
    <row r="839" ht="14.25" customHeight="1">
      <c r="F839" s="176"/>
      <c r="N839" s="176"/>
      <c r="V839" s="176"/>
      <c r="X839" s="132"/>
      <c r="Y839" s="75"/>
      <c r="Z839" s="75"/>
      <c r="AA839" s="75"/>
      <c r="AB839" s="75"/>
      <c r="AC839" s="75"/>
      <c r="AD839" s="75"/>
      <c r="AE839" s="75"/>
      <c r="AF839" s="75"/>
      <c r="AG839" s="75"/>
      <c r="AH839" s="75"/>
      <c r="AI839" s="75"/>
      <c r="AJ839" s="75"/>
      <c r="AK839" s="75"/>
      <c r="AL839" s="75"/>
      <c r="AM839" s="75"/>
      <c r="AN839" s="75"/>
      <c r="AO839" s="75"/>
      <c r="AP839" s="75"/>
      <c r="AQ839" s="75"/>
    </row>
    <row r="840" ht="14.25" customHeight="1">
      <c r="F840" s="176"/>
      <c r="N840" s="176"/>
      <c r="V840" s="176"/>
      <c r="X840" s="132"/>
      <c r="Y840" s="75"/>
      <c r="Z840" s="75"/>
      <c r="AA840" s="75"/>
      <c r="AB840" s="75"/>
      <c r="AC840" s="75"/>
      <c r="AD840" s="75"/>
      <c r="AE840" s="75"/>
      <c r="AF840" s="75"/>
      <c r="AG840" s="75"/>
      <c r="AH840" s="75"/>
      <c r="AI840" s="75"/>
      <c r="AJ840" s="75"/>
      <c r="AK840" s="75"/>
      <c r="AL840" s="75"/>
      <c r="AM840" s="75"/>
      <c r="AN840" s="75"/>
      <c r="AO840" s="75"/>
      <c r="AP840" s="75"/>
      <c r="AQ840" s="75"/>
    </row>
    <row r="841" ht="14.25" customHeight="1">
      <c r="F841" s="176"/>
      <c r="N841" s="176"/>
      <c r="V841" s="176"/>
      <c r="X841" s="132"/>
      <c r="Y841" s="75"/>
      <c r="Z841" s="75"/>
      <c r="AA841" s="75"/>
      <c r="AB841" s="75"/>
      <c r="AC841" s="75"/>
      <c r="AD841" s="75"/>
      <c r="AE841" s="75"/>
      <c r="AF841" s="75"/>
      <c r="AG841" s="75"/>
      <c r="AH841" s="75"/>
      <c r="AI841" s="75"/>
      <c r="AJ841" s="75"/>
      <c r="AK841" s="75"/>
      <c r="AL841" s="75"/>
      <c r="AM841" s="75"/>
      <c r="AN841" s="75"/>
      <c r="AO841" s="75"/>
      <c r="AP841" s="75"/>
      <c r="AQ841" s="75"/>
    </row>
    <row r="842" ht="14.25" customHeight="1">
      <c r="F842" s="176"/>
      <c r="N842" s="176"/>
      <c r="V842" s="176"/>
      <c r="X842" s="132"/>
      <c r="Y842" s="75"/>
      <c r="Z842" s="75"/>
      <c r="AA842" s="75"/>
      <c r="AB842" s="75"/>
      <c r="AC842" s="75"/>
      <c r="AD842" s="75"/>
      <c r="AE842" s="75"/>
      <c r="AF842" s="75"/>
      <c r="AG842" s="75"/>
      <c r="AH842" s="75"/>
      <c r="AI842" s="75"/>
      <c r="AJ842" s="75"/>
      <c r="AK842" s="75"/>
      <c r="AL842" s="75"/>
      <c r="AM842" s="75"/>
      <c r="AN842" s="75"/>
      <c r="AO842" s="75"/>
      <c r="AP842" s="75"/>
      <c r="AQ842" s="75"/>
    </row>
    <row r="843" ht="14.25" customHeight="1">
      <c r="F843" s="176"/>
      <c r="N843" s="176"/>
      <c r="V843" s="176"/>
      <c r="X843" s="132"/>
      <c r="Y843" s="75"/>
      <c r="Z843" s="75"/>
      <c r="AA843" s="75"/>
      <c r="AB843" s="75"/>
      <c r="AC843" s="75"/>
      <c r="AD843" s="75"/>
      <c r="AE843" s="75"/>
      <c r="AF843" s="75"/>
      <c r="AG843" s="75"/>
      <c r="AH843" s="75"/>
      <c r="AI843" s="75"/>
      <c r="AJ843" s="75"/>
      <c r="AK843" s="75"/>
      <c r="AL843" s="75"/>
      <c r="AM843" s="75"/>
      <c r="AN843" s="75"/>
      <c r="AO843" s="75"/>
      <c r="AP843" s="75"/>
      <c r="AQ843" s="75"/>
    </row>
    <row r="844" ht="14.25" customHeight="1">
      <c r="F844" s="176"/>
      <c r="N844" s="176"/>
      <c r="V844" s="176"/>
      <c r="X844" s="132"/>
      <c r="Y844" s="75"/>
      <c r="Z844" s="75"/>
      <c r="AA844" s="75"/>
      <c r="AB844" s="75"/>
      <c r="AC844" s="75"/>
      <c r="AD844" s="75"/>
      <c r="AE844" s="75"/>
      <c r="AF844" s="75"/>
      <c r="AG844" s="75"/>
      <c r="AH844" s="75"/>
      <c r="AI844" s="75"/>
      <c r="AJ844" s="75"/>
      <c r="AK844" s="75"/>
      <c r="AL844" s="75"/>
      <c r="AM844" s="75"/>
      <c r="AN844" s="75"/>
      <c r="AO844" s="75"/>
      <c r="AP844" s="75"/>
      <c r="AQ844" s="75"/>
    </row>
    <row r="845" ht="14.25" customHeight="1">
      <c r="F845" s="176"/>
      <c r="N845" s="176"/>
      <c r="V845" s="176"/>
      <c r="X845" s="132"/>
      <c r="Y845" s="75"/>
      <c r="Z845" s="75"/>
      <c r="AA845" s="75"/>
      <c r="AB845" s="75"/>
      <c r="AC845" s="75"/>
      <c r="AD845" s="75"/>
      <c r="AE845" s="75"/>
      <c r="AF845" s="75"/>
      <c r="AG845" s="75"/>
      <c r="AH845" s="75"/>
      <c r="AI845" s="75"/>
      <c r="AJ845" s="75"/>
      <c r="AK845" s="75"/>
      <c r="AL845" s="75"/>
      <c r="AM845" s="75"/>
      <c r="AN845" s="75"/>
      <c r="AO845" s="75"/>
      <c r="AP845" s="75"/>
      <c r="AQ845" s="75"/>
    </row>
    <row r="846" ht="14.25" customHeight="1">
      <c r="F846" s="176"/>
      <c r="N846" s="176"/>
      <c r="V846" s="176"/>
      <c r="X846" s="132"/>
      <c r="Y846" s="75"/>
      <c r="Z846" s="75"/>
      <c r="AA846" s="75"/>
      <c r="AB846" s="75"/>
      <c r="AC846" s="75"/>
      <c r="AD846" s="75"/>
      <c r="AE846" s="75"/>
      <c r="AF846" s="75"/>
      <c r="AG846" s="75"/>
      <c r="AH846" s="75"/>
      <c r="AI846" s="75"/>
      <c r="AJ846" s="75"/>
      <c r="AK846" s="75"/>
      <c r="AL846" s="75"/>
      <c r="AM846" s="75"/>
      <c r="AN846" s="75"/>
      <c r="AO846" s="75"/>
      <c r="AP846" s="75"/>
      <c r="AQ846" s="75"/>
    </row>
    <row r="847" ht="14.25" customHeight="1">
      <c r="F847" s="176"/>
      <c r="N847" s="176"/>
      <c r="V847" s="176"/>
      <c r="X847" s="132"/>
      <c r="Y847" s="75"/>
      <c r="Z847" s="75"/>
      <c r="AA847" s="75"/>
      <c r="AB847" s="75"/>
      <c r="AC847" s="75"/>
      <c r="AD847" s="75"/>
      <c r="AE847" s="75"/>
      <c r="AF847" s="75"/>
      <c r="AG847" s="75"/>
      <c r="AH847" s="75"/>
      <c r="AI847" s="75"/>
      <c r="AJ847" s="75"/>
      <c r="AK847" s="75"/>
      <c r="AL847" s="75"/>
      <c r="AM847" s="75"/>
      <c r="AN847" s="75"/>
      <c r="AO847" s="75"/>
      <c r="AP847" s="75"/>
      <c r="AQ847" s="75"/>
    </row>
    <row r="848" ht="14.25" customHeight="1">
      <c r="F848" s="176"/>
      <c r="N848" s="176"/>
      <c r="V848" s="176"/>
      <c r="X848" s="132"/>
      <c r="Y848" s="75"/>
      <c r="Z848" s="75"/>
      <c r="AA848" s="75"/>
      <c r="AB848" s="75"/>
      <c r="AC848" s="75"/>
      <c r="AD848" s="75"/>
      <c r="AE848" s="75"/>
      <c r="AF848" s="75"/>
      <c r="AG848" s="75"/>
      <c r="AH848" s="75"/>
      <c r="AI848" s="75"/>
      <c r="AJ848" s="75"/>
      <c r="AK848" s="75"/>
      <c r="AL848" s="75"/>
      <c r="AM848" s="75"/>
      <c r="AN848" s="75"/>
      <c r="AO848" s="75"/>
      <c r="AP848" s="75"/>
      <c r="AQ848" s="75"/>
    </row>
    <row r="849" ht="14.25" customHeight="1">
      <c r="F849" s="176"/>
      <c r="N849" s="176"/>
      <c r="V849" s="176"/>
      <c r="X849" s="132"/>
      <c r="Y849" s="75"/>
      <c r="Z849" s="75"/>
      <c r="AA849" s="75"/>
      <c r="AB849" s="75"/>
      <c r="AC849" s="75"/>
      <c r="AD849" s="75"/>
      <c r="AE849" s="75"/>
      <c r="AF849" s="75"/>
      <c r="AG849" s="75"/>
      <c r="AH849" s="75"/>
      <c r="AI849" s="75"/>
      <c r="AJ849" s="75"/>
      <c r="AK849" s="75"/>
      <c r="AL849" s="75"/>
      <c r="AM849" s="75"/>
      <c r="AN849" s="75"/>
      <c r="AO849" s="75"/>
      <c r="AP849" s="75"/>
      <c r="AQ849" s="75"/>
    </row>
    <row r="850" ht="14.25" customHeight="1">
      <c r="F850" s="176"/>
      <c r="N850" s="176"/>
      <c r="V850" s="176"/>
      <c r="X850" s="132"/>
      <c r="Y850" s="75"/>
      <c r="Z850" s="75"/>
      <c r="AA850" s="75"/>
      <c r="AB850" s="75"/>
      <c r="AC850" s="75"/>
      <c r="AD850" s="75"/>
      <c r="AE850" s="75"/>
      <c r="AF850" s="75"/>
      <c r="AG850" s="75"/>
      <c r="AH850" s="75"/>
      <c r="AI850" s="75"/>
      <c r="AJ850" s="75"/>
      <c r="AK850" s="75"/>
      <c r="AL850" s="75"/>
      <c r="AM850" s="75"/>
      <c r="AN850" s="75"/>
      <c r="AO850" s="75"/>
      <c r="AP850" s="75"/>
      <c r="AQ850" s="75"/>
    </row>
    <row r="851" ht="14.25" customHeight="1">
      <c r="F851" s="176"/>
      <c r="N851" s="176"/>
      <c r="V851" s="176"/>
      <c r="X851" s="132"/>
      <c r="Y851" s="75"/>
      <c r="Z851" s="75"/>
      <c r="AA851" s="75"/>
      <c r="AB851" s="75"/>
      <c r="AC851" s="75"/>
      <c r="AD851" s="75"/>
      <c r="AE851" s="75"/>
      <c r="AF851" s="75"/>
      <c r="AG851" s="75"/>
      <c r="AH851" s="75"/>
      <c r="AI851" s="75"/>
      <c r="AJ851" s="75"/>
      <c r="AK851" s="75"/>
      <c r="AL851" s="75"/>
      <c r="AM851" s="75"/>
      <c r="AN851" s="75"/>
      <c r="AO851" s="75"/>
      <c r="AP851" s="75"/>
      <c r="AQ851" s="75"/>
    </row>
    <row r="852" ht="14.25" customHeight="1">
      <c r="F852" s="176"/>
      <c r="N852" s="176"/>
      <c r="V852" s="176"/>
      <c r="X852" s="132"/>
      <c r="Y852" s="75"/>
      <c r="Z852" s="75"/>
      <c r="AA852" s="75"/>
      <c r="AB852" s="75"/>
      <c r="AC852" s="75"/>
      <c r="AD852" s="75"/>
      <c r="AE852" s="75"/>
      <c r="AF852" s="75"/>
      <c r="AG852" s="75"/>
      <c r="AH852" s="75"/>
      <c r="AI852" s="75"/>
      <c r="AJ852" s="75"/>
      <c r="AK852" s="75"/>
      <c r="AL852" s="75"/>
      <c r="AM852" s="75"/>
      <c r="AN852" s="75"/>
      <c r="AO852" s="75"/>
      <c r="AP852" s="75"/>
      <c r="AQ852" s="75"/>
    </row>
    <row r="853" ht="14.25" customHeight="1">
      <c r="F853" s="176"/>
      <c r="N853" s="176"/>
      <c r="V853" s="176"/>
      <c r="X853" s="132"/>
      <c r="Y853" s="75"/>
      <c r="Z853" s="75"/>
      <c r="AA853" s="75"/>
      <c r="AB853" s="75"/>
      <c r="AC853" s="75"/>
      <c r="AD853" s="75"/>
      <c r="AE853" s="75"/>
      <c r="AF853" s="75"/>
      <c r="AG853" s="75"/>
      <c r="AH853" s="75"/>
      <c r="AI853" s="75"/>
      <c r="AJ853" s="75"/>
      <c r="AK853" s="75"/>
      <c r="AL853" s="75"/>
      <c r="AM853" s="75"/>
      <c r="AN853" s="75"/>
      <c r="AO853" s="75"/>
      <c r="AP853" s="75"/>
      <c r="AQ853" s="75"/>
    </row>
    <row r="854" ht="14.25" customHeight="1">
      <c r="F854" s="176"/>
      <c r="N854" s="176"/>
      <c r="V854" s="176"/>
      <c r="X854" s="132"/>
      <c r="Y854" s="75"/>
      <c r="Z854" s="75"/>
      <c r="AA854" s="75"/>
      <c r="AB854" s="75"/>
      <c r="AC854" s="75"/>
      <c r="AD854" s="75"/>
      <c r="AE854" s="75"/>
      <c r="AF854" s="75"/>
      <c r="AG854" s="75"/>
      <c r="AH854" s="75"/>
      <c r="AI854" s="75"/>
      <c r="AJ854" s="75"/>
      <c r="AK854" s="75"/>
      <c r="AL854" s="75"/>
      <c r="AM854" s="75"/>
      <c r="AN854" s="75"/>
      <c r="AO854" s="75"/>
      <c r="AP854" s="75"/>
      <c r="AQ854" s="75"/>
    </row>
    <row r="855" ht="14.25" customHeight="1">
      <c r="F855" s="176"/>
      <c r="N855" s="176"/>
      <c r="V855" s="176"/>
      <c r="X855" s="132"/>
      <c r="Y855" s="75"/>
      <c r="Z855" s="75"/>
      <c r="AA855" s="75"/>
      <c r="AB855" s="75"/>
      <c r="AC855" s="75"/>
      <c r="AD855" s="75"/>
      <c r="AE855" s="75"/>
      <c r="AF855" s="75"/>
      <c r="AG855" s="75"/>
      <c r="AH855" s="75"/>
      <c r="AI855" s="75"/>
      <c r="AJ855" s="75"/>
      <c r="AK855" s="75"/>
      <c r="AL855" s="75"/>
      <c r="AM855" s="75"/>
      <c r="AN855" s="75"/>
      <c r="AO855" s="75"/>
      <c r="AP855" s="75"/>
      <c r="AQ855" s="75"/>
    </row>
    <row r="856" ht="14.25" customHeight="1">
      <c r="F856" s="176"/>
      <c r="N856" s="176"/>
      <c r="V856" s="176"/>
      <c r="X856" s="132"/>
      <c r="Y856" s="75"/>
      <c r="Z856" s="75"/>
      <c r="AA856" s="75"/>
      <c r="AB856" s="75"/>
      <c r="AC856" s="75"/>
      <c r="AD856" s="75"/>
      <c r="AE856" s="75"/>
      <c r="AF856" s="75"/>
      <c r="AG856" s="75"/>
      <c r="AH856" s="75"/>
      <c r="AI856" s="75"/>
      <c r="AJ856" s="75"/>
      <c r="AK856" s="75"/>
      <c r="AL856" s="75"/>
      <c r="AM856" s="75"/>
      <c r="AN856" s="75"/>
      <c r="AO856" s="75"/>
      <c r="AP856" s="75"/>
      <c r="AQ856" s="75"/>
    </row>
    <row r="857" ht="14.25" customHeight="1">
      <c r="F857" s="176"/>
      <c r="N857" s="176"/>
      <c r="V857" s="176"/>
      <c r="X857" s="132"/>
      <c r="Y857" s="75"/>
      <c r="Z857" s="75"/>
      <c r="AA857" s="75"/>
      <c r="AB857" s="75"/>
      <c r="AC857" s="75"/>
      <c r="AD857" s="75"/>
      <c r="AE857" s="75"/>
      <c r="AF857" s="75"/>
      <c r="AG857" s="75"/>
      <c r="AH857" s="75"/>
      <c r="AI857" s="75"/>
      <c r="AJ857" s="75"/>
      <c r="AK857" s="75"/>
      <c r="AL857" s="75"/>
      <c r="AM857" s="75"/>
      <c r="AN857" s="75"/>
      <c r="AO857" s="75"/>
      <c r="AP857" s="75"/>
      <c r="AQ857" s="75"/>
    </row>
    <row r="858" ht="14.25" customHeight="1">
      <c r="F858" s="176"/>
      <c r="N858" s="176"/>
      <c r="V858" s="176"/>
      <c r="X858" s="132"/>
      <c r="Y858" s="75"/>
      <c r="Z858" s="75"/>
      <c r="AA858" s="75"/>
      <c r="AB858" s="75"/>
      <c r="AC858" s="75"/>
      <c r="AD858" s="75"/>
      <c r="AE858" s="75"/>
      <c r="AF858" s="75"/>
      <c r="AG858" s="75"/>
      <c r="AH858" s="75"/>
      <c r="AI858" s="75"/>
      <c r="AJ858" s="75"/>
      <c r="AK858" s="75"/>
      <c r="AL858" s="75"/>
      <c r="AM858" s="75"/>
      <c r="AN858" s="75"/>
      <c r="AO858" s="75"/>
      <c r="AP858" s="75"/>
      <c r="AQ858" s="75"/>
    </row>
    <row r="859" ht="14.25" customHeight="1">
      <c r="F859" s="176"/>
      <c r="N859" s="176"/>
      <c r="V859" s="176"/>
      <c r="X859" s="132"/>
      <c r="Y859" s="75"/>
      <c r="Z859" s="75"/>
      <c r="AA859" s="75"/>
      <c r="AB859" s="75"/>
      <c r="AC859" s="75"/>
      <c r="AD859" s="75"/>
      <c r="AE859" s="75"/>
      <c r="AF859" s="75"/>
      <c r="AG859" s="75"/>
      <c r="AH859" s="75"/>
      <c r="AI859" s="75"/>
      <c r="AJ859" s="75"/>
      <c r="AK859" s="75"/>
      <c r="AL859" s="75"/>
      <c r="AM859" s="75"/>
      <c r="AN859" s="75"/>
      <c r="AO859" s="75"/>
      <c r="AP859" s="75"/>
      <c r="AQ859" s="75"/>
    </row>
    <row r="860" ht="14.25" customHeight="1">
      <c r="F860" s="176"/>
      <c r="N860" s="176"/>
      <c r="V860" s="176"/>
      <c r="X860" s="132"/>
      <c r="Y860" s="75"/>
      <c r="Z860" s="75"/>
      <c r="AA860" s="75"/>
      <c r="AB860" s="75"/>
      <c r="AC860" s="75"/>
      <c r="AD860" s="75"/>
      <c r="AE860" s="75"/>
      <c r="AF860" s="75"/>
      <c r="AG860" s="75"/>
      <c r="AH860" s="75"/>
      <c r="AI860" s="75"/>
      <c r="AJ860" s="75"/>
      <c r="AK860" s="75"/>
      <c r="AL860" s="75"/>
      <c r="AM860" s="75"/>
      <c r="AN860" s="75"/>
      <c r="AO860" s="75"/>
      <c r="AP860" s="75"/>
      <c r="AQ860" s="75"/>
    </row>
    <row r="861" ht="14.25" customHeight="1">
      <c r="F861" s="176"/>
      <c r="N861" s="176"/>
      <c r="V861" s="176"/>
      <c r="X861" s="132"/>
      <c r="Y861" s="75"/>
      <c r="Z861" s="75"/>
      <c r="AA861" s="75"/>
      <c r="AB861" s="75"/>
      <c r="AC861" s="75"/>
      <c r="AD861" s="75"/>
      <c r="AE861" s="75"/>
      <c r="AF861" s="75"/>
      <c r="AG861" s="75"/>
      <c r="AH861" s="75"/>
      <c r="AI861" s="75"/>
      <c r="AJ861" s="75"/>
      <c r="AK861" s="75"/>
      <c r="AL861" s="75"/>
      <c r="AM861" s="75"/>
      <c r="AN861" s="75"/>
      <c r="AO861" s="75"/>
      <c r="AP861" s="75"/>
      <c r="AQ861" s="75"/>
    </row>
    <row r="862" ht="14.25" customHeight="1">
      <c r="F862" s="176"/>
      <c r="N862" s="176"/>
      <c r="V862" s="176"/>
      <c r="X862" s="132"/>
      <c r="Y862" s="75"/>
      <c r="Z862" s="75"/>
      <c r="AA862" s="75"/>
      <c r="AB862" s="75"/>
      <c r="AC862" s="75"/>
      <c r="AD862" s="75"/>
      <c r="AE862" s="75"/>
      <c r="AF862" s="75"/>
      <c r="AG862" s="75"/>
      <c r="AH862" s="75"/>
      <c r="AI862" s="75"/>
      <c r="AJ862" s="75"/>
      <c r="AK862" s="75"/>
      <c r="AL862" s="75"/>
      <c r="AM862" s="75"/>
      <c r="AN862" s="75"/>
      <c r="AO862" s="75"/>
      <c r="AP862" s="75"/>
      <c r="AQ862" s="75"/>
    </row>
    <row r="863" ht="14.25" customHeight="1">
      <c r="F863" s="176"/>
      <c r="N863" s="176"/>
      <c r="V863" s="176"/>
      <c r="X863" s="132"/>
      <c r="Y863" s="75"/>
      <c r="Z863" s="75"/>
      <c r="AA863" s="75"/>
      <c r="AB863" s="75"/>
      <c r="AC863" s="75"/>
      <c r="AD863" s="75"/>
      <c r="AE863" s="75"/>
      <c r="AF863" s="75"/>
      <c r="AG863" s="75"/>
      <c r="AH863" s="75"/>
      <c r="AI863" s="75"/>
      <c r="AJ863" s="75"/>
      <c r="AK863" s="75"/>
      <c r="AL863" s="75"/>
      <c r="AM863" s="75"/>
      <c r="AN863" s="75"/>
      <c r="AO863" s="75"/>
      <c r="AP863" s="75"/>
      <c r="AQ863" s="75"/>
    </row>
    <row r="864" ht="14.25" customHeight="1">
      <c r="F864" s="176"/>
      <c r="N864" s="176"/>
      <c r="V864" s="176"/>
      <c r="X864" s="132"/>
      <c r="Y864" s="75"/>
      <c r="Z864" s="75"/>
      <c r="AA864" s="75"/>
      <c r="AB864" s="75"/>
      <c r="AC864" s="75"/>
      <c r="AD864" s="75"/>
      <c r="AE864" s="75"/>
      <c r="AF864" s="75"/>
      <c r="AG864" s="75"/>
      <c r="AH864" s="75"/>
      <c r="AI864" s="75"/>
      <c r="AJ864" s="75"/>
      <c r="AK864" s="75"/>
      <c r="AL864" s="75"/>
      <c r="AM864" s="75"/>
      <c r="AN864" s="75"/>
      <c r="AO864" s="75"/>
      <c r="AP864" s="75"/>
      <c r="AQ864" s="75"/>
    </row>
    <row r="865" ht="14.25" customHeight="1">
      <c r="F865" s="176"/>
      <c r="N865" s="176"/>
      <c r="V865" s="176"/>
      <c r="X865" s="132"/>
      <c r="Y865" s="75"/>
      <c r="Z865" s="75"/>
      <c r="AA865" s="75"/>
      <c r="AB865" s="75"/>
      <c r="AC865" s="75"/>
      <c r="AD865" s="75"/>
      <c r="AE865" s="75"/>
      <c r="AF865" s="75"/>
      <c r="AG865" s="75"/>
      <c r="AH865" s="75"/>
      <c r="AI865" s="75"/>
      <c r="AJ865" s="75"/>
      <c r="AK865" s="75"/>
      <c r="AL865" s="75"/>
      <c r="AM865" s="75"/>
      <c r="AN865" s="75"/>
      <c r="AO865" s="75"/>
      <c r="AP865" s="75"/>
      <c r="AQ865" s="75"/>
    </row>
    <row r="866" ht="14.25" customHeight="1">
      <c r="F866" s="176"/>
      <c r="N866" s="176"/>
      <c r="V866" s="176"/>
      <c r="X866" s="132"/>
      <c r="Y866" s="75"/>
      <c r="Z866" s="75"/>
      <c r="AA866" s="75"/>
      <c r="AB866" s="75"/>
      <c r="AC866" s="75"/>
      <c r="AD866" s="75"/>
      <c r="AE866" s="75"/>
      <c r="AF866" s="75"/>
      <c r="AG866" s="75"/>
      <c r="AH866" s="75"/>
      <c r="AI866" s="75"/>
      <c r="AJ866" s="75"/>
      <c r="AK866" s="75"/>
      <c r="AL866" s="75"/>
      <c r="AM866" s="75"/>
      <c r="AN866" s="75"/>
      <c r="AO866" s="75"/>
      <c r="AP866" s="75"/>
      <c r="AQ866" s="75"/>
    </row>
    <row r="867" ht="14.25" customHeight="1">
      <c r="F867" s="176"/>
      <c r="N867" s="176"/>
      <c r="V867" s="176"/>
      <c r="X867" s="132"/>
      <c r="Y867" s="75"/>
      <c r="Z867" s="75"/>
      <c r="AA867" s="75"/>
      <c r="AB867" s="75"/>
      <c r="AC867" s="75"/>
      <c r="AD867" s="75"/>
      <c r="AE867" s="75"/>
      <c r="AF867" s="75"/>
      <c r="AG867" s="75"/>
      <c r="AH867" s="75"/>
      <c r="AI867" s="75"/>
      <c r="AJ867" s="75"/>
      <c r="AK867" s="75"/>
      <c r="AL867" s="75"/>
      <c r="AM867" s="75"/>
      <c r="AN867" s="75"/>
      <c r="AO867" s="75"/>
      <c r="AP867" s="75"/>
      <c r="AQ867" s="75"/>
    </row>
    <row r="868" ht="14.25" customHeight="1">
      <c r="F868" s="176"/>
      <c r="N868" s="176"/>
      <c r="V868" s="176"/>
      <c r="X868" s="132"/>
      <c r="Y868" s="75"/>
      <c r="Z868" s="75"/>
      <c r="AA868" s="75"/>
      <c r="AB868" s="75"/>
      <c r="AC868" s="75"/>
      <c r="AD868" s="75"/>
      <c r="AE868" s="75"/>
      <c r="AF868" s="75"/>
      <c r="AG868" s="75"/>
      <c r="AH868" s="75"/>
      <c r="AI868" s="75"/>
      <c r="AJ868" s="75"/>
      <c r="AK868" s="75"/>
      <c r="AL868" s="75"/>
      <c r="AM868" s="75"/>
      <c r="AN868" s="75"/>
      <c r="AO868" s="75"/>
      <c r="AP868" s="75"/>
      <c r="AQ868" s="75"/>
    </row>
    <row r="869" ht="14.25" customHeight="1">
      <c r="F869" s="176"/>
      <c r="N869" s="176"/>
      <c r="V869" s="176"/>
      <c r="X869" s="132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  <c r="AO869" s="75"/>
      <c r="AP869" s="75"/>
      <c r="AQ869" s="75"/>
    </row>
    <row r="870" ht="14.25" customHeight="1">
      <c r="F870" s="176"/>
      <c r="N870" s="176"/>
      <c r="V870" s="176"/>
      <c r="X870" s="132"/>
      <c r="Y870" s="75"/>
      <c r="Z870" s="75"/>
      <c r="AA870" s="75"/>
      <c r="AB870" s="75"/>
      <c r="AC870" s="75"/>
      <c r="AD870" s="75"/>
      <c r="AE870" s="75"/>
      <c r="AF870" s="75"/>
      <c r="AG870" s="75"/>
      <c r="AH870" s="75"/>
      <c r="AI870" s="75"/>
      <c r="AJ870" s="75"/>
      <c r="AK870" s="75"/>
      <c r="AL870" s="75"/>
      <c r="AM870" s="75"/>
      <c r="AN870" s="75"/>
      <c r="AO870" s="75"/>
      <c r="AP870" s="75"/>
      <c r="AQ870" s="75"/>
    </row>
    <row r="871" ht="14.25" customHeight="1">
      <c r="F871" s="176"/>
      <c r="N871" s="176"/>
      <c r="V871" s="176"/>
      <c r="X871" s="132"/>
      <c r="Y871" s="75"/>
      <c r="Z871" s="75"/>
      <c r="AA871" s="75"/>
      <c r="AB871" s="75"/>
      <c r="AC871" s="75"/>
      <c r="AD871" s="75"/>
      <c r="AE871" s="75"/>
      <c r="AF871" s="75"/>
      <c r="AG871" s="75"/>
      <c r="AH871" s="75"/>
      <c r="AI871" s="75"/>
      <c r="AJ871" s="75"/>
      <c r="AK871" s="75"/>
      <c r="AL871" s="75"/>
      <c r="AM871" s="75"/>
      <c r="AN871" s="75"/>
      <c r="AO871" s="75"/>
      <c r="AP871" s="75"/>
      <c r="AQ871" s="75"/>
    </row>
    <row r="872" ht="14.25" customHeight="1">
      <c r="F872" s="176"/>
      <c r="N872" s="176"/>
      <c r="V872" s="176"/>
      <c r="X872" s="132"/>
      <c r="Y872" s="75"/>
      <c r="Z872" s="75"/>
      <c r="AA872" s="75"/>
      <c r="AB872" s="75"/>
      <c r="AC872" s="75"/>
      <c r="AD872" s="75"/>
      <c r="AE872" s="75"/>
      <c r="AF872" s="75"/>
      <c r="AG872" s="75"/>
      <c r="AH872" s="75"/>
      <c r="AI872" s="75"/>
      <c r="AJ872" s="75"/>
      <c r="AK872" s="75"/>
      <c r="AL872" s="75"/>
      <c r="AM872" s="75"/>
      <c r="AN872" s="75"/>
      <c r="AO872" s="75"/>
      <c r="AP872" s="75"/>
      <c r="AQ872" s="75"/>
    </row>
    <row r="873" ht="14.25" customHeight="1">
      <c r="F873" s="176"/>
      <c r="N873" s="176"/>
      <c r="V873" s="176"/>
      <c r="X873" s="132"/>
      <c r="Y873" s="75"/>
      <c r="Z873" s="75"/>
      <c r="AA873" s="75"/>
      <c r="AB873" s="75"/>
      <c r="AC873" s="75"/>
      <c r="AD873" s="75"/>
      <c r="AE873" s="75"/>
      <c r="AF873" s="75"/>
      <c r="AG873" s="75"/>
      <c r="AH873" s="75"/>
      <c r="AI873" s="75"/>
      <c r="AJ873" s="75"/>
      <c r="AK873" s="75"/>
      <c r="AL873" s="75"/>
      <c r="AM873" s="75"/>
      <c r="AN873" s="75"/>
      <c r="AO873" s="75"/>
      <c r="AP873" s="75"/>
      <c r="AQ873" s="75"/>
    </row>
    <row r="874" ht="14.25" customHeight="1">
      <c r="F874" s="176"/>
      <c r="N874" s="176"/>
      <c r="V874" s="176"/>
      <c r="X874" s="132"/>
      <c r="Y874" s="75"/>
      <c r="Z874" s="75"/>
      <c r="AA874" s="75"/>
      <c r="AB874" s="75"/>
      <c r="AC874" s="75"/>
      <c r="AD874" s="75"/>
      <c r="AE874" s="75"/>
      <c r="AF874" s="75"/>
      <c r="AG874" s="75"/>
      <c r="AH874" s="75"/>
      <c r="AI874" s="75"/>
      <c r="AJ874" s="75"/>
      <c r="AK874" s="75"/>
      <c r="AL874" s="75"/>
      <c r="AM874" s="75"/>
      <c r="AN874" s="75"/>
      <c r="AO874" s="75"/>
      <c r="AP874" s="75"/>
      <c r="AQ874" s="75"/>
    </row>
    <row r="875" ht="14.25" customHeight="1">
      <c r="F875" s="176"/>
      <c r="N875" s="176"/>
      <c r="V875" s="176"/>
      <c r="X875" s="132"/>
      <c r="Y875" s="75"/>
      <c r="Z875" s="75"/>
      <c r="AA875" s="75"/>
      <c r="AB875" s="75"/>
      <c r="AC875" s="75"/>
      <c r="AD875" s="75"/>
      <c r="AE875" s="75"/>
      <c r="AF875" s="75"/>
      <c r="AG875" s="75"/>
      <c r="AH875" s="75"/>
      <c r="AI875" s="75"/>
      <c r="AJ875" s="75"/>
      <c r="AK875" s="75"/>
      <c r="AL875" s="75"/>
      <c r="AM875" s="75"/>
      <c r="AN875" s="75"/>
      <c r="AO875" s="75"/>
      <c r="AP875" s="75"/>
      <c r="AQ875" s="75"/>
    </row>
    <row r="876" ht="14.25" customHeight="1">
      <c r="F876" s="176"/>
      <c r="N876" s="176"/>
      <c r="V876" s="176"/>
      <c r="X876" s="132"/>
      <c r="Y876" s="75"/>
      <c r="Z876" s="75"/>
      <c r="AA876" s="75"/>
      <c r="AB876" s="75"/>
      <c r="AC876" s="75"/>
      <c r="AD876" s="75"/>
      <c r="AE876" s="75"/>
      <c r="AF876" s="75"/>
      <c r="AG876" s="75"/>
      <c r="AH876" s="75"/>
      <c r="AI876" s="75"/>
      <c r="AJ876" s="75"/>
      <c r="AK876" s="75"/>
      <c r="AL876" s="75"/>
      <c r="AM876" s="75"/>
      <c r="AN876" s="75"/>
      <c r="AO876" s="75"/>
      <c r="AP876" s="75"/>
      <c r="AQ876" s="75"/>
    </row>
    <row r="877" ht="14.25" customHeight="1">
      <c r="F877" s="176"/>
      <c r="N877" s="176"/>
      <c r="V877" s="176"/>
      <c r="X877" s="132"/>
      <c r="Y877" s="75"/>
      <c r="Z877" s="75"/>
      <c r="AA877" s="75"/>
      <c r="AB877" s="75"/>
      <c r="AC877" s="75"/>
      <c r="AD877" s="75"/>
      <c r="AE877" s="75"/>
      <c r="AF877" s="75"/>
      <c r="AG877" s="75"/>
      <c r="AH877" s="75"/>
      <c r="AI877" s="75"/>
      <c r="AJ877" s="75"/>
      <c r="AK877" s="75"/>
      <c r="AL877" s="75"/>
      <c r="AM877" s="75"/>
      <c r="AN877" s="75"/>
      <c r="AO877" s="75"/>
      <c r="AP877" s="75"/>
      <c r="AQ877" s="75"/>
    </row>
    <row r="878" ht="14.25" customHeight="1">
      <c r="F878" s="176"/>
      <c r="N878" s="176"/>
      <c r="V878" s="176"/>
      <c r="X878" s="132"/>
      <c r="Y878" s="75"/>
      <c r="Z878" s="75"/>
      <c r="AA878" s="75"/>
      <c r="AB878" s="75"/>
      <c r="AC878" s="75"/>
      <c r="AD878" s="75"/>
      <c r="AE878" s="75"/>
      <c r="AF878" s="75"/>
      <c r="AG878" s="75"/>
      <c r="AH878" s="75"/>
      <c r="AI878" s="75"/>
      <c r="AJ878" s="75"/>
      <c r="AK878" s="75"/>
      <c r="AL878" s="75"/>
      <c r="AM878" s="75"/>
      <c r="AN878" s="75"/>
      <c r="AO878" s="75"/>
      <c r="AP878" s="75"/>
      <c r="AQ878" s="75"/>
    </row>
    <row r="879" ht="14.25" customHeight="1">
      <c r="F879" s="176"/>
      <c r="N879" s="176"/>
      <c r="V879" s="176"/>
      <c r="X879" s="132"/>
      <c r="Y879" s="75"/>
      <c r="Z879" s="75"/>
      <c r="AA879" s="75"/>
      <c r="AB879" s="75"/>
      <c r="AC879" s="75"/>
      <c r="AD879" s="75"/>
      <c r="AE879" s="75"/>
      <c r="AF879" s="75"/>
      <c r="AG879" s="75"/>
      <c r="AH879" s="75"/>
      <c r="AI879" s="75"/>
      <c r="AJ879" s="75"/>
      <c r="AK879" s="75"/>
      <c r="AL879" s="75"/>
      <c r="AM879" s="75"/>
      <c r="AN879" s="75"/>
      <c r="AO879" s="75"/>
      <c r="AP879" s="75"/>
      <c r="AQ879" s="75"/>
    </row>
    <row r="880" ht="14.25" customHeight="1">
      <c r="F880" s="176"/>
      <c r="N880" s="176"/>
      <c r="V880" s="176"/>
      <c r="X880" s="132"/>
      <c r="Y880" s="75"/>
      <c r="Z880" s="75"/>
      <c r="AA880" s="75"/>
      <c r="AB880" s="75"/>
      <c r="AC880" s="75"/>
      <c r="AD880" s="75"/>
      <c r="AE880" s="75"/>
      <c r="AF880" s="75"/>
      <c r="AG880" s="75"/>
      <c r="AH880" s="75"/>
      <c r="AI880" s="75"/>
      <c r="AJ880" s="75"/>
      <c r="AK880" s="75"/>
      <c r="AL880" s="75"/>
      <c r="AM880" s="75"/>
      <c r="AN880" s="75"/>
      <c r="AO880" s="75"/>
      <c r="AP880" s="75"/>
      <c r="AQ880" s="75"/>
    </row>
    <row r="881" ht="14.25" customHeight="1">
      <c r="F881" s="176"/>
      <c r="N881" s="176"/>
      <c r="V881" s="176"/>
      <c r="X881" s="132"/>
      <c r="Y881" s="75"/>
      <c r="Z881" s="75"/>
      <c r="AA881" s="75"/>
      <c r="AB881" s="75"/>
      <c r="AC881" s="75"/>
      <c r="AD881" s="75"/>
      <c r="AE881" s="75"/>
      <c r="AF881" s="75"/>
      <c r="AG881" s="75"/>
      <c r="AH881" s="75"/>
      <c r="AI881" s="75"/>
      <c r="AJ881" s="75"/>
      <c r="AK881" s="75"/>
      <c r="AL881" s="75"/>
      <c r="AM881" s="75"/>
      <c r="AN881" s="75"/>
      <c r="AO881" s="75"/>
      <c r="AP881" s="75"/>
      <c r="AQ881" s="75"/>
    </row>
    <row r="882" ht="14.25" customHeight="1">
      <c r="F882" s="176"/>
      <c r="N882" s="176"/>
      <c r="V882" s="176"/>
      <c r="X882" s="132"/>
      <c r="Y882" s="75"/>
      <c r="Z882" s="75"/>
      <c r="AA882" s="75"/>
      <c r="AB882" s="75"/>
      <c r="AC882" s="75"/>
      <c r="AD882" s="75"/>
      <c r="AE882" s="75"/>
      <c r="AF882" s="75"/>
      <c r="AG882" s="75"/>
      <c r="AH882" s="75"/>
      <c r="AI882" s="75"/>
      <c r="AJ882" s="75"/>
      <c r="AK882" s="75"/>
      <c r="AL882" s="75"/>
      <c r="AM882" s="75"/>
      <c r="AN882" s="75"/>
      <c r="AO882" s="75"/>
      <c r="AP882" s="75"/>
      <c r="AQ882" s="75"/>
    </row>
    <row r="883" ht="14.25" customHeight="1">
      <c r="F883" s="176"/>
      <c r="N883" s="176"/>
      <c r="V883" s="176"/>
      <c r="X883" s="132"/>
      <c r="Y883" s="75"/>
      <c r="Z883" s="75"/>
      <c r="AA883" s="75"/>
      <c r="AB883" s="75"/>
      <c r="AC883" s="75"/>
      <c r="AD883" s="75"/>
      <c r="AE883" s="75"/>
      <c r="AF883" s="75"/>
      <c r="AG883" s="75"/>
      <c r="AH883" s="75"/>
      <c r="AI883" s="75"/>
      <c r="AJ883" s="75"/>
      <c r="AK883" s="75"/>
      <c r="AL883" s="75"/>
      <c r="AM883" s="75"/>
      <c r="AN883" s="75"/>
      <c r="AO883" s="75"/>
      <c r="AP883" s="75"/>
      <c r="AQ883" s="75"/>
    </row>
    <row r="884" ht="14.25" customHeight="1">
      <c r="F884" s="176"/>
      <c r="N884" s="176"/>
      <c r="V884" s="176"/>
      <c r="X884" s="132"/>
      <c r="Y884" s="75"/>
      <c r="Z884" s="75"/>
      <c r="AA884" s="75"/>
      <c r="AB884" s="75"/>
      <c r="AC884" s="75"/>
      <c r="AD884" s="75"/>
      <c r="AE884" s="75"/>
      <c r="AF884" s="75"/>
      <c r="AG884" s="75"/>
      <c r="AH884" s="75"/>
      <c r="AI884" s="75"/>
      <c r="AJ884" s="75"/>
      <c r="AK884" s="75"/>
      <c r="AL884" s="75"/>
      <c r="AM884" s="75"/>
      <c r="AN884" s="75"/>
      <c r="AO884" s="75"/>
      <c r="AP884" s="75"/>
      <c r="AQ884" s="75"/>
    </row>
    <row r="885" ht="14.25" customHeight="1">
      <c r="F885" s="176"/>
      <c r="N885" s="176"/>
      <c r="V885" s="176"/>
      <c r="X885" s="132"/>
      <c r="Y885" s="75"/>
      <c r="Z885" s="75"/>
      <c r="AA885" s="75"/>
      <c r="AB885" s="75"/>
      <c r="AC885" s="75"/>
      <c r="AD885" s="75"/>
      <c r="AE885" s="75"/>
      <c r="AF885" s="75"/>
      <c r="AG885" s="75"/>
      <c r="AH885" s="75"/>
      <c r="AI885" s="75"/>
      <c r="AJ885" s="75"/>
      <c r="AK885" s="75"/>
      <c r="AL885" s="75"/>
      <c r="AM885" s="75"/>
      <c r="AN885" s="75"/>
      <c r="AO885" s="75"/>
      <c r="AP885" s="75"/>
      <c r="AQ885" s="75"/>
    </row>
    <row r="886" ht="14.25" customHeight="1">
      <c r="F886" s="176"/>
      <c r="N886" s="176"/>
      <c r="V886" s="176"/>
      <c r="X886" s="132"/>
      <c r="Y886" s="75"/>
      <c r="Z886" s="75"/>
      <c r="AA886" s="75"/>
      <c r="AB886" s="75"/>
      <c r="AC886" s="75"/>
      <c r="AD886" s="75"/>
      <c r="AE886" s="75"/>
      <c r="AF886" s="75"/>
      <c r="AG886" s="75"/>
      <c r="AH886" s="75"/>
      <c r="AI886" s="75"/>
      <c r="AJ886" s="75"/>
      <c r="AK886" s="75"/>
      <c r="AL886" s="75"/>
      <c r="AM886" s="75"/>
      <c r="AN886" s="75"/>
      <c r="AO886" s="75"/>
      <c r="AP886" s="75"/>
      <c r="AQ886" s="75"/>
    </row>
    <row r="887" ht="14.25" customHeight="1">
      <c r="F887" s="176"/>
      <c r="N887" s="176"/>
      <c r="V887" s="176"/>
      <c r="X887" s="132"/>
      <c r="Y887" s="75"/>
      <c r="Z887" s="75"/>
      <c r="AA887" s="75"/>
      <c r="AB887" s="75"/>
      <c r="AC887" s="75"/>
      <c r="AD887" s="75"/>
      <c r="AE887" s="75"/>
      <c r="AF887" s="75"/>
      <c r="AG887" s="75"/>
      <c r="AH887" s="75"/>
      <c r="AI887" s="75"/>
      <c r="AJ887" s="75"/>
      <c r="AK887" s="75"/>
      <c r="AL887" s="75"/>
      <c r="AM887" s="75"/>
      <c r="AN887" s="75"/>
      <c r="AO887" s="75"/>
      <c r="AP887" s="75"/>
      <c r="AQ887" s="75"/>
    </row>
    <row r="888" ht="14.25" customHeight="1">
      <c r="F888" s="176"/>
      <c r="N888" s="176"/>
      <c r="V888" s="176"/>
      <c r="X888" s="132"/>
      <c r="Y888" s="75"/>
      <c r="Z888" s="75"/>
      <c r="AA888" s="75"/>
      <c r="AB888" s="75"/>
      <c r="AC888" s="75"/>
      <c r="AD888" s="75"/>
      <c r="AE888" s="75"/>
      <c r="AF888" s="75"/>
      <c r="AG888" s="75"/>
      <c r="AH888" s="75"/>
      <c r="AI888" s="75"/>
      <c r="AJ888" s="75"/>
      <c r="AK888" s="75"/>
      <c r="AL888" s="75"/>
      <c r="AM888" s="75"/>
      <c r="AN888" s="75"/>
      <c r="AO888" s="75"/>
      <c r="AP888" s="75"/>
      <c r="AQ888" s="75"/>
    </row>
    <row r="889" ht="14.25" customHeight="1">
      <c r="F889" s="176"/>
      <c r="N889" s="176"/>
      <c r="V889" s="176"/>
      <c r="X889" s="132"/>
      <c r="Y889" s="75"/>
      <c r="Z889" s="75"/>
      <c r="AA889" s="75"/>
      <c r="AB889" s="75"/>
      <c r="AC889" s="75"/>
      <c r="AD889" s="75"/>
      <c r="AE889" s="75"/>
      <c r="AF889" s="75"/>
      <c r="AG889" s="75"/>
      <c r="AH889" s="75"/>
      <c r="AI889" s="75"/>
      <c r="AJ889" s="75"/>
      <c r="AK889" s="75"/>
      <c r="AL889" s="75"/>
      <c r="AM889" s="75"/>
      <c r="AN889" s="75"/>
      <c r="AO889" s="75"/>
      <c r="AP889" s="75"/>
      <c r="AQ889" s="75"/>
    </row>
    <row r="890" ht="14.25" customHeight="1">
      <c r="F890" s="176"/>
      <c r="N890" s="176"/>
      <c r="V890" s="176"/>
      <c r="X890" s="132"/>
      <c r="Y890" s="75"/>
      <c r="Z890" s="75"/>
      <c r="AA890" s="75"/>
      <c r="AB890" s="75"/>
      <c r="AC890" s="75"/>
      <c r="AD890" s="75"/>
      <c r="AE890" s="75"/>
      <c r="AF890" s="75"/>
      <c r="AG890" s="75"/>
      <c r="AH890" s="75"/>
      <c r="AI890" s="75"/>
      <c r="AJ890" s="75"/>
      <c r="AK890" s="75"/>
      <c r="AL890" s="75"/>
      <c r="AM890" s="75"/>
      <c r="AN890" s="75"/>
      <c r="AO890" s="75"/>
      <c r="AP890" s="75"/>
      <c r="AQ890" s="75"/>
    </row>
    <row r="891" ht="14.25" customHeight="1">
      <c r="F891" s="176"/>
      <c r="N891" s="176"/>
      <c r="V891" s="176"/>
      <c r="X891" s="132"/>
      <c r="Y891" s="75"/>
      <c r="Z891" s="75"/>
      <c r="AA891" s="75"/>
      <c r="AB891" s="75"/>
      <c r="AC891" s="75"/>
      <c r="AD891" s="75"/>
      <c r="AE891" s="75"/>
      <c r="AF891" s="75"/>
      <c r="AG891" s="75"/>
      <c r="AH891" s="75"/>
      <c r="AI891" s="75"/>
      <c r="AJ891" s="75"/>
      <c r="AK891" s="75"/>
      <c r="AL891" s="75"/>
      <c r="AM891" s="75"/>
      <c r="AN891" s="75"/>
      <c r="AO891" s="75"/>
      <c r="AP891" s="75"/>
      <c r="AQ891" s="75"/>
    </row>
    <row r="892" ht="14.25" customHeight="1">
      <c r="F892" s="176"/>
      <c r="N892" s="176"/>
      <c r="V892" s="176"/>
      <c r="X892" s="132"/>
      <c r="Y892" s="75"/>
      <c r="Z892" s="75"/>
      <c r="AA892" s="75"/>
      <c r="AB892" s="75"/>
      <c r="AC892" s="75"/>
      <c r="AD892" s="75"/>
      <c r="AE892" s="75"/>
      <c r="AF892" s="75"/>
      <c r="AG892" s="75"/>
      <c r="AH892" s="75"/>
      <c r="AI892" s="75"/>
      <c r="AJ892" s="75"/>
      <c r="AK892" s="75"/>
      <c r="AL892" s="75"/>
      <c r="AM892" s="75"/>
      <c r="AN892" s="75"/>
      <c r="AO892" s="75"/>
      <c r="AP892" s="75"/>
      <c r="AQ892" s="75"/>
    </row>
    <row r="893" ht="14.25" customHeight="1">
      <c r="F893" s="176"/>
      <c r="N893" s="176"/>
      <c r="V893" s="176"/>
      <c r="X893" s="132"/>
      <c r="Y893" s="75"/>
      <c r="Z893" s="75"/>
      <c r="AA893" s="75"/>
      <c r="AB893" s="75"/>
      <c r="AC893" s="75"/>
      <c r="AD893" s="75"/>
      <c r="AE893" s="75"/>
      <c r="AF893" s="75"/>
      <c r="AG893" s="75"/>
      <c r="AH893" s="75"/>
      <c r="AI893" s="75"/>
      <c r="AJ893" s="75"/>
      <c r="AK893" s="75"/>
      <c r="AL893" s="75"/>
      <c r="AM893" s="75"/>
      <c r="AN893" s="75"/>
      <c r="AO893" s="75"/>
      <c r="AP893" s="75"/>
      <c r="AQ893" s="75"/>
    </row>
    <row r="894" ht="14.25" customHeight="1">
      <c r="F894" s="176"/>
      <c r="N894" s="176"/>
      <c r="V894" s="176"/>
      <c r="X894" s="132"/>
      <c r="Y894" s="75"/>
      <c r="Z894" s="75"/>
      <c r="AA894" s="75"/>
      <c r="AB894" s="75"/>
      <c r="AC894" s="75"/>
      <c r="AD894" s="75"/>
      <c r="AE894" s="75"/>
      <c r="AF894" s="75"/>
      <c r="AG894" s="75"/>
      <c r="AH894" s="75"/>
      <c r="AI894" s="75"/>
      <c r="AJ894" s="75"/>
      <c r="AK894" s="75"/>
      <c r="AL894" s="75"/>
      <c r="AM894" s="75"/>
      <c r="AN894" s="75"/>
      <c r="AO894" s="75"/>
      <c r="AP894" s="75"/>
      <c r="AQ894" s="75"/>
    </row>
    <row r="895" ht="14.25" customHeight="1">
      <c r="F895" s="176"/>
      <c r="N895" s="176"/>
      <c r="V895" s="176"/>
      <c r="X895" s="132"/>
      <c r="Y895" s="75"/>
      <c r="Z895" s="75"/>
      <c r="AA895" s="75"/>
      <c r="AB895" s="75"/>
      <c r="AC895" s="75"/>
      <c r="AD895" s="75"/>
      <c r="AE895" s="75"/>
      <c r="AF895" s="75"/>
      <c r="AG895" s="75"/>
      <c r="AH895" s="75"/>
      <c r="AI895" s="75"/>
      <c r="AJ895" s="75"/>
      <c r="AK895" s="75"/>
      <c r="AL895" s="75"/>
      <c r="AM895" s="75"/>
      <c r="AN895" s="75"/>
      <c r="AO895" s="75"/>
      <c r="AP895" s="75"/>
      <c r="AQ895" s="75"/>
    </row>
    <row r="896" ht="14.25" customHeight="1">
      <c r="F896" s="176"/>
      <c r="N896" s="176"/>
      <c r="V896" s="176"/>
      <c r="X896" s="132"/>
      <c r="Y896" s="75"/>
      <c r="Z896" s="75"/>
      <c r="AA896" s="75"/>
      <c r="AB896" s="75"/>
      <c r="AC896" s="75"/>
      <c r="AD896" s="75"/>
      <c r="AE896" s="75"/>
      <c r="AF896" s="75"/>
      <c r="AG896" s="75"/>
      <c r="AH896" s="75"/>
      <c r="AI896" s="75"/>
      <c r="AJ896" s="75"/>
      <c r="AK896" s="75"/>
      <c r="AL896" s="75"/>
      <c r="AM896" s="75"/>
      <c r="AN896" s="75"/>
      <c r="AO896" s="75"/>
      <c r="AP896" s="75"/>
      <c r="AQ896" s="75"/>
    </row>
    <row r="897" ht="14.25" customHeight="1">
      <c r="F897" s="176"/>
      <c r="N897" s="176"/>
      <c r="V897" s="176"/>
      <c r="X897" s="132"/>
      <c r="Y897" s="75"/>
      <c r="Z897" s="75"/>
      <c r="AA897" s="75"/>
      <c r="AB897" s="75"/>
      <c r="AC897" s="75"/>
      <c r="AD897" s="75"/>
      <c r="AE897" s="75"/>
      <c r="AF897" s="75"/>
      <c r="AG897" s="75"/>
      <c r="AH897" s="75"/>
      <c r="AI897" s="75"/>
      <c r="AJ897" s="75"/>
      <c r="AK897" s="75"/>
      <c r="AL897" s="75"/>
      <c r="AM897" s="75"/>
      <c r="AN897" s="75"/>
      <c r="AO897" s="75"/>
      <c r="AP897" s="75"/>
      <c r="AQ897" s="75"/>
    </row>
    <row r="898" ht="14.25" customHeight="1">
      <c r="F898" s="176"/>
      <c r="N898" s="176"/>
      <c r="V898" s="176"/>
      <c r="X898" s="132"/>
      <c r="Y898" s="75"/>
      <c r="Z898" s="75"/>
      <c r="AA898" s="75"/>
      <c r="AB898" s="75"/>
      <c r="AC898" s="75"/>
      <c r="AD898" s="75"/>
      <c r="AE898" s="75"/>
      <c r="AF898" s="75"/>
      <c r="AG898" s="75"/>
      <c r="AH898" s="75"/>
      <c r="AI898" s="75"/>
      <c r="AJ898" s="75"/>
      <c r="AK898" s="75"/>
      <c r="AL898" s="75"/>
      <c r="AM898" s="75"/>
      <c r="AN898" s="75"/>
      <c r="AO898" s="75"/>
      <c r="AP898" s="75"/>
      <c r="AQ898" s="75"/>
    </row>
    <row r="899" ht="14.25" customHeight="1">
      <c r="F899" s="176"/>
      <c r="N899" s="176"/>
      <c r="V899" s="176"/>
      <c r="X899" s="132"/>
      <c r="Y899" s="75"/>
      <c r="Z899" s="75"/>
      <c r="AA899" s="75"/>
      <c r="AB899" s="75"/>
      <c r="AC899" s="75"/>
      <c r="AD899" s="75"/>
      <c r="AE899" s="75"/>
      <c r="AF899" s="75"/>
      <c r="AG899" s="75"/>
      <c r="AH899" s="75"/>
      <c r="AI899" s="75"/>
      <c r="AJ899" s="75"/>
      <c r="AK899" s="75"/>
      <c r="AL899" s="75"/>
      <c r="AM899" s="75"/>
      <c r="AN899" s="75"/>
      <c r="AO899" s="75"/>
      <c r="AP899" s="75"/>
      <c r="AQ899" s="75"/>
    </row>
    <row r="900" ht="14.25" customHeight="1">
      <c r="F900" s="176"/>
      <c r="N900" s="176"/>
      <c r="V900" s="176"/>
      <c r="X900" s="132"/>
      <c r="Y900" s="75"/>
      <c r="Z900" s="75"/>
      <c r="AA900" s="75"/>
      <c r="AB900" s="75"/>
      <c r="AC900" s="75"/>
      <c r="AD900" s="75"/>
      <c r="AE900" s="75"/>
      <c r="AF900" s="75"/>
      <c r="AG900" s="75"/>
      <c r="AH900" s="75"/>
      <c r="AI900" s="75"/>
      <c r="AJ900" s="75"/>
      <c r="AK900" s="75"/>
      <c r="AL900" s="75"/>
      <c r="AM900" s="75"/>
      <c r="AN900" s="75"/>
      <c r="AO900" s="75"/>
      <c r="AP900" s="75"/>
      <c r="AQ900" s="75"/>
    </row>
    <row r="901" ht="14.25" customHeight="1">
      <c r="F901" s="176"/>
      <c r="N901" s="176"/>
      <c r="V901" s="176"/>
      <c r="X901" s="132"/>
      <c r="Y901" s="75"/>
      <c r="Z901" s="75"/>
      <c r="AA901" s="75"/>
      <c r="AB901" s="75"/>
      <c r="AC901" s="75"/>
      <c r="AD901" s="75"/>
      <c r="AE901" s="75"/>
      <c r="AF901" s="75"/>
      <c r="AG901" s="75"/>
      <c r="AH901" s="75"/>
      <c r="AI901" s="75"/>
      <c r="AJ901" s="75"/>
      <c r="AK901" s="75"/>
      <c r="AL901" s="75"/>
      <c r="AM901" s="75"/>
      <c r="AN901" s="75"/>
      <c r="AO901" s="75"/>
      <c r="AP901" s="75"/>
      <c r="AQ901" s="75"/>
    </row>
    <row r="902" ht="14.25" customHeight="1">
      <c r="F902" s="176"/>
      <c r="N902" s="176"/>
      <c r="V902" s="176"/>
      <c r="X902" s="132"/>
      <c r="Y902" s="75"/>
      <c r="Z902" s="75"/>
      <c r="AA902" s="75"/>
      <c r="AB902" s="75"/>
      <c r="AC902" s="75"/>
      <c r="AD902" s="75"/>
      <c r="AE902" s="75"/>
      <c r="AF902" s="75"/>
      <c r="AG902" s="75"/>
      <c r="AH902" s="75"/>
      <c r="AI902" s="75"/>
      <c r="AJ902" s="75"/>
      <c r="AK902" s="75"/>
      <c r="AL902" s="75"/>
      <c r="AM902" s="75"/>
      <c r="AN902" s="75"/>
      <c r="AO902" s="75"/>
      <c r="AP902" s="75"/>
      <c r="AQ902" s="75"/>
    </row>
    <row r="903" ht="14.25" customHeight="1">
      <c r="F903" s="176"/>
      <c r="N903" s="176"/>
      <c r="V903" s="176"/>
      <c r="X903" s="132"/>
      <c r="Y903" s="75"/>
      <c r="Z903" s="75"/>
      <c r="AA903" s="75"/>
      <c r="AB903" s="75"/>
      <c r="AC903" s="75"/>
      <c r="AD903" s="75"/>
      <c r="AE903" s="75"/>
      <c r="AF903" s="75"/>
      <c r="AG903" s="75"/>
      <c r="AH903" s="75"/>
      <c r="AI903" s="75"/>
      <c r="AJ903" s="75"/>
      <c r="AK903" s="75"/>
      <c r="AL903" s="75"/>
      <c r="AM903" s="75"/>
      <c r="AN903" s="75"/>
      <c r="AO903" s="75"/>
      <c r="AP903" s="75"/>
      <c r="AQ903" s="75"/>
    </row>
    <row r="904" ht="14.25" customHeight="1">
      <c r="F904" s="176"/>
      <c r="N904" s="176"/>
      <c r="V904" s="176"/>
      <c r="X904" s="132"/>
      <c r="Y904" s="75"/>
      <c r="Z904" s="75"/>
      <c r="AA904" s="75"/>
      <c r="AB904" s="75"/>
      <c r="AC904" s="75"/>
      <c r="AD904" s="75"/>
      <c r="AE904" s="75"/>
      <c r="AF904" s="75"/>
      <c r="AG904" s="75"/>
      <c r="AH904" s="75"/>
      <c r="AI904" s="75"/>
      <c r="AJ904" s="75"/>
      <c r="AK904" s="75"/>
      <c r="AL904" s="75"/>
      <c r="AM904" s="75"/>
      <c r="AN904" s="75"/>
      <c r="AO904" s="75"/>
      <c r="AP904" s="75"/>
      <c r="AQ904" s="75"/>
    </row>
    <row r="905" ht="14.25" customHeight="1">
      <c r="F905" s="176"/>
      <c r="N905" s="176"/>
      <c r="V905" s="176"/>
      <c r="X905" s="132"/>
      <c r="Y905" s="75"/>
      <c r="Z905" s="75"/>
      <c r="AA905" s="75"/>
      <c r="AB905" s="75"/>
      <c r="AC905" s="75"/>
      <c r="AD905" s="75"/>
      <c r="AE905" s="75"/>
      <c r="AF905" s="75"/>
      <c r="AG905" s="75"/>
      <c r="AH905" s="75"/>
      <c r="AI905" s="75"/>
      <c r="AJ905" s="75"/>
      <c r="AK905" s="75"/>
      <c r="AL905" s="75"/>
      <c r="AM905" s="75"/>
      <c r="AN905" s="75"/>
      <c r="AO905" s="75"/>
      <c r="AP905" s="75"/>
      <c r="AQ905" s="75"/>
    </row>
    <row r="906" ht="14.25" customHeight="1">
      <c r="F906" s="176"/>
      <c r="N906" s="176"/>
      <c r="V906" s="176"/>
      <c r="X906" s="132"/>
      <c r="Y906" s="75"/>
      <c r="Z906" s="75"/>
      <c r="AA906" s="75"/>
      <c r="AB906" s="75"/>
      <c r="AC906" s="75"/>
      <c r="AD906" s="75"/>
      <c r="AE906" s="75"/>
      <c r="AF906" s="75"/>
      <c r="AG906" s="75"/>
      <c r="AH906" s="75"/>
      <c r="AI906" s="75"/>
      <c r="AJ906" s="75"/>
      <c r="AK906" s="75"/>
      <c r="AL906" s="75"/>
      <c r="AM906" s="75"/>
      <c r="AN906" s="75"/>
      <c r="AO906" s="75"/>
      <c r="AP906" s="75"/>
      <c r="AQ906" s="75"/>
    </row>
    <row r="907" ht="14.25" customHeight="1">
      <c r="F907" s="176"/>
      <c r="N907" s="176"/>
      <c r="V907" s="176"/>
      <c r="X907" s="132"/>
      <c r="Y907" s="75"/>
      <c r="Z907" s="75"/>
      <c r="AA907" s="75"/>
      <c r="AB907" s="75"/>
      <c r="AC907" s="75"/>
      <c r="AD907" s="75"/>
      <c r="AE907" s="75"/>
      <c r="AF907" s="75"/>
      <c r="AG907" s="75"/>
      <c r="AH907" s="75"/>
      <c r="AI907" s="75"/>
      <c r="AJ907" s="75"/>
      <c r="AK907" s="75"/>
      <c r="AL907" s="75"/>
      <c r="AM907" s="75"/>
      <c r="AN907" s="75"/>
      <c r="AO907" s="75"/>
      <c r="AP907" s="75"/>
      <c r="AQ907" s="75"/>
    </row>
    <row r="908" ht="14.25" customHeight="1">
      <c r="F908" s="176"/>
      <c r="N908" s="176"/>
      <c r="V908" s="176"/>
      <c r="X908" s="132"/>
      <c r="Y908" s="75"/>
      <c r="Z908" s="75"/>
      <c r="AA908" s="75"/>
      <c r="AB908" s="75"/>
      <c r="AC908" s="75"/>
      <c r="AD908" s="75"/>
      <c r="AE908" s="75"/>
      <c r="AF908" s="75"/>
      <c r="AG908" s="75"/>
      <c r="AH908" s="75"/>
      <c r="AI908" s="75"/>
      <c r="AJ908" s="75"/>
      <c r="AK908" s="75"/>
      <c r="AL908" s="75"/>
      <c r="AM908" s="75"/>
      <c r="AN908" s="75"/>
      <c r="AO908" s="75"/>
      <c r="AP908" s="75"/>
      <c r="AQ908" s="75"/>
    </row>
    <row r="909" ht="14.25" customHeight="1">
      <c r="F909" s="176"/>
      <c r="N909" s="176"/>
      <c r="V909" s="176"/>
      <c r="X909" s="132"/>
      <c r="Y909" s="75"/>
      <c r="Z909" s="75"/>
      <c r="AA909" s="75"/>
      <c r="AB909" s="75"/>
      <c r="AC909" s="75"/>
      <c r="AD909" s="75"/>
      <c r="AE909" s="75"/>
      <c r="AF909" s="75"/>
      <c r="AG909" s="75"/>
      <c r="AH909" s="75"/>
      <c r="AI909" s="75"/>
      <c r="AJ909" s="75"/>
      <c r="AK909" s="75"/>
      <c r="AL909" s="75"/>
      <c r="AM909" s="75"/>
      <c r="AN909" s="75"/>
      <c r="AO909" s="75"/>
      <c r="AP909" s="75"/>
      <c r="AQ909" s="75"/>
    </row>
    <row r="910" ht="14.25" customHeight="1">
      <c r="F910" s="176"/>
      <c r="N910" s="176"/>
      <c r="V910" s="176"/>
      <c r="X910" s="132"/>
      <c r="Y910" s="75"/>
      <c r="Z910" s="75"/>
      <c r="AA910" s="75"/>
      <c r="AB910" s="75"/>
      <c r="AC910" s="75"/>
      <c r="AD910" s="75"/>
      <c r="AE910" s="75"/>
      <c r="AF910" s="75"/>
      <c r="AG910" s="75"/>
      <c r="AH910" s="75"/>
      <c r="AI910" s="75"/>
      <c r="AJ910" s="75"/>
      <c r="AK910" s="75"/>
      <c r="AL910" s="75"/>
      <c r="AM910" s="75"/>
      <c r="AN910" s="75"/>
      <c r="AO910" s="75"/>
      <c r="AP910" s="75"/>
      <c r="AQ910" s="75"/>
    </row>
    <row r="911" ht="14.25" customHeight="1">
      <c r="F911" s="176"/>
      <c r="N911" s="176"/>
      <c r="V911" s="176"/>
      <c r="X911" s="132"/>
      <c r="Y911" s="75"/>
      <c r="Z911" s="75"/>
      <c r="AA911" s="75"/>
      <c r="AB911" s="75"/>
      <c r="AC911" s="75"/>
      <c r="AD911" s="75"/>
      <c r="AE911" s="75"/>
      <c r="AF911" s="75"/>
      <c r="AG911" s="75"/>
      <c r="AH911" s="75"/>
      <c r="AI911" s="75"/>
      <c r="AJ911" s="75"/>
      <c r="AK911" s="75"/>
      <c r="AL911" s="75"/>
      <c r="AM911" s="75"/>
      <c r="AN911" s="75"/>
      <c r="AO911" s="75"/>
      <c r="AP911" s="75"/>
      <c r="AQ911" s="75"/>
    </row>
    <row r="912" ht="14.25" customHeight="1">
      <c r="F912" s="176"/>
      <c r="N912" s="176"/>
      <c r="V912" s="176"/>
      <c r="X912" s="132"/>
      <c r="Y912" s="75"/>
      <c r="Z912" s="75"/>
      <c r="AA912" s="75"/>
      <c r="AB912" s="75"/>
      <c r="AC912" s="75"/>
      <c r="AD912" s="75"/>
      <c r="AE912" s="75"/>
      <c r="AF912" s="75"/>
      <c r="AG912" s="75"/>
      <c r="AH912" s="75"/>
      <c r="AI912" s="75"/>
      <c r="AJ912" s="75"/>
      <c r="AK912" s="75"/>
      <c r="AL912" s="75"/>
      <c r="AM912" s="75"/>
      <c r="AN912" s="75"/>
      <c r="AO912" s="75"/>
      <c r="AP912" s="75"/>
      <c r="AQ912" s="75"/>
    </row>
    <row r="913" ht="14.25" customHeight="1">
      <c r="F913" s="176"/>
      <c r="N913" s="176"/>
      <c r="V913" s="176"/>
      <c r="X913" s="132"/>
      <c r="Y913" s="75"/>
      <c r="Z913" s="75"/>
      <c r="AA913" s="75"/>
      <c r="AB913" s="75"/>
      <c r="AC913" s="75"/>
      <c r="AD913" s="75"/>
      <c r="AE913" s="75"/>
      <c r="AF913" s="75"/>
      <c r="AG913" s="75"/>
      <c r="AH913" s="75"/>
      <c r="AI913" s="75"/>
      <c r="AJ913" s="75"/>
      <c r="AK913" s="75"/>
      <c r="AL913" s="75"/>
      <c r="AM913" s="75"/>
      <c r="AN913" s="75"/>
      <c r="AO913" s="75"/>
      <c r="AP913" s="75"/>
      <c r="AQ913" s="75"/>
    </row>
    <row r="914" ht="14.25" customHeight="1">
      <c r="F914" s="176"/>
      <c r="N914" s="176"/>
      <c r="V914" s="176"/>
      <c r="X914" s="132"/>
      <c r="Y914" s="75"/>
      <c r="Z914" s="75"/>
      <c r="AA914" s="75"/>
      <c r="AB914" s="75"/>
      <c r="AC914" s="75"/>
      <c r="AD914" s="75"/>
      <c r="AE914" s="75"/>
      <c r="AF914" s="75"/>
      <c r="AG914" s="75"/>
      <c r="AH914" s="75"/>
      <c r="AI914" s="75"/>
      <c r="AJ914" s="75"/>
      <c r="AK914" s="75"/>
      <c r="AL914" s="75"/>
      <c r="AM914" s="75"/>
      <c r="AN914" s="75"/>
      <c r="AO914" s="75"/>
      <c r="AP914" s="75"/>
      <c r="AQ914" s="75"/>
    </row>
    <row r="915" ht="14.25" customHeight="1">
      <c r="F915" s="176"/>
      <c r="N915" s="176"/>
      <c r="V915" s="176"/>
      <c r="X915" s="132"/>
      <c r="Y915" s="75"/>
      <c r="Z915" s="75"/>
      <c r="AA915" s="75"/>
      <c r="AB915" s="75"/>
      <c r="AC915" s="75"/>
      <c r="AD915" s="75"/>
      <c r="AE915" s="75"/>
      <c r="AF915" s="75"/>
      <c r="AG915" s="75"/>
      <c r="AH915" s="75"/>
      <c r="AI915" s="75"/>
      <c r="AJ915" s="75"/>
      <c r="AK915" s="75"/>
      <c r="AL915" s="75"/>
      <c r="AM915" s="75"/>
      <c r="AN915" s="75"/>
      <c r="AO915" s="75"/>
      <c r="AP915" s="75"/>
      <c r="AQ915" s="75"/>
    </row>
    <row r="916" ht="14.25" customHeight="1">
      <c r="F916" s="176"/>
      <c r="N916" s="176"/>
      <c r="V916" s="176"/>
      <c r="X916" s="132"/>
      <c r="Y916" s="75"/>
      <c r="Z916" s="75"/>
      <c r="AA916" s="75"/>
      <c r="AB916" s="75"/>
      <c r="AC916" s="75"/>
      <c r="AD916" s="75"/>
      <c r="AE916" s="75"/>
      <c r="AF916" s="75"/>
      <c r="AG916" s="75"/>
      <c r="AH916" s="75"/>
      <c r="AI916" s="75"/>
      <c r="AJ916" s="75"/>
      <c r="AK916" s="75"/>
      <c r="AL916" s="75"/>
      <c r="AM916" s="75"/>
      <c r="AN916" s="75"/>
      <c r="AO916" s="75"/>
      <c r="AP916" s="75"/>
      <c r="AQ916" s="75"/>
    </row>
    <row r="917" ht="14.25" customHeight="1">
      <c r="F917" s="176"/>
      <c r="N917" s="176"/>
      <c r="V917" s="176"/>
      <c r="X917" s="132"/>
      <c r="Y917" s="75"/>
      <c r="Z917" s="75"/>
      <c r="AA917" s="75"/>
      <c r="AB917" s="75"/>
      <c r="AC917" s="75"/>
      <c r="AD917" s="75"/>
      <c r="AE917" s="75"/>
      <c r="AF917" s="75"/>
      <c r="AG917" s="75"/>
      <c r="AH917" s="75"/>
      <c r="AI917" s="75"/>
      <c r="AJ917" s="75"/>
      <c r="AK917" s="75"/>
      <c r="AL917" s="75"/>
      <c r="AM917" s="75"/>
      <c r="AN917" s="75"/>
      <c r="AO917" s="75"/>
      <c r="AP917" s="75"/>
      <c r="AQ917" s="75"/>
    </row>
    <row r="918" ht="14.25" customHeight="1">
      <c r="F918" s="176"/>
      <c r="N918" s="176"/>
      <c r="V918" s="176"/>
      <c r="X918" s="132"/>
      <c r="Y918" s="75"/>
      <c r="Z918" s="75"/>
      <c r="AA918" s="75"/>
      <c r="AB918" s="75"/>
      <c r="AC918" s="75"/>
      <c r="AD918" s="75"/>
      <c r="AE918" s="75"/>
      <c r="AF918" s="75"/>
      <c r="AG918" s="75"/>
      <c r="AH918" s="75"/>
      <c r="AI918" s="75"/>
      <c r="AJ918" s="75"/>
      <c r="AK918" s="75"/>
      <c r="AL918" s="75"/>
      <c r="AM918" s="75"/>
      <c r="AN918" s="75"/>
      <c r="AO918" s="75"/>
      <c r="AP918" s="75"/>
      <c r="AQ918" s="75"/>
    </row>
    <row r="919" ht="14.25" customHeight="1">
      <c r="F919" s="176"/>
      <c r="N919" s="176"/>
      <c r="V919" s="176"/>
      <c r="X919" s="132"/>
      <c r="Y919" s="75"/>
      <c r="Z919" s="75"/>
      <c r="AA919" s="75"/>
      <c r="AB919" s="75"/>
      <c r="AC919" s="75"/>
      <c r="AD919" s="75"/>
      <c r="AE919" s="75"/>
      <c r="AF919" s="75"/>
      <c r="AG919" s="75"/>
      <c r="AH919" s="75"/>
      <c r="AI919" s="75"/>
      <c r="AJ919" s="75"/>
      <c r="AK919" s="75"/>
      <c r="AL919" s="75"/>
      <c r="AM919" s="75"/>
      <c r="AN919" s="75"/>
      <c r="AO919" s="75"/>
      <c r="AP919" s="75"/>
      <c r="AQ919" s="75"/>
    </row>
    <row r="920" ht="14.25" customHeight="1">
      <c r="F920" s="176"/>
      <c r="N920" s="176"/>
      <c r="V920" s="176"/>
      <c r="X920" s="132"/>
      <c r="Y920" s="75"/>
      <c r="Z920" s="75"/>
      <c r="AA920" s="75"/>
      <c r="AB920" s="75"/>
      <c r="AC920" s="75"/>
      <c r="AD920" s="75"/>
      <c r="AE920" s="75"/>
      <c r="AF920" s="75"/>
      <c r="AG920" s="75"/>
      <c r="AH920" s="75"/>
      <c r="AI920" s="75"/>
      <c r="AJ920" s="75"/>
      <c r="AK920" s="75"/>
      <c r="AL920" s="75"/>
      <c r="AM920" s="75"/>
      <c r="AN920" s="75"/>
      <c r="AO920" s="75"/>
      <c r="AP920" s="75"/>
      <c r="AQ920" s="75"/>
    </row>
    <row r="921" ht="14.25" customHeight="1">
      <c r="F921" s="176"/>
      <c r="N921" s="176"/>
      <c r="V921" s="176"/>
      <c r="X921" s="132"/>
      <c r="Y921" s="75"/>
      <c r="Z921" s="75"/>
      <c r="AA921" s="75"/>
      <c r="AB921" s="75"/>
      <c r="AC921" s="75"/>
      <c r="AD921" s="75"/>
      <c r="AE921" s="75"/>
      <c r="AF921" s="75"/>
      <c r="AG921" s="75"/>
      <c r="AH921" s="75"/>
      <c r="AI921" s="75"/>
      <c r="AJ921" s="75"/>
      <c r="AK921" s="75"/>
      <c r="AL921" s="75"/>
      <c r="AM921" s="75"/>
      <c r="AN921" s="75"/>
      <c r="AO921" s="75"/>
      <c r="AP921" s="75"/>
      <c r="AQ921" s="75"/>
    </row>
    <row r="922" ht="14.25" customHeight="1">
      <c r="F922" s="176"/>
      <c r="N922" s="176"/>
      <c r="V922" s="176"/>
      <c r="X922" s="132"/>
      <c r="Y922" s="75"/>
      <c r="Z922" s="75"/>
      <c r="AA922" s="75"/>
      <c r="AB922" s="75"/>
      <c r="AC922" s="75"/>
      <c r="AD922" s="75"/>
      <c r="AE922" s="75"/>
      <c r="AF922" s="75"/>
      <c r="AG922" s="75"/>
      <c r="AH922" s="75"/>
      <c r="AI922" s="75"/>
      <c r="AJ922" s="75"/>
      <c r="AK922" s="75"/>
      <c r="AL922" s="75"/>
      <c r="AM922" s="75"/>
      <c r="AN922" s="75"/>
      <c r="AO922" s="75"/>
      <c r="AP922" s="75"/>
      <c r="AQ922" s="75"/>
    </row>
    <row r="923" ht="14.25" customHeight="1">
      <c r="F923" s="176"/>
      <c r="N923" s="176"/>
      <c r="V923" s="176"/>
      <c r="X923" s="132"/>
      <c r="Y923" s="75"/>
      <c r="Z923" s="75"/>
      <c r="AA923" s="75"/>
      <c r="AB923" s="75"/>
      <c r="AC923" s="75"/>
      <c r="AD923" s="75"/>
      <c r="AE923" s="75"/>
      <c r="AF923" s="75"/>
      <c r="AG923" s="75"/>
      <c r="AH923" s="75"/>
      <c r="AI923" s="75"/>
      <c r="AJ923" s="75"/>
      <c r="AK923" s="75"/>
      <c r="AL923" s="75"/>
      <c r="AM923" s="75"/>
      <c r="AN923" s="75"/>
      <c r="AO923" s="75"/>
      <c r="AP923" s="75"/>
      <c r="AQ923" s="75"/>
    </row>
    <row r="924" ht="14.25" customHeight="1">
      <c r="F924" s="176"/>
      <c r="N924" s="176"/>
      <c r="V924" s="176"/>
      <c r="X924" s="132"/>
      <c r="Y924" s="75"/>
      <c r="Z924" s="75"/>
      <c r="AA924" s="75"/>
      <c r="AB924" s="75"/>
      <c r="AC924" s="75"/>
      <c r="AD924" s="75"/>
      <c r="AE924" s="75"/>
      <c r="AF924" s="75"/>
      <c r="AG924" s="75"/>
      <c r="AH924" s="75"/>
      <c r="AI924" s="75"/>
      <c r="AJ924" s="75"/>
      <c r="AK924" s="75"/>
      <c r="AL924" s="75"/>
      <c r="AM924" s="75"/>
      <c r="AN924" s="75"/>
      <c r="AO924" s="75"/>
      <c r="AP924" s="75"/>
      <c r="AQ924" s="75"/>
    </row>
    <row r="925" ht="14.25" customHeight="1">
      <c r="F925" s="176"/>
      <c r="N925" s="176"/>
      <c r="V925" s="176"/>
      <c r="X925" s="132"/>
      <c r="Y925" s="75"/>
      <c r="Z925" s="75"/>
      <c r="AA925" s="75"/>
      <c r="AB925" s="75"/>
      <c r="AC925" s="75"/>
      <c r="AD925" s="75"/>
      <c r="AE925" s="75"/>
      <c r="AF925" s="75"/>
      <c r="AG925" s="75"/>
      <c r="AH925" s="75"/>
      <c r="AI925" s="75"/>
      <c r="AJ925" s="75"/>
      <c r="AK925" s="75"/>
      <c r="AL925" s="75"/>
      <c r="AM925" s="75"/>
      <c r="AN925" s="75"/>
      <c r="AO925" s="75"/>
      <c r="AP925" s="75"/>
      <c r="AQ925" s="75"/>
    </row>
    <row r="926" ht="14.25" customHeight="1">
      <c r="F926" s="176"/>
      <c r="N926" s="176"/>
      <c r="V926" s="176"/>
      <c r="X926" s="132"/>
      <c r="Y926" s="75"/>
      <c r="Z926" s="75"/>
      <c r="AA926" s="75"/>
      <c r="AB926" s="75"/>
      <c r="AC926" s="75"/>
      <c r="AD926" s="75"/>
      <c r="AE926" s="75"/>
      <c r="AF926" s="75"/>
      <c r="AG926" s="75"/>
      <c r="AH926" s="75"/>
      <c r="AI926" s="75"/>
      <c r="AJ926" s="75"/>
      <c r="AK926" s="75"/>
      <c r="AL926" s="75"/>
      <c r="AM926" s="75"/>
      <c r="AN926" s="75"/>
      <c r="AO926" s="75"/>
      <c r="AP926" s="75"/>
      <c r="AQ926" s="75"/>
    </row>
    <row r="927" ht="14.25" customHeight="1">
      <c r="F927" s="176"/>
      <c r="N927" s="176"/>
      <c r="V927" s="176"/>
      <c r="X927" s="132"/>
      <c r="Y927" s="75"/>
      <c r="Z927" s="75"/>
      <c r="AA927" s="75"/>
      <c r="AB927" s="75"/>
      <c r="AC927" s="75"/>
      <c r="AD927" s="75"/>
      <c r="AE927" s="75"/>
      <c r="AF927" s="75"/>
      <c r="AG927" s="75"/>
      <c r="AH927" s="75"/>
      <c r="AI927" s="75"/>
      <c r="AJ927" s="75"/>
      <c r="AK927" s="75"/>
      <c r="AL927" s="75"/>
      <c r="AM927" s="75"/>
      <c r="AN927" s="75"/>
      <c r="AO927" s="75"/>
      <c r="AP927" s="75"/>
      <c r="AQ927" s="75"/>
    </row>
    <row r="928" ht="14.25" customHeight="1">
      <c r="F928" s="176"/>
      <c r="N928" s="176"/>
      <c r="V928" s="176"/>
      <c r="X928" s="132"/>
      <c r="Y928" s="75"/>
      <c r="Z928" s="75"/>
      <c r="AA928" s="75"/>
      <c r="AB928" s="75"/>
      <c r="AC928" s="75"/>
      <c r="AD928" s="75"/>
      <c r="AE928" s="75"/>
      <c r="AF928" s="75"/>
      <c r="AG928" s="75"/>
      <c r="AH928" s="75"/>
      <c r="AI928" s="75"/>
      <c r="AJ928" s="75"/>
      <c r="AK928" s="75"/>
      <c r="AL928" s="75"/>
      <c r="AM928" s="75"/>
      <c r="AN928" s="75"/>
      <c r="AO928" s="75"/>
      <c r="AP928" s="75"/>
      <c r="AQ928" s="75"/>
    </row>
    <row r="929" ht="14.25" customHeight="1">
      <c r="F929" s="176"/>
      <c r="N929" s="176"/>
      <c r="V929" s="176"/>
      <c r="X929" s="132"/>
      <c r="Y929" s="75"/>
      <c r="Z929" s="75"/>
      <c r="AA929" s="75"/>
      <c r="AB929" s="75"/>
      <c r="AC929" s="75"/>
      <c r="AD929" s="75"/>
      <c r="AE929" s="75"/>
      <c r="AF929" s="75"/>
      <c r="AG929" s="75"/>
      <c r="AH929" s="75"/>
      <c r="AI929" s="75"/>
      <c r="AJ929" s="75"/>
      <c r="AK929" s="75"/>
      <c r="AL929" s="75"/>
      <c r="AM929" s="75"/>
      <c r="AN929" s="75"/>
      <c r="AO929" s="75"/>
      <c r="AP929" s="75"/>
      <c r="AQ929" s="75"/>
    </row>
    <row r="930" ht="14.25" customHeight="1">
      <c r="F930" s="176"/>
      <c r="N930" s="176"/>
      <c r="V930" s="176"/>
      <c r="X930" s="132"/>
      <c r="Y930" s="75"/>
      <c r="Z930" s="75"/>
      <c r="AA930" s="75"/>
      <c r="AB930" s="75"/>
      <c r="AC930" s="75"/>
      <c r="AD930" s="75"/>
      <c r="AE930" s="75"/>
      <c r="AF930" s="75"/>
      <c r="AG930" s="75"/>
      <c r="AH930" s="75"/>
      <c r="AI930" s="75"/>
      <c r="AJ930" s="75"/>
      <c r="AK930" s="75"/>
      <c r="AL930" s="75"/>
      <c r="AM930" s="75"/>
      <c r="AN930" s="75"/>
      <c r="AO930" s="75"/>
      <c r="AP930" s="75"/>
      <c r="AQ930" s="75"/>
    </row>
    <row r="931" ht="14.25" customHeight="1">
      <c r="F931" s="176"/>
      <c r="N931" s="176"/>
      <c r="V931" s="176"/>
      <c r="X931" s="132"/>
      <c r="Y931" s="75"/>
      <c r="Z931" s="75"/>
      <c r="AA931" s="75"/>
      <c r="AB931" s="75"/>
      <c r="AC931" s="75"/>
      <c r="AD931" s="75"/>
      <c r="AE931" s="75"/>
      <c r="AF931" s="75"/>
      <c r="AG931" s="75"/>
      <c r="AH931" s="75"/>
      <c r="AI931" s="75"/>
      <c r="AJ931" s="75"/>
      <c r="AK931" s="75"/>
      <c r="AL931" s="75"/>
      <c r="AM931" s="75"/>
      <c r="AN931" s="75"/>
      <c r="AO931" s="75"/>
      <c r="AP931" s="75"/>
      <c r="AQ931" s="75"/>
    </row>
    <row r="932" ht="14.25" customHeight="1">
      <c r="F932" s="176"/>
      <c r="N932" s="176"/>
      <c r="V932" s="176"/>
      <c r="X932" s="132"/>
      <c r="Y932" s="75"/>
      <c r="Z932" s="75"/>
      <c r="AA932" s="75"/>
      <c r="AB932" s="75"/>
      <c r="AC932" s="75"/>
      <c r="AD932" s="75"/>
      <c r="AE932" s="75"/>
      <c r="AF932" s="75"/>
      <c r="AG932" s="75"/>
      <c r="AH932" s="75"/>
      <c r="AI932" s="75"/>
      <c r="AJ932" s="75"/>
      <c r="AK932" s="75"/>
      <c r="AL932" s="75"/>
      <c r="AM932" s="75"/>
      <c r="AN932" s="75"/>
      <c r="AO932" s="75"/>
      <c r="AP932" s="75"/>
      <c r="AQ932" s="75"/>
    </row>
    <row r="933" ht="14.25" customHeight="1">
      <c r="F933" s="176"/>
      <c r="N933" s="176"/>
      <c r="V933" s="176"/>
      <c r="X933" s="132"/>
      <c r="Y933" s="75"/>
      <c r="Z933" s="75"/>
      <c r="AA933" s="75"/>
      <c r="AB933" s="75"/>
      <c r="AC933" s="75"/>
      <c r="AD933" s="75"/>
      <c r="AE933" s="75"/>
      <c r="AF933" s="75"/>
      <c r="AG933" s="75"/>
      <c r="AH933" s="75"/>
      <c r="AI933" s="75"/>
      <c r="AJ933" s="75"/>
      <c r="AK933" s="75"/>
      <c r="AL933" s="75"/>
      <c r="AM933" s="75"/>
      <c r="AN933" s="75"/>
      <c r="AO933" s="75"/>
      <c r="AP933" s="75"/>
      <c r="AQ933" s="75"/>
    </row>
    <row r="934" ht="14.25" customHeight="1">
      <c r="F934" s="176"/>
      <c r="N934" s="176"/>
      <c r="V934" s="176"/>
      <c r="X934" s="132"/>
      <c r="Y934" s="75"/>
      <c r="Z934" s="75"/>
      <c r="AA934" s="75"/>
      <c r="AB934" s="75"/>
      <c r="AC934" s="75"/>
      <c r="AD934" s="75"/>
      <c r="AE934" s="75"/>
      <c r="AF934" s="75"/>
      <c r="AG934" s="75"/>
      <c r="AH934" s="75"/>
      <c r="AI934" s="75"/>
      <c r="AJ934" s="75"/>
      <c r="AK934" s="75"/>
      <c r="AL934" s="75"/>
      <c r="AM934" s="75"/>
      <c r="AN934" s="75"/>
      <c r="AO934" s="75"/>
      <c r="AP934" s="75"/>
      <c r="AQ934" s="75"/>
    </row>
    <row r="935" ht="14.25" customHeight="1">
      <c r="F935" s="176"/>
      <c r="N935" s="176"/>
      <c r="V935" s="176"/>
      <c r="X935" s="132"/>
      <c r="Y935" s="75"/>
      <c r="Z935" s="75"/>
      <c r="AA935" s="75"/>
      <c r="AB935" s="75"/>
      <c r="AC935" s="75"/>
      <c r="AD935" s="75"/>
      <c r="AE935" s="75"/>
      <c r="AF935" s="75"/>
      <c r="AG935" s="75"/>
      <c r="AH935" s="75"/>
      <c r="AI935" s="75"/>
      <c r="AJ935" s="75"/>
      <c r="AK935" s="75"/>
      <c r="AL935" s="75"/>
      <c r="AM935" s="75"/>
      <c r="AN935" s="75"/>
      <c r="AO935" s="75"/>
      <c r="AP935" s="75"/>
      <c r="AQ935" s="75"/>
    </row>
    <row r="936" ht="14.25" customHeight="1">
      <c r="F936" s="176"/>
      <c r="N936" s="176"/>
      <c r="V936" s="176"/>
      <c r="X936" s="132"/>
      <c r="Y936" s="75"/>
      <c r="Z936" s="75"/>
      <c r="AA936" s="75"/>
      <c r="AB936" s="75"/>
      <c r="AC936" s="75"/>
      <c r="AD936" s="75"/>
      <c r="AE936" s="75"/>
      <c r="AF936" s="75"/>
      <c r="AG936" s="75"/>
      <c r="AH936" s="75"/>
      <c r="AI936" s="75"/>
      <c r="AJ936" s="75"/>
      <c r="AK936" s="75"/>
      <c r="AL936" s="75"/>
      <c r="AM936" s="75"/>
      <c r="AN936" s="75"/>
      <c r="AO936" s="75"/>
      <c r="AP936" s="75"/>
      <c r="AQ936" s="75"/>
    </row>
    <row r="937" ht="14.25" customHeight="1">
      <c r="F937" s="176"/>
      <c r="N937" s="176"/>
      <c r="V937" s="176"/>
      <c r="X937" s="132"/>
      <c r="Y937" s="75"/>
      <c r="Z937" s="75"/>
      <c r="AA937" s="75"/>
      <c r="AB937" s="75"/>
      <c r="AC937" s="75"/>
      <c r="AD937" s="75"/>
      <c r="AE937" s="75"/>
      <c r="AF937" s="75"/>
      <c r="AG937" s="75"/>
      <c r="AH937" s="75"/>
      <c r="AI937" s="75"/>
      <c r="AJ937" s="75"/>
      <c r="AK937" s="75"/>
      <c r="AL937" s="75"/>
      <c r="AM937" s="75"/>
      <c r="AN937" s="75"/>
      <c r="AO937" s="75"/>
      <c r="AP937" s="75"/>
      <c r="AQ937" s="75"/>
    </row>
    <row r="938" ht="14.25" customHeight="1">
      <c r="F938" s="176"/>
      <c r="N938" s="176"/>
      <c r="V938" s="176"/>
      <c r="X938" s="132"/>
      <c r="Y938" s="75"/>
      <c r="Z938" s="75"/>
      <c r="AA938" s="75"/>
      <c r="AB938" s="75"/>
      <c r="AC938" s="75"/>
      <c r="AD938" s="75"/>
      <c r="AE938" s="75"/>
      <c r="AF938" s="75"/>
      <c r="AG938" s="75"/>
      <c r="AH938" s="75"/>
      <c r="AI938" s="75"/>
      <c r="AJ938" s="75"/>
      <c r="AK938" s="75"/>
      <c r="AL938" s="75"/>
      <c r="AM938" s="75"/>
      <c r="AN938" s="75"/>
      <c r="AO938" s="75"/>
      <c r="AP938" s="75"/>
      <c r="AQ938" s="75"/>
    </row>
    <row r="939" ht="14.25" customHeight="1">
      <c r="F939" s="176"/>
      <c r="N939" s="176"/>
      <c r="V939" s="176"/>
      <c r="X939" s="132"/>
      <c r="Y939" s="75"/>
      <c r="Z939" s="75"/>
      <c r="AA939" s="75"/>
      <c r="AB939" s="75"/>
      <c r="AC939" s="75"/>
      <c r="AD939" s="75"/>
      <c r="AE939" s="75"/>
      <c r="AF939" s="75"/>
      <c r="AG939" s="75"/>
      <c r="AH939" s="75"/>
      <c r="AI939" s="75"/>
      <c r="AJ939" s="75"/>
      <c r="AK939" s="75"/>
      <c r="AL939" s="75"/>
      <c r="AM939" s="75"/>
      <c r="AN939" s="75"/>
      <c r="AO939" s="75"/>
      <c r="AP939" s="75"/>
      <c r="AQ939" s="75"/>
    </row>
    <row r="940" ht="14.25" customHeight="1">
      <c r="F940" s="176"/>
      <c r="N940" s="176"/>
      <c r="V940" s="176"/>
      <c r="X940" s="132"/>
      <c r="Y940" s="75"/>
      <c r="Z940" s="75"/>
      <c r="AA940" s="75"/>
      <c r="AB940" s="75"/>
      <c r="AC940" s="75"/>
      <c r="AD940" s="75"/>
      <c r="AE940" s="75"/>
      <c r="AF940" s="75"/>
      <c r="AG940" s="75"/>
      <c r="AH940" s="75"/>
      <c r="AI940" s="75"/>
      <c r="AJ940" s="75"/>
      <c r="AK940" s="75"/>
      <c r="AL940" s="75"/>
      <c r="AM940" s="75"/>
      <c r="AN940" s="75"/>
      <c r="AO940" s="75"/>
      <c r="AP940" s="75"/>
      <c r="AQ940" s="75"/>
    </row>
    <row r="941" ht="14.25" customHeight="1">
      <c r="F941" s="176"/>
      <c r="N941" s="176"/>
      <c r="V941" s="176"/>
      <c r="X941" s="132"/>
      <c r="Y941" s="75"/>
      <c r="Z941" s="75"/>
      <c r="AA941" s="75"/>
      <c r="AB941" s="75"/>
      <c r="AC941" s="75"/>
      <c r="AD941" s="75"/>
      <c r="AE941" s="75"/>
      <c r="AF941" s="75"/>
      <c r="AG941" s="75"/>
      <c r="AH941" s="75"/>
      <c r="AI941" s="75"/>
      <c r="AJ941" s="75"/>
      <c r="AK941" s="75"/>
      <c r="AL941" s="75"/>
      <c r="AM941" s="75"/>
      <c r="AN941" s="75"/>
      <c r="AO941" s="75"/>
      <c r="AP941" s="75"/>
      <c r="AQ941" s="75"/>
    </row>
    <row r="942" ht="14.25" customHeight="1">
      <c r="F942" s="176"/>
      <c r="N942" s="176"/>
      <c r="V942" s="176"/>
      <c r="X942" s="132"/>
      <c r="Y942" s="75"/>
      <c r="Z942" s="75"/>
      <c r="AA942" s="75"/>
      <c r="AB942" s="75"/>
      <c r="AC942" s="75"/>
      <c r="AD942" s="75"/>
      <c r="AE942" s="75"/>
      <c r="AF942" s="75"/>
      <c r="AG942" s="75"/>
      <c r="AH942" s="75"/>
      <c r="AI942" s="75"/>
      <c r="AJ942" s="75"/>
      <c r="AK942" s="75"/>
      <c r="AL942" s="75"/>
      <c r="AM942" s="75"/>
      <c r="AN942" s="75"/>
      <c r="AO942" s="75"/>
      <c r="AP942" s="75"/>
      <c r="AQ942" s="75"/>
    </row>
    <row r="943" ht="14.25" customHeight="1">
      <c r="F943" s="176"/>
      <c r="N943" s="176"/>
      <c r="V943" s="176"/>
      <c r="X943" s="132"/>
      <c r="Y943" s="75"/>
      <c r="Z943" s="75"/>
      <c r="AA943" s="75"/>
      <c r="AB943" s="75"/>
      <c r="AC943" s="75"/>
      <c r="AD943" s="75"/>
      <c r="AE943" s="75"/>
      <c r="AF943" s="75"/>
      <c r="AG943" s="75"/>
      <c r="AH943" s="75"/>
      <c r="AI943" s="75"/>
      <c r="AJ943" s="75"/>
      <c r="AK943" s="75"/>
      <c r="AL943" s="75"/>
      <c r="AM943" s="75"/>
      <c r="AN943" s="75"/>
      <c r="AO943" s="75"/>
      <c r="AP943" s="75"/>
      <c r="AQ943" s="75"/>
    </row>
    <row r="944" ht="14.25" customHeight="1">
      <c r="F944" s="176"/>
      <c r="N944" s="176"/>
      <c r="V944" s="176"/>
      <c r="X944" s="132"/>
      <c r="Y944" s="75"/>
      <c r="Z944" s="75"/>
      <c r="AA944" s="75"/>
      <c r="AB944" s="75"/>
      <c r="AC944" s="75"/>
      <c r="AD944" s="75"/>
      <c r="AE944" s="75"/>
      <c r="AF944" s="75"/>
      <c r="AG944" s="75"/>
      <c r="AH944" s="75"/>
      <c r="AI944" s="75"/>
      <c r="AJ944" s="75"/>
      <c r="AK944" s="75"/>
      <c r="AL944" s="75"/>
      <c r="AM944" s="75"/>
      <c r="AN944" s="75"/>
      <c r="AO944" s="75"/>
      <c r="AP944" s="75"/>
      <c r="AQ944" s="75"/>
    </row>
    <row r="945" ht="14.25" customHeight="1">
      <c r="F945" s="176"/>
      <c r="N945" s="176"/>
      <c r="V945" s="176"/>
      <c r="X945" s="132"/>
      <c r="Y945" s="75"/>
      <c r="Z945" s="75"/>
      <c r="AA945" s="75"/>
      <c r="AB945" s="75"/>
      <c r="AC945" s="75"/>
      <c r="AD945" s="75"/>
      <c r="AE945" s="75"/>
      <c r="AF945" s="75"/>
      <c r="AG945" s="75"/>
      <c r="AH945" s="75"/>
      <c r="AI945" s="75"/>
      <c r="AJ945" s="75"/>
      <c r="AK945" s="75"/>
      <c r="AL945" s="75"/>
      <c r="AM945" s="75"/>
      <c r="AN945" s="75"/>
      <c r="AO945" s="75"/>
      <c r="AP945" s="75"/>
      <c r="AQ945" s="75"/>
    </row>
    <row r="946" ht="14.25" customHeight="1">
      <c r="F946" s="176"/>
      <c r="N946" s="176"/>
      <c r="V946" s="176"/>
      <c r="X946" s="132"/>
      <c r="Y946" s="75"/>
      <c r="Z946" s="75"/>
      <c r="AA946" s="75"/>
      <c r="AB946" s="75"/>
      <c r="AC946" s="75"/>
      <c r="AD946" s="75"/>
      <c r="AE946" s="75"/>
      <c r="AF946" s="75"/>
      <c r="AG946" s="75"/>
      <c r="AH946" s="75"/>
      <c r="AI946" s="75"/>
      <c r="AJ946" s="75"/>
      <c r="AK946" s="75"/>
      <c r="AL946" s="75"/>
      <c r="AM946" s="75"/>
      <c r="AN946" s="75"/>
      <c r="AO946" s="75"/>
      <c r="AP946" s="75"/>
      <c r="AQ946" s="75"/>
    </row>
    <row r="947" ht="14.25" customHeight="1">
      <c r="F947" s="176"/>
      <c r="N947" s="176"/>
      <c r="V947" s="176"/>
      <c r="X947" s="132"/>
      <c r="Y947" s="75"/>
      <c r="Z947" s="75"/>
      <c r="AA947" s="75"/>
      <c r="AB947" s="75"/>
      <c r="AC947" s="75"/>
      <c r="AD947" s="75"/>
      <c r="AE947" s="75"/>
      <c r="AF947" s="75"/>
      <c r="AG947" s="75"/>
      <c r="AH947" s="75"/>
      <c r="AI947" s="75"/>
      <c r="AJ947" s="75"/>
      <c r="AK947" s="75"/>
      <c r="AL947" s="75"/>
      <c r="AM947" s="75"/>
      <c r="AN947" s="75"/>
      <c r="AO947" s="75"/>
      <c r="AP947" s="75"/>
      <c r="AQ947" s="75"/>
    </row>
    <row r="948" ht="14.25" customHeight="1">
      <c r="F948" s="176"/>
      <c r="N948" s="176"/>
      <c r="V948" s="176"/>
      <c r="X948" s="132"/>
      <c r="Y948" s="75"/>
      <c r="Z948" s="75"/>
      <c r="AA948" s="75"/>
      <c r="AB948" s="75"/>
      <c r="AC948" s="75"/>
      <c r="AD948" s="75"/>
      <c r="AE948" s="75"/>
      <c r="AF948" s="75"/>
      <c r="AG948" s="75"/>
      <c r="AH948" s="75"/>
      <c r="AI948" s="75"/>
      <c r="AJ948" s="75"/>
      <c r="AK948" s="75"/>
      <c r="AL948" s="75"/>
      <c r="AM948" s="75"/>
      <c r="AN948" s="75"/>
      <c r="AO948" s="75"/>
      <c r="AP948" s="75"/>
      <c r="AQ948" s="75"/>
    </row>
    <row r="949" ht="14.25" customHeight="1">
      <c r="F949" s="176"/>
      <c r="N949" s="176"/>
      <c r="V949" s="176"/>
      <c r="X949" s="132"/>
      <c r="Y949" s="75"/>
      <c r="Z949" s="75"/>
      <c r="AA949" s="75"/>
      <c r="AB949" s="75"/>
      <c r="AC949" s="75"/>
      <c r="AD949" s="75"/>
      <c r="AE949" s="75"/>
      <c r="AF949" s="75"/>
      <c r="AG949" s="75"/>
      <c r="AH949" s="75"/>
      <c r="AI949" s="75"/>
      <c r="AJ949" s="75"/>
      <c r="AK949" s="75"/>
      <c r="AL949" s="75"/>
      <c r="AM949" s="75"/>
      <c r="AN949" s="75"/>
      <c r="AO949" s="75"/>
      <c r="AP949" s="75"/>
      <c r="AQ949" s="75"/>
    </row>
    <row r="950" ht="14.25" customHeight="1">
      <c r="F950" s="176"/>
      <c r="N950" s="176"/>
      <c r="V950" s="176"/>
      <c r="X950" s="132"/>
      <c r="Y950" s="75"/>
      <c r="Z950" s="75"/>
      <c r="AA950" s="75"/>
      <c r="AB950" s="75"/>
      <c r="AC950" s="75"/>
      <c r="AD950" s="75"/>
      <c r="AE950" s="75"/>
      <c r="AF950" s="75"/>
      <c r="AG950" s="75"/>
      <c r="AH950" s="75"/>
      <c r="AI950" s="75"/>
      <c r="AJ950" s="75"/>
      <c r="AK950" s="75"/>
      <c r="AL950" s="75"/>
      <c r="AM950" s="75"/>
      <c r="AN950" s="75"/>
      <c r="AO950" s="75"/>
      <c r="AP950" s="75"/>
      <c r="AQ950" s="75"/>
    </row>
    <row r="951" ht="14.25" customHeight="1">
      <c r="F951" s="176"/>
      <c r="N951" s="176"/>
      <c r="V951" s="176"/>
      <c r="X951" s="132"/>
      <c r="Y951" s="75"/>
      <c r="Z951" s="75"/>
      <c r="AA951" s="75"/>
      <c r="AB951" s="75"/>
      <c r="AC951" s="75"/>
      <c r="AD951" s="75"/>
      <c r="AE951" s="75"/>
      <c r="AF951" s="75"/>
      <c r="AG951" s="75"/>
      <c r="AH951" s="75"/>
      <c r="AI951" s="75"/>
      <c r="AJ951" s="75"/>
      <c r="AK951" s="75"/>
      <c r="AL951" s="75"/>
      <c r="AM951" s="75"/>
      <c r="AN951" s="75"/>
      <c r="AO951" s="75"/>
      <c r="AP951" s="75"/>
      <c r="AQ951" s="75"/>
    </row>
    <row r="952" ht="14.25" customHeight="1">
      <c r="F952" s="176"/>
      <c r="N952" s="176"/>
      <c r="V952" s="176"/>
      <c r="X952" s="132"/>
      <c r="Y952" s="75"/>
      <c r="Z952" s="75"/>
      <c r="AA952" s="75"/>
      <c r="AB952" s="75"/>
      <c r="AC952" s="75"/>
      <c r="AD952" s="75"/>
      <c r="AE952" s="75"/>
      <c r="AF952" s="75"/>
      <c r="AG952" s="75"/>
      <c r="AH952" s="75"/>
      <c r="AI952" s="75"/>
      <c r="AJ952" s="75"/>
      <c r="AK952" s="75"/>
      <c r="AL952" s="75"/>
      <c r="AM952" s="75"/>
      <c r="AN952" s="75"/>
      <c r="AO952" s="75"/>
      <c r="AP952" s="75"/>
      <c r="AQ952" s="75"/>
    </row>
    <row r="953" ht="14.25" customHeight="1">
      <c r="F953" s="176"/>
      <c r="N953" s="176"/>
      <c r="V953" s="176"/>
      <c r="X953" s="132"/>
      <c r="Y953" s="75"/>
      <c r="Z953" s="75"/>
      <c r="AA953" s="75"/>
      <c r="AB953" s="75"/>
      <c r="AC953" s="75"/>
      <c r="AD953" s="75"/>
      <c r="AE953" s="75"/>
      <c r="AF953" s="75"/>
      <c r="AG953" s="75"/>
      <c r="AH953" s="75"/>
      <c r="AI953" s="75"/>
      <c r="AJ953" s="75"/>
      <c r="AK953" s="75"/>
      <c r="AL953" s="75"/>
      <c r="AM953" s="75"/>
      <c r="AN953" s="75"/>
      <c r="AO953" s="75"/>
      <c r="AP953" s="75"/>
      <c r="AQ953" s="75"/>
    </row>
    <row r="954" ht="14.25" customHeight="1">
      <c r="F954" s="176"/>
      <c r="N954" s="176"/>
      <c r="V954" s="176"/>
      <c r="X954" s="132"/>
      <c r="Y954" s="75"/>
      <c r="Z954" s="75"/>
      <c r="AA954" s="75"/>
      <c r="AB954" s="75"/>
      <c r="AC954" s="75"/>
      <c r="AD954" s="75"/>
      <c r="AE954" s="75"/>
      <c r="AF954" s="75"/>
      <c r="AG954" s="75"/>
      <c r="AH954" s="75"/>
      <c r="AI954" s="75"/>
      <c r="AJ954" s="75"/>
      <c r="AK954" s="75"/>
      <c r="AL954" s="75"/>
      <c r="AM954" s="75"/>
      <c r="AN954" s="75"/>
      <c r="AO954" s="75"/>
      <c r="AP954" s="75"/>
      <c r="AQ954" s="75"/>
    </row>
    <row r="955" ht="14.25" customHeight="1">
      <c r="F955" s="176"/>
      <c r="N955" s="176"/>
      <c r="V955" s="176"/>
      <c r="X955" s="132"/>
      <c r="Y955" s="75"/>
      <c r="Z955" s="75"/>
      <c r="AA955" s="75"/>
      <c r="AB955" s="75"/>
      <c r="AC955" s="75"/>
      <c r="AD955" s="75"/>
      <c r="AE955" s="75"/>
      <c r="AF955" s="75"/>
      <c r="AG955" s="75"/>
      <c r="AH955" s="75"/>
      <c r="AI955" s="75"/>
      <c r="AJ955" s="75"/>
      <c r="AK955" s="75"/>
      <c r="AL955" s="75"/>
      <c r="AM955" s="75"/>
      <c r="AN955" s="75"/>
      <c r="AO955" s="75"/>
      <c r="AP955" s="75"/>
      <c r="AQ955" s="75"/>
    </row>
    <row r="956" ht="14.25" customHeight="1">
      <c r="F956" s="176"/>
      <c r="N956" s="176"/>
      <c r="V956" s="176"/>
      <c r="X956" s="132"/>
      <c r="Y956" s="75"/>
      <c r="Z956" s="75"/>
      <c r="AA956" s="75"/>
      <c r="AB956" s="75"/>
      <c r="AC956" s="75"/>
      <c r="AD956" s="75"/>
      <c r="AE956" s="75"/>
      <c r="AF956" s="75"/>
      <c r="AG956" s="75"/>
      <c r="AH956" s="75"/>
      <c r="AI956" s="75"/>
      <c r="AJ956" s="75"/>
      <c r="AK956" s="75"/>
      <c r="AL956" s="75"/>
      <c r="AM956" s="75"/>
      <c r="AN956" s="75"/>
      <c r="AO956" s="75"/>
      <c r="AP956" s="75"/>
      <c r="AQ956" s="75"/>
    </row>
    <row r="957" ht="14.25" customHeight="1">
      <c r="F957" s="176"/>
      <c r="N957" s="176"/>
      <c r="V957" s="176"/>
      <c r="X957" s="132"/>
      <c r="Y957" s="75"/>
      <c r="Z957" s="75"/>
      <c r="AA957" s="75"/>
      <c r="AB957" s="75"/>
      <c r="AC957" s="75"/>
      <c r="AD957" s="75"/>
      <c r="AE957" s="75"/>
      <c r="AF957" s="75"/>
      <c r="AG957" s="75"/>
      <c r="AH957" s="75"/>
      <c r="AI957" s="75"/>
      <c r="AJ957" s="75"/>
      <c r="AK957" s="75"/>
      <c r="AL957" s="75"/>
      <c r="AM957" s="75"/>
      <c r="AN957" s="75"/>
      <c r="AO957" s="75"/>
      <c r="AP957" s="75"/>
      <c r="AQ957" s="75"/>
    </row>
    <row r="958" ht="14.25" customHeight="1">
      <c r="F958" s="176"/>
      <c r="N958" s="176"/>
      <c r="V958" s="176"/>
      <c r="X958" s="132"/>
      <c r="Y958" s="75"/>
      <c r="Z958" s="75"/>
      <c r="AA958" s="75"/>
      <c r="AB958" s="75"/>
      <c r="AC958" s="75"/>
      <c r="AD958" s="75"/>
      <c r="AE958" s="75"/>
      <c r="AF958" s="75"/>
      <c r="AG958" s="75"/>
      <c r="AH958" s="75"/>
      <c r="AI958" s="75"/>
      <c r="AJ958" s="75"/>
      <c r="AK958" s="75"/>
      <c r="AL958" s="75"/>
      <c r="AM958" s="75"/>
      <c r="AN958" s="75"/>
      <c r="AO958" s="75"/>
      <c r="AP958" s="75"/>
      <c r="AQ958" s="75"/>
    </row>
    <row r="959" ht="14.25" customHeight="1">
      <c r="F959" s="176"/>
      <c r="N959" s="176"/>
      <c r="V959" s="176"/>
      <c r="X959" s="132"/>
      <c r="Y959" s="75"/>
      <c r="Z959" s="75"/>
      <c r="AA959" s="75"/>
      <c r="AB959" s="75"/>
      <c r="AC959" s="75"/>
      <c r="AD959" s="75"/>
      <c r="AE959" s="75"/>
      <c r="AF959" s="75"/>
      <c r="AG959" s="75"/>
      <c r="AH959" s="75"/>
      <c r="AI959" s="75"/>
      <c r="AJ959" s="75"/>
      <c r="AK959" s="75"/>
      <c r="AL959" s="75"/>
      <c r="AM959" s="75"/>
      <c r="AN959" s="75"/>
      <c r="AO959" s="75"/>
      <c r="AP959" s="75"/>
      <c r="AQ959" s="75"/>
    </row>
    <row r="960" ht="14.25" customHeight="1">
      <c r="F960" s="176"/>
      <c r="N960" s="176"/>
      <c r="V960" s="176"/>
      <c r="X960" s="132"/>
      <c r="Y960" s="75"/>
      <c r="Z960" s="75"/>
      <c r="AA960" s="75"/>
      <c r="AB960" s="75"/>
      <c r="AC960" s="75"/>
      <c r="AD960" s="75"/>
      <c r="AE960" s="75"/>
      <c r="AF960" s="75"/>
      <c r="AG960" s="75"/>
      <c r="AH960" s="75"/>
      <c r="AI960" s="75"/>
      <c r="AJ960" s="75"/>
      <c r="AK960" s="75"/>
      <c r="AL960" s="75"/>
      <c r="AM960" s="75"/>
      <c r="AN960" s="75"/>
      <c r="AO960" s="75"/>
      <c r="AP960" s="75"/>
      <c r="AQ960" s="75"/>
    </row>
    <row r="961" ht="14.25" customHeight="1">
      <c r="F961" s="176"/>
      <c r="N961" s="176"/>
      <c r="V961" s="176"/>
      <c r="X961" s="132"/>
      <c r="Y961" s="75"/>
      <c r="Z961" s="75"/>
      <c r="AA961" s="75"/>
      <c r="AB961" s="75"/>
      <c r="AC961" s="75"/>
      <c r="AD961" s="75"/>
      <c r="AE961" s="75"/>
      <c r="AF961" s="75"/>
      <c r="AG961" s="75"/>
      <c r="AH961" s="75"/>
      <c r="AI961" s="75"/>
      <c r="AJ961" s="75"/>
      <c r="AK961" s="75"/>
      <c r="AL961" s="75"/>
      <c r="AM961" s="75"/>
      <c r="AN961" s="75"/>
      <c r="AO961" s="75"/>
      <c r="AP961" s="75"/>
      <c r="AQ961" s="75"/>
    </row>
    <row r="962" ht="14.25" customHeight="1">
      <c r="F962" s="176"/>
      <c r="N962" s="176"/>
      <c r="V962" s="176"/>
      <c r="X962" s="132"/>
      <c r="Y962" s="75"/>
      <c r="Z962" s="75"/>
      <c r="AA962" s="75"/>
      <c r="AB962" s="75"/>
      <c r="AC962" s="75"/>
      <c r="AD962" s="75"/>
      <c r="AE962" s="75"/>
      <c r="AF962" s="75"/>
      <c r="AG962" s="75"/>
      <c r="AH962" s="75"/>
      <c r="AI962" s="75"/>
      <c r="AJ962" s="75"/>
      <c r="AK962" s="75"/>
      <c r="AL962" s="75"/>
      <c r="AM962" s="75"/>
      <c r="AN962" s="75"/>
      <c r="AO962" s="75"/>
      <c r="AP962" s="75"/>
      <c r="AQ962" s="75"/>
    </row>
    <row r="963" ht="14.25" customHeight="1">
      <c r="F963" s="176"/>
      <c r="N963" s="176"/>
      <c r="V963" s="176"/>
      <c r="X963" s="132"/>
      <c r="Y963" s="75"/>
      <c r="Z963" s="75"/>
      <c r="AA963" s="75"/>
      <c r="AB963" s="75"/>
      <c r="AC963" s="75"/>
      <c r="AD963" s="75"/>
      <c r="AE963" s="75"/>
      <c r="AF963" s="75"/>
      <c r="AG963" s="75"/>
      <c r="AH963" s="75"/>
      <c r="AI963" s="75"/>
      <c r="AJ963" s="75"/>
      <c r="AK963" s="75"/>
      <c r="AL963" s="75"/>
      <c r="AM963" s="75"/>
      <c r="AN963" s="75"/>
      <c r="AO963" s="75"/>
      <c r="AP963" s="75"/>
      <c r="AQ963" s="75"/>
    </row>
    <row r="964" ht="14.25" customHeight="1">
      <c r="F964" s="176"/>
      <c r="N964" s="176"/>
      <c r="V964" s="176"/>
      <c r="X964" s="132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  <c r="AO964" s="75"/>
      <c r="AP964" s="75"/>
      <c r="AQ964" s="75"/>
    </row>
    <row r="965" ht="14.25" customHeight="1">
      <c r="F965" s="176"/>
      <c r="N965" s="176"/>
      <c r="V965" s="176"/>
      <c r="X965" s="132"/>
      <c r="Y965" s="75"/>
      <c r="Z965" s="75"/>
      <c r="AA965" s="75"/>
      <c r="AB965" s="75"/>
      <c r="AC965" s="75"/>
      <c r="AD965" s="75"/>
      <c r="AE965" s="75"/>
      <c r="AF965" s="75"/>
      <c r="AG965" s="75"/>
      <c r="AH965" s="75"/>
      <c r="AI965" s="75"/>
      <c r="AJ965" s="75"/>
      <c r="AK965" s="75"/>
      <c r="AL965" s="75"/>
      <c r="AM965" s="75"/>
      <c r="AN965" s="75"/>
      <c r="AO965" s="75"/>
      <c r="AP965" s="75"/>
      <c r="AQ965" s="75"/>
    </row>
    <row r="966" ht="14.25" customHeight="1">
      <c r="F966" s="176"/>
      <c r="N966" s="176"/>
      <c r="V966" s="176"/>
      <c r="X966" s="132"/>
      <c r="Y966" s="75"/>
      <c r="Z966" s="75"/>
      <c r="AA966" s="75"/>
      <c r="AB966" s="75"/>
      <c r="AC966" s="75"/>
      <c r="AD966" s="75"/>
      <c r="AE966" s="75"/>
      <c r="AF966" s="75"/>
      <c r="AG966" s="75"/>
      <c r="AH966" s="75"/>
      <c r="AI966" s="75"/>
      <c r="AJ966" s="75"/>
      <c r="AK966" s="75"/>
      <c r="AL966" s="75"/>
      <c r="AM966" s="75"/>
      <c r="AN966" s="75"/>
      <c r="AO966" s="75"/>
      <c r="AP966" s="75"/>
      <c r="AQ966" s="75"/>
    </row>
    <row r="967" ht="14.25" customHeight="1">
      <c r="F967" s="176"/>
      <c r="N967" s="176"/>
      <c r="V967" s="176"/>
      <c r="X967" s="132"/>
      <c r="Y967" s="75"/>
      <c r="Z967" s="75"/>
      <c r="AA967" s="75"/>
      <c r="AB967" s="75"/>
      <c r="AC967" s="75"/>
      <c r="AD967" s="75"/>
      <c r="AE967" s="75"/>
      <c r="AF967" s="75"/>
      <c r="AG967" s="75"/>
      <c r="AH967" s="75"/>
      <c r="AI967" s="75"/>
      <c r="AJ967" s="75"/>
      <c r="AK967" s="75"/>
      <c r="AL967" s="75"/>
      <c r="AM967" s="75"/>
      <c r="AN967" s="75"/>
      <c r="AO967" s="75"/>
      <c r="AP967" s="75"/>
      <c r="AQ967" s="75"/>
    </row>
    <row r="968" ht="14.25" customHeight="1">
      <c r="F968" s="176"/>
      <c r="N968" s="176"/>
      <c r="V968" s="176"/>
      <c r="X968" s="132"/>
      <c r="Y968" s="75"/>
      <c r="Z968" s="75"/>
      <c r="AA968" s="75"/>
      <c r="AB968" s="75"/>
      <c r="AC968" s="75"/>
      <c r="AD968" s="75"/>
      <c r="AE968" s="75"/>
      <c r="AF968" s="75"/>
      <c r="AG968" s="75"/>
      <c r="AH968" s="75"/>
      <c r="AI968" s="75"/>
      <c r="AJ968" s="75"/>
      <c r="AK968" s="75"/>
      <c r="AL968" s="75"/>
      <c r="AM968" s="75"/>
      <c r="AN968" s="75"/>
      <c r="AO968" s="75"/>
      <c r="AP968" s="75"/>
      <c r="AQ968" s="75"/>
    </row>
    <row r="969" ht="14.25" customHeight="1">
      <c r="F969" s="176"/>
      <c r="N969" s="176"/>
      <c r="V969" s="176"/>
      <c r="X969" s="132"/>
      <c r="Y969" s="75"/>
      <c r="Z969" s="75"/>
      <c r="AA969" s="75"/>
      <c r="AB969" s="75"/>
      <c r="AC969" s="75"/>
      <c r="AD969" s="75"/>
      <c r="AE969" s="75"/>
      <c r="AF969" s="75"/>
      <c r="AG969" s="75"/>
      <c r="AH969" s="75"/>
      <c r="AI969" s="75"/>
      <c r="AJ969" s="75"/>
      <c r="AK969" s="75"/>
      <c r="AL969" s="75"/>
      <c r="AM969" s="75"/>
      <c r="AN969" s="75"/>
      <c r="AO969" s="75"/>
      <c r="AP969" s="75"/>
      <c r="AQ969" s="75"/>
    </row>
    <row r="970" ht="14.25" customHeight="1">
      <c r="F970" s="176"/>
      <c r="N970" s="176"/>
      <c r="V970" s="176"/>
      <c r="X970" s="132"/>
      <c r="Y970" s="75"/>
      <c r="Z970" s="75"/>
      <c r="AA970" s="75"/>
      <c r="AB970" s="75"/>
      <c r="AC970" s="75"/>
      <c r="AD970" s="75"/>
      <c r="AE970" s="75"/>
      <c r="AF970" s="75"/>
      <c r="AG970" s="75"/>
      <c r="AH970" s="75"/>
      <c r="AI970" s="75"/>
      <c r="AJ970" s="75"/>
      <c r="AK970" s="75"/>
      <c r="AL970" s="75"/>
      <c r="AM970" s="75"/>
      <c r="AN970" s="75"/>
      <c r="AO970" s="75"/>
      <c r="AP970" s="75"/>
      <c r="AQ970" s="75"/>
    </row>
    <row r="971" ht="14.25" customHeight="1">
      <c r="F971" s="176"/>
      <c r="N971" s="176"/>
      <c r="V971" s="176"/>
      <c r="X971" s="132"/>
      <c r="Y971" s="75"/>
      <c r="Z971" s="75"/>
      <c r="AA971" s="75"/>
      <c r="AB971" s="75"/>
      <c r="AC971" s="75"/>
      <c r="AD971" s="75"/>
      <c r="AE971" s="75"/>
      <c r="AF971" s="75"/>
      <c r="AG971" s="75"/>
      <c r="AH971" s="75"/>
      <c r="AI971" s="75"/>
      <c r="AJ971" s="75"/>
      <c r="AK971" s="75"/>
      <c r="AL971" s="75"/>
      <c r="AM971" s="75"/>
      <c r="AN971" s="75"/>
      <c r="AO971" s="75"/>
      <c r="AP971" s="75"/>
      <c r="AQ971" s="75"/>
    </row>
    <row r="972" ht="14.25" customHeight="1">
      <c r="F972" s="176"/>
      <c r="N972" s="176"/>
      <c r="V972" s="176"/>
      <c r="X972" s="132"/>
      <c r="Y972" s="75"/>
      <c r="Z972" s="75"/>
      <c r="AA972" s="75"/>
      <c r="AB972" s="75"/>
      <c r="AC972" s="75"/>
      <c r="AD972" s="75"/>
      <c r="AE972" s="75"/>
      <c r="AF972" s="75"/>
      <c r="AG972" s="75"/>
      <c r="AH972" s="75"/>
      <c r="AI972" s="75"/>
      <c r="AJ972" s="75"/>
      <c r="AK972" s="75"/>
      <c r="AL972" s="75"/>
      <c r="AM972" s="75"/>
      <c r="AN972" s="75"/>
      <c r="AO972" s="75"/>
      <c r="AP972" s="75"/>
      <c r="AQ972" s="75"/>
    </row>
    <row r="973" ht="14.25" customHeight="1">
      <c r="F973" s="176"/>
      <c r="N973" s="176"/>
      <c r="V973" s="176"/>
      <c r="X973" s="132"/>
      <c r="Y973" s="75"/>
      <c r="Z973" s="75"/>
      <c r="AA973" s="75"/>
      <c r="AB973" s="75"/>
      <c r="AC973" s="75"/>
      <c r="AD973" s="75"/>
      <c r="AE973" s="75"/>
      <c r="AF973" s="75"/>
      <c r="AG973" s="75"/>
      <c r="AH973" s="75"/>
      <c r="AI973" s="75"/>
      <c r="AJ973" s="75"/>
      <c r="AK973" s="75"/>
      <c r="AL973" s="75"/>
      <c r="AM973" s="75"/>
      <c r="AN973" s="75"/>
      <c r="AO973" s="75"/>
      <c r="AP973" s="75"/>
      <c r="AQ973" s="75"/>
    </row>
    <row r="974" ht="14.25" customHeight="1">
      <c r="F974" s="176"/>
      <c r="N974" s="176"/>
      <c r="V974" s="176"/>
      <c r="X974" s="132"/>
      <c r="Y974" s="75"/>
      <c r="Z974" s="75"/>
      <c r="AA974" s="75"/>
      <c r="AB974" s="75"/>
      <c r="AC974" s="75"/>
      <c r="AD974" s="75"/>
      <c r="AE974" s="75"/>
      <c r="AF974" s="75"/>
      <c r="AG974" s="75"/>
      <c r="AH974" s="75"/>
      <c r="AI974" s="75"/>
      <c r="AJ974" s="75"/>
      <c r="AK974" s="75"/>
      <c r="AL974" s="75"/>
      <c r="AM974" s="75"/>
      <c r="AN974" s="75"/>
      <c r="AO974" s="75"/>
      <c r="AP974" s="75"/>
      <c r="AQ974" s="75"/>
    </row>
    <row r="975" ht="14.25" customHeight="1">
      <c r="F975" s="176"/>
      <c r="N975" s="176"/>
      <c r="V975" s="176"/>
      <c r="X975" s="132"/>
      <c r="Y975" s="75"/>
      <c r="Z975" s="75"/>
      <c r="AA975" s="75"/>
      <c r="AB975" s="75"/>
      <c r="AC975" s="75"/>
      <c r="AD975" s="75"/>
      <c r="AE975" s="75"/>
      <c r="AF975" s="75"/>
      <c r="AG975" s="75"/>
      <c r="AH975" s="75"/>
      <c r="AI975" s="75"/>
      <c r="AJ975" s="75"/>
      <c r="AK975" s="75"/>
      <c r="AL975" s="75"/>
      <c r="AM975" s="75"/>
      <c r="AN975" s="75"/>
      <c r="AO975" s="75"/>
      <c r="AP975" s="75"/>
      <c r="AQ975" s="75"/>
    </row>
    <row r="976" ht="14.25" customHeight="1">
      <c r="F976" s="176"/>
      <c r="N976" s="176"/>
      <c r="V976" s="176"/>
      <c r="X976" s="132"/>
      <c r="Y976" s="75"/>
      <c r="Z976" s="75"/>
      <c r="AA976" s="75"/>
      <c r="AB976" s="75"/>
      <c r="AC976" s="75"/>
      <c r="AD976" s="75"/>
      <c r="AE976" s="75"/>
      <c r="AF976" s="75"/>
      <c r="AG976" s="75"/>
      <c r="AH976" s="75"/>
      <c r="AI976" s="75"/>
      <c r="AJ976" s="75"/>
      <c r="AK976" s="75"/>
      <c r="AL976" s="75"/>
      <c r="AM976" s="75"/>
      <c r="AN976" s="75"/>
      <c r="AO976" s="75"/>
      <c r="AP976" s="75"/>
      <c r="AQ976" s="75"/>
    </row>
    <row r="977" ht="14.25" customHeight="1">
      <c r="F977" s="176"/>
      <c r="N977" s="176"/>
      <c r="V977" s="176"/>
      <c r="X977" s="132"/>
      <c r="Y977" s="75"/>
      <c r="Z977" s="75"/>
      <c r="AA977" s="75"/>
      <c r="AB977" s="75"/>
      <c r="AC977" s="75"/>
      <c r="AD977" s="75"/>
      <c r="AE977" s="75"/>
      <c r="AF977" s="75"/>
      <c r="AG977" s="75"/>
      <c r="AH977" s="75"/>
      <c r="AI977" s="75"/>
      <c r="AJ977" s="75"/>
      <c r="AK977" s="75"/>
      <c r="AL977" s="75"/>
      <c r="AM977" s="75"/>
      <c r="AN977" s="75"/>
      <c r="AO977" s="75"/>
      <c r="AP977" s="75"/>
      <c r="AQ977" s="75"/>
    </row>
    <row r="978" ht="14.25" customHeight="1">
      <c r="F978" s="176"/>
      <c r="N978" s="176"/>
      <c r="V978" s="176"/>
      <c r="X978" s="132"/>
      <c r="Y978" s="75"/>
      <c r="Z978" s="75"/>
      <c r="AA978" s="75"/>
      <c r="AB978" s="75"/>
      <c r="AC978" s="75"/>
      <c r="AD978" s="75"/>
      <c r="AE978" s="75"/>
      <c r="AF978" s="75"/>
      <c r="AG978" s="75"/>
      <c r="AH978" s="75"/>
      <c r="AI978" s="75"/>
      <c r="AJ978" s="75"/>
      <c r="AK978" s="75"/>
      <c r="AL978" s="75"/>
      <c r="AM978" s="75"/>
      <c r="AN978" s="75"/>
      <c r="AO978" s="75"/>
      <c r="AP978" s="75"/>
      <c r="AQ978" s="75"/>
    </row>
    <row r="979" ht="14.25" customHeight="1">
      <c r="F979" s="176"/>
      <c r="N979" s="176"/>
      <c r="V979" s="176"/>
      <c r="X979" s="132"/>
      <c r="Y979" s="75"/>
      <c r="Z979" s="75"/>
      <c r="AA979" s="75"/>
      <c r="AB979" s="75"/>
      <c r="AC979" s="75"/>
      <c r="AD979" s="75"/>
      <c r="AE979" s="75"/>
      <c r="AF979" s="75"/>
      <c r="AG979" s="75"/>
      <c r="AH979" s="75"/>
      <c r="AI979" s="75"/>
      <c r="AJ979" s="75"/>
      <c r="AK979" s="75"/>
      <c r="AL979" s="75"/>
      <c r="AM979" s="75"/>
      <c r="AN979" s="75"/>
      <c r="AO979" s="75"/>
      <c r="AP979" s="75"/>
      <c r="AQ979" s="75"/>
    </row>
    <row r="980" ht="14.25" customHeight="1">
      <c r="F980" s="176"/>
      <c r="N980" s="176"/>
      <c r="V980" s="176"/>
      <c r="X980" s="132"/>
      <c r="Y980" s="75"/>
      <c r="Z980" s="75"/>
      <c r="AA980" s="75"/>
      <c r="AB980" s="75"/>
      <c r="AC980" s="75"/>
      <c r="AD980" s="75"/>
      <c r="AE980" s="75"/>
      <c r="AF980" s="75"/>
      <c r="AG980" s="75"/>
      <c r="AH980" s="75"/>
      <c r="AI980" s="75"/>
      <c r="AJ980" s="75"/>
      <c r="AK980" s="75"/>
      <c r="AL980" s="75"/>
      <c r="AM980" s="75"/>
      <c r="AN980" s="75"/>
      <c r="AO980" s="75"/>
      <c r="AP980" s="75"/>
      <c r="AQ980" s="75"/>
    </row>
    <row r="981" ht="14.25" customHeight="1">
      <c r="F981" s="176"/>
      <c r="N981" s="176"/>
      <c r="V981" s="176"/>
      <c r="X981" s="132"/>
      <c r="Y981" s="75"/>
      <c r="Z981" s="75"/>
      <c r="AA981" s="75"/>
      <c r="AB981" s="75"/>
      <c r="AC981" s="75"/>
      <c r="AD981" s="75"/>
      <c r="AE981" s="75"/>
      <c r="AF981" s="75"/>
      <c r="AG981" s="75"/>
      <c r="AH981" s="75"/>
      <c r="AI981" s="75"/>
      <c r="AJ981" s="75"/>
      <c r="AK981" s="75"/>
      <c r="AL981" s="75"/>
      <c r="AM981" s="75"/>
      <c r="AN981" s="75"/>
      <c r="AO981" s="75"/>
      <c r="AP981" s="75"/>
      <c r="AQ981" s="75"/>
    </row>
    <row r="982" ht="14.25" customHeight="1">
      <c r="F982" s="176"/>
      <c r="N982" s="176"/>
      <c r="V982" s="176"/>
      <c r="X982" s="132"/>
      <c r="Y982" s="75"/>
      <c r="Z982" s="75"/>
      <c r="AA982" s="75"/>
      <c r="AB982" s="75"/>
      <c r="AC982" s="75"/>
      <c r="AD982" s="75"/>
      <c r="AE982" s="75"/>
      <c r="AF982" s="75"/>
      <c r="AG982" s="75"/>
      <c r="AH982" s="75"/>
      <c r="AI982" s="75"/>
      <c r="AJ982" s="75"/>
      <c r="AK982" s="75"/>
      <c r="AL982" s="75"/>
      <c r="AM982" s="75"/>
      <c r="AN982" s="75"/>
      <c r="AO982" s="75"/>
      <c r="AP982" s="75"/>
      <c r="AQ982" s="75"/>
    </row>
    <row r="983" ht="14.25" customHeight="1">
      <c r="F983" s="176"/>
      <c r="N983" s="176"/>
      <c r="V983" s="176"/>
      <c r="X983" s="132"/>
      <c r="Y983" s="75"/>
      <c r="Z983" s="75"/>
      <c r="AA983" s="75"/>
      <c r="AB983" s="75"/>
      <c r="AC983" s="75"/>
      <c r="AD983" s="75"/>
      <c r="AE983" s="75"/>
      <c r="AF983" s="75"/>
      <c r="AG983" s="75"/>
      <c r="AH983" s="75"/>
      <c r="AI983" s="75"/>
      <c r="AJ983" s="75"/>
      <c r="AK983" s="75"/>
      <c r="AL983" s="75"/>
      <c r="AM983" s="75"/>
      <c r="AN983" s="75"/>
      <c r="AO983" s="75"/>
      <c r="AP983" s="75"/>
      <c r="AQ983" s="75"/>
    </row>
    <row r="984" ht="14.25" customHeight="1">
      <c r="F984" s="176"/>
      <c r="N984" s="176"/>
      <c r="V984" s="176"/>
      <c r="X984" s="132"/>
      <c r="Y984" s="75"/>
      <c r="Z984" s="75"/>
      <c r="AA984" s="75"/>
      <c r="AB984" s="75"/>
      <c r="AC984" s="75"/>
      <c r="AD984" s="75"/>
      <c r="AE984" s="75"/>
      <c r="AF984" s="75"/>
      <c r="AG984" s="75"/>
      <c r="AH984" s="75"/>
      <c r="AI984" s="75"/>
      <c r="AJ984" s="75"/>
      <c r="AK984" s="75"/>
      <c r="AL984" s="75"/>
      <c r="AM984" s="75"/>
      <c r="AN984" s="75"/>
      <c r="AO984" s="75"/>
      <c r="AP984" s="75"/>
      <c r="AQ984" s="75"/>
    </row>
    <row r="985" ht="14.25" customHeight="1">
      <c r="F985" s="176"/>
      <c r="N985" s="176"/>
      <c r="V985" s="176"/>
      <c r="X985" s="132"/>
      <c r="Y985" s="75"/>
      <c r="Z985" s="75"/>
      <c r="AA985" s="75"/>
      <c r="AB985" s="75"/>
      <c r="AC985" s="75"/>
      <c r="AD985" s="75"/>
      <c r="AE985" s="75"/>
      <c r="AF985" s="75"/>
      <c r="AG985" s="75"/>
      <c r="AH985" s="75"/>
      <c r="AI985" s="75"/>
      <c r="AJ985" s="75"/>
      <c r="AK985" s="75"/>
      <c r="AL985" s="75"/>
      <c r="AM985" s="75"/>
      <c r="AN985" s="75"/>
      <c r="AO985" s="75"/>
      <c r="AP985" s="75"/>
      <c r="AQ985" s="75"/>
    </row>
    <row r="986" ht="14.25" customHeight="1">
      <c r="F986" s="176"/>
      <c r="N986" s="176"/>
      <c r="V986" s="176"/>
      <c r="X986" s="132"/>
      <c r="Y986" s="75"/>
      <c r="Z986" s="75"/>
      <c r="AA986" s="75"/>
      <c r="AB986" s="75"/>
      <c r="AC986" s="75"/>
      <c r="AD986" s="75"/>
      <c r="AE986" s="75"/>
      <c r="AF986" s="75"/>
      <c r="AG986" s="75"/>
      <c r="AH986" s="75"/>
      <c r="AI986" s="75"/>
      <c r="AJ986" s="75"/>
      <c r="AK986" s="75"/>
      <c r="AL986" s="75"/>
      <c r="AM986" s="75"/>
      <c r="AN986" s="75"/>
      <c r="AO986" s="75"/>
      <c r="AP986" s="75"/>
      <c r="AQ986" s="75"/>
    </row>
    <row r="987" ht="14.25" customHeight="1">
      <c r="F987" s="176"/>
      <c r="N987" s="176"/>
      <c r="V987" s="176"/>
      <c r="X987" s="132"/>
      <c r="Y987" s="75"/>
      <c r="Z987" s="75"/>
      <c r="AA987" s="75"/>
      <c r="AB987" s="75"/>
      <c r="AC987" s="75"/>
      <c r="AD987" s="75"/>
      <c r="AE987" s="75"/>
      <c r="AF987" s="75"/>
      <c r="AG987" s="75"/>
      <c r="AH987" s="75"/>
      <c r="AI987" s="75"/>
      <c r="AJ987" s="75"/>
      <c r="AK987" s="75"/>
      <c r="AL987" s="75"/>
      <c r="AM987" s="75"/>
      <c r="AN987" s="75"/>
      <c r="AO987" s="75"/>
      <c r="AP987" s="75"/>
      <c r="AQ987" s="75"/>
    </row>
    <row r="988" ht="14.25" customHeight="1">
      <c r="F988" s="176"/>
      <c r="N988" s="176"/>
      <c r="V988" s="176"/>
      <c r="X988" s="132"/>
      <c r="Y988" s="75"/>
      <c r="Z988" s="75"/>
      <c r="AA988" s="75"/>
      <c r="AB988" s="75"/>
      <c r="AC988" s="75"/>
      <c r="AD988" s="75"/>
      <c r="AE988" s="75"/>
      <c r="AF988" s="75"/>
      <c r="AG988" s="75"/>
      <c r="AH988" s="75"/>
      <c r="AI988" s="75"/>
      <c r="AJ988" s="75"/>
      <c r="AK988" s="75"/>
      <c r="AL988" s="75"/>
      <c r="AM988" s="75"/>
      <c r="AN988" s="75"/>
      <c r="AO988" s="75"/>
      <c r="AP988" s="75"/>
      <c r="AQ988" s="75"/>
    </row>
    <row r="989" ht="14.25" customHeight="1">
      <c r="F989" s="176"/>
      <c r="N989" s="176"/>
      <c r="V989" s="176"/>
      <c r="X989" s="132"/>
      <c r="Y989" s="75"/>
      <c r="Z989" s="75"/>
      <c r="AA989" s="75"/>
      <c r="AB989" s="75"/>
      <c r="AC989" s="75"/>
      <c r="AD989" s="75"/>
      <c r="AE989" s="75"/>
      <c r="AF989" s="75"/>
      <c r="AG989" s="75"/>
      <c r="AH989" s="75"/>
      <c r="AI989" s="75"/>
      <c r="AJ989" s="75"/>
      <c r="AK989" s="75"/>
      <c r="AL989" s="75"/>
      <c r="AM989" s="75"/>
      <c r="AN989" s="75"/>
      <c r="AO989" s="75"/>
      <c r="AP989" s="75"/>
      <c r="AQ989" s="75"/>
    </row>
    <row r="990" ht="14.25" customHeight="1">
      <c r="F990" s="176"/>
      <c r="N990" s="176"/>
      <c r="V990" s="176"/>
      <c r="X990" s="132"/>
      <c r="Y990" s="75"/>
      <c r="Z990" s="75"/>
      <c r="AA990" s="75"/>
      <c r="AB990" s="75"/>
      <c r="AC990" s="75"/>
      <c r="AD990" s="75"/>
      <c r="AE990" s="75"/>
      <c r="AF990" s="75"/>
      <c r="AG990" s="75"/>
      <c r="AH990" s="75"/>
      <c r="AI990" s="75"/>
      <c r="AJ990" s="75"/>
      <c r="AK990" s="75"/>
      <c r="AL990" s="75"/>
      <c r="AM990" s="75"/>
      <c r="AN990" s="75"/>
      <c r="AO990" s="75"/>
      <c r="AP990" s="75"/>
      <c r="AQ990" s="75"/>
    </row>
    <row r="991" ht="14.25" customHeight="1">
      <c r="F991" s="176"/>
      <c r="N991" s="176"/>
      <c r="V991" s="176"/>
      <c r="X991" s="132"/>
      <c r="Y991" s="75"/>
      <c r="Z991" s="75"/>
      <c r="AA991" s="75"/>
      <c r="AB991" s="75"/>
      <c r="AC991" s="75"/>
      <c r="AD991" s="75"/>
      <c r="AE991" s="75"/>
      <c r="AF991" s="75"/>
      <c r="AG991" s="75"/>
      <c r="AH991" s="75"/>
      <c r="AI991" s="75"/>
      <c r="AJ991" s="75"/>
      <c r="AK991" s="75"/>
      <c r="AL991" s="75"/>
      <c r="AM991" s="75"/>
      <c r="AN991" s="75"/>
      <c r="AO991" s="75"/>
      <c r="AP991" s="75"/>
      <c r="AQ991" s="75"/>
    </row>
    <row r="992" ht="14.25" customHeight="1">
      <c r="F992" s="176"/>
      <c r="N992" s="176"/>
      <c r="V992" s="176"/>
      <c r="X992" s="132"/>
      <c r="Y992" s="75"/>
      <c r="Z992" s="75"/>
      <c r="AA992" s="75"/>
      <c r="AB992" s="75"/>
      <c r="AC992" s="75"/>
      <c r="AD992" s="75"/>
      <c r="AE992" s="75"/>
      <c r="AF992" s="75"/>
      <c r="AG992" s="75"/>
      <c r="AH992" s="75"/>
      <c r="AI992" s="75"/>
      <c r="AJ992" s="75"/>
      <c r="AK992" s="75"/>
      <c r="AL992" s="75"/>
      <c r="AM992" s="75"/>
      <c r="AN992" s="75"/>
      <c r="AO992" s="75"/>
      <c r="AP992" s="75"/>
      <c r="AQ992" s="75"/>
    </row>
    <row r="993" ht="14.25" customHeight="1">
      <c r="F993" s="176"/>
      <c r="N993" s="176"/>
      <c r="V993" s="176"/>
      <c r="X993" s="132"/>
      <c r="Y993" s="75"/>
      <c r="Z993" s="75"/>
      <c r="AA993" s="75"/>
      <c r="AB993" s="75"/>
      <c r="AC993" s="75"/>
      <c r="AD993" s="75"/>
      <c r="AE993" s="75"/>
      <c r="AF993" s="75"/>
      <c r="AG993" s="75"/>
      <c r="AH993" s="75"/>
      <c r="AI993" s="75"/>
      <c r="AJ993" s="75"/>
      <c r="AK993" s="75"/>
      <c r="AL993" s="75"/>
      <c r="AM993" s="75"/>
      <c r="AN993" s="75"/>
      <c r="AO993" s="75"/>
      <c r="AP993" s="75"/>
      <c r="AQ993" s="75"/>
    </row>
    <row r="994" ht="14.25" customHeight="1">
      <c r="F994" s="176"/>
      <c r="N994" s="176"/>
      <c r="V994" s="176"/>
      <c r="X994" s="132"/>
      <c r="Y994" s="75"/>
      <c r="Z994" s="75"/>
      <c r="AA994" s="75"/>
      <c r="AB994" s="75"/>
      <c r="AC994" s="75"/>
      <c r="AD994" s="75"/>
      <c r="AE994" s="75"/>
      <c r="AF994" s="75"/>
      <c r="AG994" s="75"/>
      <c r="AH994" s="75"/>
      <c r="AI994" s="75"/>
      <c r="AJ994" s="75"/>
      <c r="AK994" s="75"/>
      <c r="AL994" s="75"/>
      <c r="AM994" s="75"/>
      <c r="AN994" s="75"/>
      <c r="AO994" s="75"/>
      <c r="AP994" s="75"/>
      <c r="AQ994" s="75"/>
    </row>
    <row r="995" ht="14.25" customHeight="1">
      <c r="F995" s="176"/>
      <c r="N995" s="176"/>
      <c r="V995" s="176"/>
      <c r="X995" s="132"/>
      <c r="Y995" s="75"/>
      <c r="Z995" s="75"/>
      <c r="AA995" s="75"/>
      <c r="AB995" s="75"/>
      <c r="AC995" s="75"/>
      <c r="AD995" s="75"/>
      <c r="AE995" s="75"/>
      <c r="AF995" s="75"/>
      <c r="AG995" s="75"/>
      <c r="AH995" s="75"/>
      <c r="AI995" s="75"/>
      <c r="AJ995" s="75"/>
      <c r="AK995" s="75"/>
      <c r="AL995" s="75"/>
      <c r="AM995" s="75"/>
      <c r="AN995" s="75"/>
      <c r="AO995" s="75"/>
      <c r="AP995" s="75"/>
      <c r="AQ995" s="75"/>
    </row>
    <row r="996" ht="14.25" customHeight="1">
      <c r="F996" s="176"/>
      <c r="N996" s="176"/>
      <c r="V996" s="176"/>
      <c r="X996" s="132"/>
      <c r="Y996" s="75"/>
      <c r="Z996" s="75"/>
      <c r="AA996" s="75"/>
      <c r="AB996" s="75"/>
      <c r="AC996" s="75"/>
      <c r="AD996" s="75"/>
      <c r="AE996" s="75"/>
      <c r="AF996" s="75"/>
      <c r="AG996" s="75"/>
      <c r="AH996" s="75"/>
      <c r="AI996" s="75"/>
      <c r="AJ996" s="75"/>
      <c r="AK996" s="75"/>
      <c r="AL996" s="75"/>
      <c r="AM996" s="75"/>
      <c r="AN996" s="75"/>
      <c r="AO996" s="75"/>
      <c r="AP996" s="75"/>
      <c r="AQ996" s="75"/>
    </row>
    <row r="997" ht="14.25" customHeight="1">
      <c r="F997" s="176"/>
      <c r="N997" s="176"/>
      <c r="V997" s="176"/>
      <c r="X997" s="132"/>
      <c r="Y997" s="75"/>
      <c r="Z997" s="75"/>
      <c r="AA997" s="75"/>
      <c r="AB997" s="75"/>
      <c r="AC997" s="75"/>
      <c r="AD997" s="75"/>
      <c r="AE997" s="75"/>
      <c r="AF997" s="75"/>
      <c r="AG997" s="75"/>
      <c r="AH997" s="75"/>
      <c r="AI997" s="75"/>
      <c r="AJ997" s="75"/>
      <c r="AK997" s="75"/>
      <c r="AL997" s="75"/>
      <c r="AM997" s="75"/>
      <c r="AN997" s="75"/>
      <c r="AO997" s="75"/>
      <c r="AP997" s="75"/>
      <c r="AQ997" s="75"/>
    </row>
    <row r="998" ht="14.25" customHeight="1">
      <c r="F998" s="176"/>
      <c r="N998" s="176"/>
      <c r="V998" s="176"/>
      <c r="X998" s="132"/>
      <c r="Y998" s="75"/>
      <c r="Z998" s="75"/>
      <c r="AA998" s="75"/>
      <c r="AB998" s="75"/>
      <c r="AC998" s="75"/>
      <c r="AD998" s="75"/>
      <c r="AE998" s="75"/>
      <c r="AF998" s="75"/>
      <c r="AG998" s="75"/>
      <c r="AH998" s="75"/>
      <c r="AI998" s="75"/>
      <c r="AJ998" s="75"/>
      <c r="AK998" s="75"/>
      <c r="AL998" s="75"/>
      <c r="AM998" s="75"/>
      <c r="AN998" s="75"/>
      <c r="AO998" s="75"/>
      <c r="AP998" s="75"/>
      <c r="AQ998" s="75"/>
    </row>
    <row r="999" ht="14.25" customHeight="1">
      <c r="F999" s="176"/>
      <c r="N999" s="176"/>
      <c r="V999" s="176"/>
      <c r="X999" s="132"/>
      <c r="Y999" s="75"/>
      <c r="Z999" s="75"/>
      <c r="AA999" s="75"/>
      <c r="AB999" s="75"/>
      <c r="AC999" s="75"/>
      <c r="AD999" s="75"/>
      <c r="AE999" s="75"/>
      <c r="AF999" s="75"/>
      <c r="AG999" s="75"/>
      <c r="AH999" s="75"/>
      <c r="AI999" s="75"/>
      <c r="AJ999" s="75"/>
      <c r="AK999" s="75"/>
      <c r="AL999" s="75"/>
      <c r="AM999" s="75"/>
      <c r="AN999" s="75"/>
      <c r="AO999" s="75"/>
      <c r="AP999" s="75"/>
      <c r="AQ999" s="75"/>
    </row>
    <row r="1000" ht="14.25" customHeight="1">
      <c r="F1000" s="176"/>
      <c r="N1000" s="176"/>
      <c r="V1000" s="176"/>
      <c r="X1000" s="132"/>
      <c r="Y1000" s="75"/>
      <c r="Z1000" s="75"/>
      <c r="AA1000" s="75"/>
      <c r="AB1000" s="75"/>
      <c r="AC1000" s="75"/>
      <c r="AD1000" s="75"/>
      <c r="AE1000" s="75"/>
      <c r="AF1000" s="75"/>
      <c r="AG1000" s="75"/>
      <c r="AH1000" s="75"/>
      <c r="AI1000" s="75"/>
      <c r="AJ1000" s="75"/>
      <c r="AK1000" s="75"/>
      <c r="AL1000" s="75"/>
      <c r="AM1000" s="75"/>
      <c r="AN1000" s="75"/>
      <c r="AO1000" s="75"/>
      <c r="AP1000" s="75"/>
      <c r="AQ1000" s="75"/>
    </row>
  </sheetData>
  <mergeCells count="41">
    <mergeCell ref="A1:W3"/>
    <mergeCell ref="B4:V5"/>
    <mergeCell ref="A6:W7"/>
    <mergeCell ref="F9:G9"/>
    <mergeCell ref="N9:O9"/>
    <mergeCell ref="V9:W9"/>
    <mergeCell ref="B19:C19"/>
    <mergeCell ref="J19:K19"/>
    <mergeCell ref="R19:S19"/>
    <mergeCell ref="F21:G21"/>
    <mergeCell ref="N21:O21"/>
    <mergeCell ref="V21:W21"/>
    <mergeCell ref="A22:D26"/>
    <mergeCell ref="I22:L26"/>
    <mergeCell ref="Q22:T26"/>
    <mergeCell ref="A35:W36"/>
    <mergeCell ref="F38:G38"/>
    <mergeCell ref="N38:O38"/>
    <mergeCell ref="V38:W38"/>
    <mergeCell ref="B48:C48"/>
    <mergeCell ref="R48:S48"/>
    <mergeCell ref="F50:G50"/>
    <mergeCell ref="F69:G69"/>
    <mergeCell ref="B79:C79"/>
    <mergeCell ref="J79:K79"/>
    <mergeCell ref="F81:G81"/>
    <mergeCell ref="A82:D85"/>
    <mergeCell ref="I82:L85"/>
    <mergeCell ref="N69:O69"/>
    <mergeCell ref="V69:W69"/>
    <mergeCell ref="R79:S79"/>
    <mergeCell ref="N81:O81"/>
    <mergeCell ref="V81:W81"/>
    <mergeCell ref="Q82:T85"/>
    <mergeCell ref="J48:K48"/>
    <mergeCell ref="N50:O50"/>
    <mergeCell ref="V50:W50"/>
    <mergeCell ref="A51:D54"/>
    <mergeCell ref="I51:L54"/>
    <mergeCell ref="Q51:T56"/>
    <mergeCell ref="A66:W67"/>
  </mergeCells>
  <printOptions/>
  <pageMargins bottom="0.75" footer="0.0" header="0.0" left="0.7" right="0.7" top="0.75"/>
  <pageSetup paperSize="9" orientation="portrait"/>
  <rowBreaks count="2" manualBreakCount="2">
    <brk id="65" man="1"/>
    <brk id="34" man="1"/>
  </rowBreaks>
  <colBreaks count="1" manualBreakCount="1">
    <brk id="8" man="1"/>
  </colBreak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9" width="16.57"/>
    <col customWidth="1" min="10" max="10" width="21.29"/>
    <col customWidth="1" min="11" max="11" width="20.57"/>
    <col customWidth="1" min="12" max="13" width="16.57"/>
    <col customWidth="1" min="14" max="14" width="23.14"/>
    <col customWidth="1" min="15" max="15" width="19.0"/>
    <col customWidth="1" min="16" max="26" width="16.57"/>
  </cols>
  <sheetData>
    <row r="1" ht="24.0" customHeight="1">
      <c r="B1" s="187" t="s">
        <v>1930</v>
      </c>
      <c r="C1" s="187" t="s">
        <v>1931</v>
      </c>
      <c r="D1" s="188" t="s">
        <v>1932</v>
      </c>
      <c r="E1" s="188" t="s">
        <v>1933</v>
      </c>
      <c r="F1" s="189" t="s">
        <v>1934</v>
      </c>
      <c r="G1" s="189" t="s">
        <v>1935</v>
      </c>
      <c r="H1" s="190" t="s">
        <v>1936</v>
      </c>
      <c r="I1" s="190" t="s">
        <v>1937</v>
      </c>
      <c r="J1" s="53" t="s">
        <v>1938</v>
      </c>
      <c r="K1" s="53" t="s">
        <v>1939</v>
      </c>
      <c r="M1" s="53" t="s">
        <v>1940</v>
      </c>
      <c r="N1" s="53" t="s">
        <v>1941</v>
      </c>
      <c r="O1" s="53" t="s">
        <v>1942</v>
      </c>
      <c r="P1" s="53" t="s">
        <v>1943</v>
      </c>
    </row>
    <row r="2" ht="24.0" customHeight="1">
      <c r="A2" s="53" t="s">
        <v>1925</v>
      </c>
      <c r="D2" s="56">
        <v>2900.0</v>
      </c>
      <c r="E2" s="56">
        <v>24999.0</v>
      </c>
      <c r="F2" s="191">
        <v>2900.0</v>
      </c>
      <c r="G2" s="191">
        <v>24999.0</v>
      </c>
      <c r="H2" s="191">
        <v>2900.0</v>
      </c>
      <c r="I2" s="191">
        <v>24999.0</v>
      </c>
      <c r="J2" s="191">
        <v>2900.0</v>
      </c>
      <c r="K2" s="191">
        <v>24999.0</v>
      </c>
      <c r="M2" s="56" t="s">
        <v>1944</v>
      </c>
      <c r="N2" s="56" t="s">
        <v>1945</v>
      </c>
      <c r="O2" s="56" t="s">
        <v>1946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A3" s="53" t="s">
        <v>1925</v>
      </c>
      <c r="D3" s="56">
        <v>25000.0</v>
      </c>
      <c r="E3" s="56">
        <v>74999.0</v>
      </c>
      <c r="F3" s="191">
        <v>25000.0</v>
      </c>
      <c r="G3" s="191">
        <v>74999.0</v>
      </c>
      <c r="H3" s="191">
        <v>25000.0</v>
      </c>
      <c r="I3" s="191">
        <v>74999.0</v>
      </c>
      <c r="J3" s="191">
        <v>25000.0</v>
      </c>
      <c r="K3" s="191">
        <v>74999.0</v>
      </c>
      <c r="M3" s="56" t="s">
        <v>1945</v>
      </c>
      <c r="N3" s="56" t="s">
        <v>1947</v>
      </c>
      <c r="O3" s="56" t="s">
        <v>1946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0" customHeight="1">
      <c r="A4" s="53" t="s">
        <v>1925</v>
      </c>
      <c r="D4" s="56">
        <v>75000.0</v>
      </c>
      <c r="E4" s="56">
        <v>99999.0</v>
      </c>
      <c r="F4" s="191">
        <v>75000.0</v>
      </c>
      <c r="G4" s="191">
        <v>99999.0</v>
      </c>
      <c r="H4" s="191">
        <v>75000.0</v>
      </c>
      <c r="I4" s="191">
        <v>99999.0</v>
      </c>
      <c r="J4" s="191">
        <v>75000.0</v>
      </c>
      <c r="K4" s="191">
        <v>99999.0</v>
      </c>
      <c r="M4" s="56" t="s">
        <v>1948</v>
      </c>
      <c r="N4" s="56" t="s">
        <v>1946</v>
      </c>
      <c r="O4" s="56" t="s">
        <v>1947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0" customHeight="1">
      <c r="A5" s="53" t="s">
        <v>1925</v>
      </c>
      <c r="D5" s="56">
        <v>100000.0</v>
      </c>
      <c r="E5" s="56">
        <v>199999.0</v>
      </c>
      <c r="F5" s="191">
        <v>100000.0</v>
      </c>
      <c r="G5" s="191">
        <v>199999.0</v>
      </c>
      <c r="H5" s="191">
        <v>100000.0</v>
      </c>
      <c r="I5" s="191">
        <v>199999.0</v>
      </c>
      <c r="J5" s="191">
        <v>100000.0</v>
      </c>
      <c r="K5" s="191">
        <v>199999.0</v>
      </c>
      <c r="M5" s="191" t="s">
        <v>1946</v>
      </c>
      <c r="N5" s="191" t="s">
        <v>1949</v>
      </c>
      <c r="O5" s="191" t="s">
        <v>1948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53" t="s">
        <v>1925</v>
      </c>
      <c r="D6" s="56">
        <v>200000.0</v>
      </c>
      <c r="E6" s="191">
        <v>599999.0</v>
      </c>
      <c r="F6" s="191">
        <v>200000.0</v>
      </c>
      <c r="G6" s="191">
        <v>599999.0</v>
      </c>
      <c r="H6" s="191">
        <v>200000.0</v>
      </c>
      <c r="I6" s="191">
        <v>599999.0</v>
      </c>
      <c r="J6" s="191">
        <v>200000.0</v>
      </c>
      <c r="K6" s="191">
        <v>599999.0</v>
      </c>
      <c r="M6" s="191" t="s">
        <v>1949</v>
      </c>
      <c r="N6" s="191" t="s">
        <v>1950</v>
      </c>
      <c r="O6" s="191" t="s">
        <v>1951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191" t="s">
        <v>1925</v>
      </c>
      <c r="D7" s="191">
        <v>600000.0</v>
      </c>
      <c r="E7" s="191">
        <v>900000.0</v>
      </c>
      <c r="F7" s="191">
        <v>600000.0</v>
      </c>
      <c r="G7" s="191">
        <v>900000.0</v>
      </c>
      <c r="H7" s="191">
        <v>600000.0</v>
      </c>
      <c r="I7" s="191">
        <v>900000.0</v>
      </c>
      <c r="J7" s="191">
        <v>600000.0</v>
      </c>
      <c r="K7" s="191">
        <v>900000.0</v>
      </c>
      <c r="M7" s="191" t="s">
        <v>1951</v>
      </c>
      <c r="N7" s="191" t="s">
        <v>1950</v>
      </c>
      <c r="O7" s="191" t="s">
        <v>1952</v>
      </c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</row>
    <row r="8" ht="24.0" customHeight="1">
      <c r="A8" s="53" t="s">
        <v>1922</v>
      </c>
      <c r="B8" s="56">
        <v>2300.0</v>
      </c>
      <c r="C8" s="56">
        <v>49999.0</v>
      </c>
      <c r="F8" s="191">
        <v>2300.0</v>
      </c>
      <c r="G8" s="191">
        <v>49999.0</v>
      </c>
      <c r="H8" s="191">
        <v>2300.0</v>
      </c>
      <c r="I8" s="191">
        <v>49999.0</v>
      </c>
      <c r="J8" s="191">
        <v>2300.0</v>
      </c>
      <c r="K8" s="191">
        <v>49999.0</v>
      </c>
      <c r="M8" s="53" t="s">
        <v>1953</v>
      </c>
      <c r="N8" s="56" t="s">
        <v>1954</v>
      </c>
      <c r="O8" s="56" t="s">
        <v>1955</v>
      </c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</row>
    <row r="9" ht="24.0" customHeight="1">
      <c r="A9" s="53" t="s">
        <v>1922</v>
      </c>
      <c r="B9" s="56">
        <v>50000.0</v>
      </c>
      <c r="C9" s="56">
        <v>250000.0</v>
      </c>
      <c r="F9" s="191">
        <v>50000.0</v>
      </c>
      <c r="G9" s="191">
        <v>250000.0</v>
      </c>
      <c r="H9" s="191">
        <v>50000.0</v>
      </c>
      <c r="I9" s="191">
        <v>250000.0</v>
      </c>
      <c r="J9" s="191">
        <v>50000.0</v>
      </c>
      <c r="K9" s="191">
        <v>250000.0</v>
      </c>
      <c r="M9" s="56" t="s">
        <v>1954</v>
      </c>
      <c r="N9" s="56" t="s">
        <v>1956</v>
      </c>
      <c r="O9" s="56" t="s">
        <v>1955</v>
      </c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</row>
    <row r="10" ht="24.0" customHeight="1">
      <c r="A10" s="53" t="s">
        <v>1918</v>
      </c>
      <c r="B10" s="56">
        <v>7500.0</v>
      </c>
      <c r="C10" s="56">
        <v>59999.0</v>
      </c>
      <c r="D10" s="56">
        <v>6400.0</v>
      </c>
      <c r="E10" s="56">
        <v>59999.0</v>
      </c>
      <c r="F10" s="194"/>
      <c r="G10" s="194"/>
      <c r="J10" s="56">
        <v>6400.0</v>
      </c>
      <c r="K10" s="56">
        <v>59999.0</v>
      </c>
      <c r="M10" s="53" t="s">
        <v>1957</v>
      </c>
      <c r="N10" s="53" t="s">
        <v>1958</v>
      </c>
      <c r="O10" s="56" t="s">
        <v>1959</v>
      </c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</row>
    <row r="11" ht="24.0" customHeight="1">
      <c r="A11" s="53" t="s">
        <v>1918</v>
      </c>
      <c r="B11" s="56">
        <v>60000.0</v>
      </c>
      <c r="C11" s="191">
        <v>89999.0</v>
      </c>
      <c r="D11" s="56">
        <v>60000.0</v>
      </c>
      <c r="E11" s="191">
        <v>89999.0</v>
      </c>
      <c r="F11" s="194"/>
      <c r="G11" s="194"/>
      <c r="J11" s="56">
        <v>60000.0</v>
      </c>
      <c r="K11" s="191">
        <v>89999.0</v>
      </c>
      <c r="M11" s="53" t="s">
        <v>1958</v>
      </c>
      <c r="N11" s="56" t="s">
        <v>1960</v>
      </c>
      <c r="O11" s="191" t="s">
        <v>1959</v>
      </c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</row>
    <row r="12" ht="24.0" customHeight="1">
      <c r="A12" s="191" t="s">
        <v>1918</v>
      </c>
      <c r="B12" s="191">
        <v>90000.0</v>
      </c>
      <c r="C12" s="191">
        <v>119999.0</v>
      </c>
      <c r="D12" s="191">
        <v>90000.0</v>
      </c>
      <c r="E12" s="191">
        <v>119999.0</v>
      </c>
      <c r="F12" s="194"/>
      <c r="G12" s="194"/>
      <c r="J12" s="191">
        <v>90000.0</v>
      </c>
      <c r="K12" s="191">
        <v>119999.0</v>
      </c>
      <c r="M12" s="191" t="s">
        <v>1958</v>
      </c>
      <c r="N12" s="191" t="s">
        <v>1961</v>
      </c>
      <c r="O12" s="191" t="s">
        <v>1962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0" customHeight="1">
      <c r="A13" s="53" t="s">
        <v>1918</v>
      </c>
      <c r="B13" s="56">
        <v>120000.0</v>
      </c>
      <c r="C13" s="56">
        <v>180000.0</v>
      </c>
      <c r="D13" s="56">
        <v>120000.0</v>
      </c>
      <c r="E13" s="56">
        <v>180000.0</v>
      </c>
      <c r="F13" s="194"/>
      <c r="G13" s="194"/>
      <c r="J13" s="56">
        <v>120000.0</v>
      </c>
      <c r="K13" s="56">
        <v>180000.0</v>
      </c>
      <c r="M13" s="191" t="s">
        <v>1961</v>
      </c>
      <c r="N13" s="56" t="s">
        <v>1962</v>
      </c>
      <c r="O13" s="1" t="s">
        <v>1963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0" customHeight="1">
      <c r="A14" s="53" t="s">
        <v>1895</v>
      </c>
      <c r="B14" s="56">
        <v>18800.0</v>
      </c>
      <c r="C14" s="191">
        <v>109999.0</v>
      </c>
      <c r="D14" s="56">
        <v>16000.0</v>
      </c>
      <c r="E14" s="191">
        <v>109999.0</v>
      </c>
      <c r="F14" s="191">
        <v>16000.0</v>
      </c>
      <c r="G14" s="191">
        <v>109999.0</v>
      </c>
      <c r="H14" s="191">
        <v>16000.0</v>
      </c>
      <c r="I14" s="191">
        <v>109999.0</v>
      </c>
      <c r="J14" s="56">
        <v>16000.0</v>
      </c>
      <c r="K14" s="191">
        <v>109999.0</v>
      </c>
      <c r="M14" s="56" t="s">
        <v>1964</v>
      </c>
      <c r="N14" s="191" t="s">
        <v>1965</v>
      </c>
      <c r="O14" s="56" t="s">
        <v>1966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0" customHeight="1">
      <c r="A15" s="191" t="s">
        <v>1895</v>
      </c>
      <c r="B15" s="191">
        <v>110000.0</v>
      </c>
      <c r="C15" s="191">
        <v>199999.0</v>
      </c>
      <c r="D15" s="191">
        <v>110000.0</v>
      </c>
      <c r="E15" s="191">
        <v>199999.0</v>
      </c>
      <c r="F15" s="191">
        <v>110000.0</v>
      </c>
      <c r="G15" s="191">
        <v>199999.0</v>
      </c>
      <c r="H15" s="191">
        <v>110000.0</v>
      </c>
      <c r="I15" s="191">
        <v>199999.0</v>
      </c>
      <c r="J15" s="191">
        <v>110000.0</v>
      </c>
      <c r="K15" s="191">
        <v>199999.0</v>
      </c>
      <c r="M15" s="191" t="s">
        <v>1965</v>
      </c>
      <c r="N15" s="191" t="s">
        <v>1966</v>
      </c>
      <c r="O15" s="1" t="s">
        <v>1963</v>
      </c>
    </row>
    <row r="16" ht="24.0" customHeight="1">
      <c r="A16" s="53" t="s">
        <v>1895</v>
      </c>
      <c r="B16" s="191">
        <v>200000.0</v>
      </c>
      <c r="C16" s="191">
        <v>229999.0</v>
      </c>
      <c r="D16" s="191">
        <v>200000.0</v>
      </c>
      <c r="E16" s="191">
        <v>229999.0</v>
      </c>
      <c r="F16" s="191">
        <v>200000.0</v>
      </c>
      <c r="G16" s="191">
        <v>229999.0</v>
      </c>
      <c r="H16" s="191">
        <v>200000.0</v>
      </c>
      <c r="I16" s="191">
        <v>229999.0</v>
      </c>
      <c r="J16" s="191">
        <v>200000.0</v>
      </c>
      <c r="K16" s="191">
        <v>229999.0</v>
      </c>
      <c r="M16" s="191" t="s">
        <v>1967</v>
      </c>
      <c r="N16" s="56" t="s">
        <v>1965</v>
      </c>
      <c r="O16" s="1" t="s">
        <v>1963</v>
      </c>
    </row>
    <row r="17" ht="24.0" customHeight="1">
      <c r="A17" s="53" t="s">
        <v>1895</v>
      </c>
      <c r="B17" s="191">
        <v>230000.0</v>
      </c>
      <c r="C17" s="56">
        <v>1000000.0</v>
      </c>
      <c r="D17" s="191">
        <v>230000.0</v>
      </c>
      <c r="E17" s="56">
        <v>1000000.0</v>
      </c>
      <c r="F17" s="191">
        <v>230000.0</v>
      </c>
      <c r="G17" s="191">
        <v>1000000.0</v>
      </c>
      <c r="H17" s="191">
        <v>230000.0</v>
      </c>
      <c r="I17" s="191">
        <v>1000000.0</v>
      </c>
      <c r="J17" s="191">
        <v>230000.0</v>
      </c>
      <c r="K17" s="56">
        <v>1000000.0</v>
      </c>
      <c r="M17" s="56" t="s">
        <v>1968</v>
      </c>
      <c r="N17" s="56" t="s">
        <v>1967</v>
      </c>
      <c r="O17" s="1" t="s">
        <v>1963</v>
      </c>
    </row>
    <row r="18" ht="24.0" customHeight="1"/>
    <row r="19" ht="24.0" customHeight="1"/>
    <row r="20" ht="24.0" customHeight="1"/>
    <row r="21" ht="24.0" customHeight="1"/>
    <row r="22" ht="24.0" customHeight="1"/>
    <row r="23" ht="24.0" customHeight="1"/>
    <row r="24" ht="23.25" customHeight="1">
      <c r="A24" s="1" t="s">
        <v>37</v>
      </c>
    </row>
    <row r="25" ht="24.0" customHeight="1">
      <c r="A25" s="1" t="s">
        <v>1969</v>
      </c>
    </row>
    <row r="26" ht="24.0" customHeight="1"/>
    <row r="27" ht="24.0" customHeight="1"/>
    <row r="28" ht="24.0" customHeight="1"/>
    <row r="29" ht="24.0" customHeight="1"/>
    <row r="30" ht="24.0" customHeight="1"/>
    <row r="31" ht="24.0" customHeight="1"/>
    <row r="32" ht="24.0" customHeight="1"/>
    <row r="33" ht="24.0" customHeight="1"/>
    <row r="34" ht="24.0" customHeight="1"/>
    <row r="35" ht="24.0" customHeight="1"/>
    <row r="36" ht="24.0" customHeight="1"/>
    <row r="37" ht="24.0" customHeight="1"/>
    <row r="38" ht="24.0" customHeight="1"/>
    <row r="39" ht="24.0" customHeight="1"/>
    <row r="40" ht="24.0" customHeight="1">
      <c r="A40" s="1" t="s">
        <v>1963</v>
      </c>
    </row>
    <row r="41" ht="24.0" customHeight="1"/>
    <row r="42" ht="24.0" customHeight="1"/>
    <row r="43" ht="24.0" customHeight="1"/>
    <row r="44" ht="24.0" customHeight="1"/>
    <row r="45" ht="24.0" customHeight="1"/>
    <row r="46" ht="24.0" customHeight="1"/>
    <row r="47" ht="24.0" customHeight="1"/>
    <row r="48" ht="24.0" customHeight="1"/>
    <row r="49" ht="24.0" customHeight="1"/>
    <row r="50" ht="24.0" customHeight="1"/>
    <row r="51" ht="24.0" customHeight="1"/>
    <row r="52" ht="24.0" customHeight="1"/>
    <row r="53" ht="24.0" customHeight="1"/>
    <row r="54" ht="24.0" customHeight="1"/>
    <row r="55" ht="24.0" customHeight="1"/>
    <row r="56" ht="24.0" customHeight="1"/>
    <row r="57" ht="24.0" customHeight="1"/>
    <row r="58" ht="24.0" customHeight="1"/>
    <row r="59" ht="24.0" customHeight="1"/>
    <row r="60" ht="24.0" customHeight="1"/>
    <row r="61" ht="24.0" customHeight="1"/>
    <row r="62" ht="24.0" customHeight="1"/>
    <row r="63" ht="24.0" customHeight="1"/>
    <row r="64" ht="24.0" customHeight="1"/>
    <row r="65" ht="24.0" customHeight="1"/>
    <row r="66" ht="24.0" customHeight="1"/>
    <row r="67" ht="24.0" customHeight="1"/>
    <row r="68" ht="24.0" customHeight="1"/>
    <row r="69" ht="24.0" customHeight="1"/>
    <row r="70" ht="24.0" customHeight="1"/>
    <row r="71" ht="24.0" customHeight="1"/>
    <row r="72" ht="24.0" customHeight="1"/>
    <row r="73" ht="24.0" customHeight="1"/>
    <row r="74" ht="24.0" customHeight="1"/>
    <row r="75" ht="24.0" customHeight="1"/>
    <row r="76" ht="24.0" customHeight="1"/>
    <row r="77" ht="24.0" customHeight="1"/>
    <row r="78" ht="24.0" customHeight="1"/>
    <row r="79" ht="24.0" customHeight="1"/>
    <row r="80" ht="24.0" customHeight="1"/>
    <row r="81" ht="24.0" customHeight="1"/>
    <row r="82" ht="24.0" customHeight="1"/>
    <row r="83" ht="24.0" customHeight="1"/>
    <row r="84" ht="24.0" customHeight="1"/>
    <row r="85" ht="24.0" customHeight="1"/>
    <row r="86" ht="24.0" customHeight="1"/>
    <row r="87" ht="24.0" customHeight="1"/>
    <row r="88" ht="24.0" customHeight="1"/>
    <row r="89" ht="24.0" customHeight="1"/>
    <row r="90" ht="24.0" customHeight="1"/>
    <row r="91" ht="24.0" customHeight="1"/>
    <row r="92" ht="24.0" customHeight="1"/>
    <row r="93" ht="24.0" customHeight="1"/>
    <row r="94" ht="24.0" customHeight="1"/>
    <row r="95" ht="24.0" customHeight="1"/>
    <row r="96" ht="24.0" customHeight="1"/>
    <row r="97" ht="24.0" customHeight="1"/>
    <row r="98" ht="24.0" customHeight="1"/>
    <row r="99" ht="24.0" customHeight="1"/>
    <row r="100" ht="24.0" customHeight="1"/>
    <row r="101" ht="24.0" customHeight="1"/>
    <row r="102" ht="24.0" customHeight="1"/>
    <row r="103" ht="24.0" customHeight="1"/>
    <row r="104" ht="24.0" customHeight="1"/>
    <row r="105" ht="24.0" customHeight="1"/>
    <row r="106" ht="24.0" customHeight="1"/>
    <row r="107" ht="24.0" customHeight="1"/>
    <row r="108" ht="24.0" customHeight="1"/>
    <row r="109" ht="24.0" customHeight="1"/>
    <row r="110" ht="24.0" customHeight="1"/>
    <row r="111" ht="24.0" customHeight="1"/>
    <row r="112" ht="24.0" customHeight="1"/>
    <row r="113" ht="24.0" customHeight="1"/>
    <row r="114" ht="24.0" customHeight="1"/>
    <row r="115" ht="24.0" customHeight="1"/>
    <row r="116" ht="24.0" customHeight="1"/>
    <row r="117" ht="24.0" customHeight="1"/>
    <row r="118" ht="24.0" customHeight="1"/>
    <row r="119" ht="24.0" customHeight="1"/>
    <row r="120" ht="24.0" customHeight="1"/>
    <row r="121" ht="24.0" customHeight="1"/>
    <row r="122" ht="24.0" customHeight="1"/>
    <row r="123" ht="24.0" customHeight="1"/>
    <row r="124" ht="24.0" customHeight="1"/>
    <row r="125" ht="24.0" customHeight="1"/>
    <row r="126" ht="24.0" customHeight="1"/>
    <row r="127" ht="24.0" customHeight="1"/>
    <row r="128" ht="24.0" customHeight="1"/>
    <row r="129" ht="24.0" customHeight="1"/>
    <row r="130" ht="24.0" customHeight="1"/>
    <row r="131" ht="24.0" customHeight="1"/>
    <row r="132" ht="24.0" customHeight="1"/>
    <row r="133" ht="24.0" customHeight="1"/>
    <row r="134" ht="24.0" customHeight="1"/>
    <row r="135" ht="24.0" customHeight="1"/>
    <row r="136" ht="24.0" customHeight="1"/>
    <row r="137" ht="24.0" customHeight="1"/>
    <row r="138" ht="24.0" customHeight="1"/>
    <row r="139" ht="24.0" customHeight="1"/>
    <row r="140" ht="24.0" customHeight="1"/>
    <row r="141" ht="24.0" customHeight="1"/>
    <row r="142" ht="24.0" customHeight="1"/>
    <row r="143" ht="24.0" customHeight="1"/>
    <row r="144" ht="24.0" customHeight="1"/>
    <row r="145" ht="24.0" customHeight="1"/>
    <row r="146" ht="24.0" customHeight="1"/>
    <row r="147" ht="24.0" customHeight="1"/>
    <row r="148" ht="24.0" customHeight="1"/>
    <row r="149" ht="24.0" customHeight="1"/>
    <row r="150" ht="24.0" customHeight="1"/>
    <row r="151" ht="24.0" customHeight="1"/>
    <row r="152" ht="24.0" customHeight="1"/>
    <row r="153" ht="24.0" customHeight="1"/>
    <row r="154" ht="24.0" customHeight="1"/>
    <row r="155" ht="24.0" customHeight="1"/>
    <row r="156" ht="24.0" customHeight="1"/>
    <row r="157" ht="24.0" customHeight="1"/>
    <row r="158" ht="24.0" customHeight="1"/>
    <row r="159" ht="24.0" customHeight="1"/>
    <row r="160" ht="24.0" customHeight="1"/>
    <row r="161" ht="24.0" customHeight="1"/>
    <row r="162" ht="24.0" customHeight="1"/>
    <row r="163" ht="24.0" customHeight="1"/>
    <row r="164" ht="24.0" customHeight="1"/>
    <row r="165" ht="24.0" customHeight="1"/>
    <row r="166" ht="24.0" customHeight="1"/>
    <row r="167" ht="24.0" customHeight="1"/>
    <row r="168" ht="24.0" customHeight="1"/>
    <row r="169" ht="24.0" customHeight="1"/>
    <row r="170" ht="24.0" customHeight="1"/>
    <row r="171" ht="24.0" customHeight="1"/>
    <row r="172" ht="24.0" customHeight="1"/>
    <row r="173" ht="24.0" customHeight="1"/>
    <row r="174" ht="24.0" customHeight="1"/>
    <row r="175" ht="24.0" customHeight="1"/>
    <row r="176" ht="24.0" customHeight="1"/>
    <row r="177" ht="24.0" customHeight="1"/>
    <row r="178" ht="24.0" customHeight="1"/>
    <row r="179" ht="24.0" customHeight="1"/>
    <row r="180" ht="24.0" customHeight="1"/>
    <row r="181" ht="24.0" customHeight="1"/>
    <row r="182" ht="24.0" customHeight="1"/>
    <row r="183" ht="24.0" customHeight="1"/>
    <row r="184" ht="24.0" customHeight="1"/>
    <row r="185" ht="24.0" customHeight="1"/>
    <row r="186" ht="24.0" customHeight="1"/>
    <row r="187" ht="24.0" customHeight="1"/>
    <row r="188" ht="24.0" customHeight="1"/>
    <row r="189" ht="24.0" customHeight="1"/>
    <row r="190" ht="24.0" customHeight="1"/>
    <row r="191" ht="24.0" customHeight="1"/>
    <row r="192" ht="24.0" customHeight="1"/>
    <row r="193" ht="24.0" customHeight="1"/>
    <row r="194" ht="24.0" customHeight="1"/>
    <row r="195" ht="24.0" customHeight="1"/>
    <row r="196" ht="24.0" customHeight="1"/>
    <row r="197" ht="24.0" customHeight="1"/>
    <row r="198" ht="24.0" customHeight="1"/>
    <row r="199" ht="24.0" customHeight="1"/>
    <row r="200" ht="24.0" customHeight="1"/>
    <row r="201" ht="24.0" customHeight="1"/>
    <row r="202" ht="24.0" customHeight="1"/>
    <row r="203" ht="24.0" customHeight="1"/>
    <row r="204" ht="24.0" customHeight="1"/>
    <row r="205" ht="24.0" customHeight="1"/>
    <row r="206" ht="24.0" customHeight="1"/>
    <row r="207" ht="24.0" customHeight="1"/>
    <row r="208" ht="24.0" customHeight="1"/>
    <row r="209" ht="24.0" customHeight="1"/>
    <row r="210" ht="24.0" customHeight="1"/>
    <row r="211" ht="24.0" customHeight="1"/>
    <row r="212" ht="24.0" customHeight="1"/>
    <row r="213" ht="24.0" customHeight="1"/>
    <row r="214" ht="24.0" customHeight="1"/>
    <row r="215" ht="24.0" customHeight="1"/>
    <row r="216" ht="24.0" customHeight="1"/>
    <row r="217" ht="24.0" customHeight="1"/>
    <row r="218" ht="24.0" customHeight="1"/>
    <row r="219" ht="24.0" customHeight="1"/>
    <row r="220" ht="24.0" customHeight="1"/>
    <row r="221" ht="24.0" customHeight="1"/>
    <row r="222" ht="24.0" customHeight="1"/>
    <row r="223" ht="24.0" customHeight="1"/>
    <row r="224" ht="24.0" customHeight="1"/>
    <row r="225" ht="24.0" customHeight="1"/>
    <row r="226" ht="24.0" customHeight="1"/>
    <row r="227" ht="24.0" customHeight="1"/>
    <row r="228" ht="24.0" customHeight="1"/>
    <row r="229" ht="24.0" customHeight="1"/>
    <row r="230" ht="24.0" customHeight="1"/>
    <row r="231" ht="24.0" customHeight="1"/>
    <row r="232" ht="24.0" customHeight="1"/>
    <row r="233" ht="24.0" customHeight="1"/>
    <row r="234" ht="24.0" customHeight="1"/>
    <row r="235" ht="24.0" customHeight="1"/>
    <row r="236" ht="24.0" customHeight="1"/>
    <row r="237" ht="24.0" customHeight="1"/>
    <row r="238" ht="24.0" customHeight="1"/>
    <row r="239" ht="24.0" customHeight="1"/>
    <row r="240" ht="24.0" customHeight="1"/>
    <row r="241" ht="24.0" customHeight="1"/>
    <row r="242" ht="24.0" customHeight="1"/>
    <row r="243" ht="24.0" customHeight="1"/>
    <row r="244" ht="24.0" customHeight="1"/>
    <row r="245" ht="24.0" customHeight="1"/>
    <row r="246" ht="24.0" customHeight="1"/>
    <row r="247" ht="24.0" customHeight="1"/>
    <row r="248" ht="24.0" customHeight="1"/>
    <row r="249" ht="24.0" customHeight="1"/>
    <row r="250" ht="24.0" customHeight="1"/>
    <row r="251" ht="24.0" customHeight="1"/>
    <row r="252" ht="24.0" customHeight="1"/>
    <row r="253" ht="24.0" customHeight="1"/>
    <row r="254" ht="24.0" customHeight="1"/>
    <row r="255" ht="24.0" customHeight="1"/>
    <row r="256" ht="24.0" customHeight="1"/>
    <row r="257" ht="24.0" customHeight="1"/>
    <row r="258" ht="24.0" customHeight="1"/>
    <row r="259" ht="24.0" customHeight="1"/>
    <row r="260" ht="24.0" customHeight="1"/>
    <row r="261" ht="24.0" customHeight="1"/>
    <row r="262" ht="24.0" customHeight="1"/>
    <row r="263" ht="24.0" customHeight="1"/>
    <row r="264" ht="24.0" customHeight="1"/>
    <row r="265" ht="24.0" customHeight="1"/>
    <row r="266" ht="24.0" customHeight="1"/>
    <row r="267" ht="24.0" customHeight="1"/>
    <row r="268" ht="24.0" customHeight="1"/>
    <row r="269" ht="24.0" customHeight="1"/>
    <row r="270" ht="24.0" customHeight="1"/>
    <row r="271" ht="24.0" customHeight="1"/>
    <row r="272" ht="24.0" customHeight="1"/>
    <row r="273" ht="24.0" customHeight="1"/>
    <row r="274" ht="24.0" customHeight="1"/>
    <row r="275" ht="24.0" customHeight="1"/>
    <row r="276" ht="24.0" customHeight="1"/>
    <row r="277" ht="24.0" customHeight="1"/>
    <row r="278" ht="24.0" customHeight="1"/>
    <row r="279" ht="24.0" customHeight="1"/>
    <row r="280" ht="24.0" customHeight="1"/>
    <row r="281" ht="24.0" customHeight="1"/>
    <row r="282" ht="24.0" customHeight="1"/>
    <row r="283" ht="24.0" customHeight="1"/>
    <row r="284" ht="24.0" customHeight="1"/>
    <row r="285" ht="24.0" customHeight="1"/>
    <row r="286" ht="24.0" customHeight="1"/>
    <row r="287" ht="24.0" customHeight="1"/>
    <row r="288" ht="24.0" customHeight="1"/>
    <row r="289" ht="24.0" customHeight="1"/>
    <row r="290" ht="24.0" customHeight="1"/>
    <row r="291" ht="24.0" customHeight="1"/>
    <row r="292" ht="24.0" customHeight="1"/>
    <row r="293" ht="24.0" customHeight="1"/>
    <row r="294" ht="24.0" customHeight="1"/>
    <row r="295" ht="24.0" customHeight="1"/>
    <row r="296" ht="24.0" customHeight="1"/>
    <row r="297" ht="24.0" customHeight="1"/>
    <row r="298" ht="24.0" customHeight="1"/>
    <row r="299" ht="24.0" customHeight="1"/>
    <row r="300" ht="24.0" customHeight="1"/>
    <row r="301" ht="24.0" customHeight="1"/>
    <row r="302" ht="24.0" customHeight="1"/>
    <row r="303" ht="24.0" customHeight="1"/>
    <row r="304" ht="24.0" customHeight="1"/>
    <row r="305" ht="24.0" customHeight="1"/>
    <row r="306" ht="24.0" customHeight="1"/>
    <row r="307" ht="24.0" customHeight="1"/>
    <row r="308" ht="24.0" customHeight="1"/>
    <row r="309" ht="24.0" customHeight="1"/>
    <row r="310" ht="24.0" customHeight="1"/>
    <row r="311" ht="24.0" customHeight="1"/>
    <row r="312" ht="24.0" customHeight="1"/>
    <row r="313" ht="24.0" customHeight="1"/>
    <row r="314" ht="24.0" customHeight="1"/>
    <row r="315" ht="24.0" customHeight="1"/>
    <row r="316" ht="24.0" customHeight="1"/>
    <row r="317" ht="24.0" customHeight="1"/>
    <row r="318" ht="24.0" customHeight="1"/>
    <row r="319" ht="24.0" customHeight="1"/>
    <row r="320" ht="24.0" customHeight="1"/>
    <row r="321" ht="24.0" customHeight="1"/>
    <row r="322" ht="24.0" customHeight="1"/>
    <row r="323" ht="24.0" customHeight="1"/>
    <row r="324" ht="24.0" customHeight="1"/>
    <row r="325" ht="24.0" customHeight="1"/>
    <row r="326" ht="24.0" customHeight="1"/>
    <row r="327" ht="24.0" customHeight="1"/>
    <row r="328" ht="24.0" customHeight="1"/>
    <row r="329" ht="24.0" customHeight="1"/>
    <row r="330" ht="24.0" customHeight="1"/>
    <row r="331" ht="24.0" customHeight="1"/>
    <row r="332" ht="24.0" customHeight="1"/>
    <row r="333" ht="24.0" customHeight="1"/>
    <row r="334" ht="24.0" customHeight="1"/>
    <row r="335" ht="24.0" customHeight="1"/>
    <row r="336" ht="24.0" customHeight="1"/>
    <row r="337" ht="24.0" customHeight="1"/>
    <row r="338" ht="24.0" customHeight="1"/>
    <row r="339" ht="24.0" customHeight="1"/>
    <row r="340" ht="24.0" customHeight="1"/>
    <row r="341" ht="24.0" customHeight="1"/>
    <row r="342" ht="24.0" customHeight="1"/>
    <row r="343" ht="24.0" customHeight="1"/>
    <row r="344" ht="24.0" customHeight="1"/>
    <row r="345" ht="24.0" customHeight="1"/>
    <row r="346" ht="24.0" customHeight="1"/>
    <row r="347" ht="24.0" customHeight="1"/>
    <row r="348" ht="24.0" customHeight="1"/>
    <row r="349" ht="24.0" customHeight="1"/>
    <row r="350" ht="24.0" customHeight="1"/>
    <row r="351" ht="24.0" customHeight="1"/>
    <row r="352" ht="24.0" customHeight="1"/>
    <row r="353" ht="24.0" customHeight="1"/>
    <row r="354" ht="24.0" customHeight="1"/>
    <row r="355" ht="24.0" customHeight="1"/>
    <row r="356" ht="24.0" customHeight="1"/>
    <row r="357" ht="24.0" customHeight="1"/>
    <row r="358" ht="24.0" customHeight="1"/>
    <row r="359" ht="24.0" customHeight="1"/>
    <row r="360" ht="24.0" customHeight="1"/>
    <row r="361" ht="24.0" customHeight="1"/>
    <row r="362" ht="24.0" customHeight="1"/>
    <row r="363" ht="24.0" customHeight="1"/>
    <row r="364" ht="24.0" customHeight="1"/>
    <row r="365" ht="24.0" customHeight="1"/>
    <row r="366" ht="24.0" customHeight="1"/>
    <row r="367" ht="24.0" customHeight="1"/>
    <row r="368" ht="24.0" customHeight="1"/>
    <row r="369" ht="24.0" customHeight="1"/>
    <row r="370" ht="24.0" customHeight="1"/>
    <row r="371" ht="24.0" customHeight="1"/>
    <row r="372" ht="24.0" customHeight="1"/>
    <row r="373" ht="24.0" customHeight="1"/>
    <row r="374" ht="24.0" customHeight="1"/>
    <row r="375" ht="24.0" customHeight="1"/>
    <row r="376" ht="24.0" customHeight="1"/>
    <row r="377" ht="24.0" customHeight="1"/>
    <row r="378" ht="24.0" customHeight="1"/>
    <row r="379" ht="24.0" customHeight="1"/>
    <row r="380" ht="24.0" customHeight="1"/>
    <row r="381" ht="24.0" customHeight="1"/>
    <row r="382" ht="24.0" customHeight="1"/>
    <row r="383" ht="24.0" customHeight="1"/>
    <row r="384" ht="24.0" customHeight="1"/>
    <row r="385" ht="24.0" customHeight="1"/>
    <row r="386" ht="24.0" customHeight="1"/>
    <row r="387" ht="24.0" customHeight="1"/>
    <row r="388" ht="24.0" customHeight="1"/>
    <row r="389" ht="24.0" customHeight="1"/>
    <row r="390" ht="24.0" customHeight="1"/>
    <row r="391" ht="24.0" customHeight="1"/>
    <row r="392" ht="24.0" customHeight="1"/>
    <row r="393" ht="24.0" customHeight="1"/>
    <row r="394" ht="24.0" customHeight="1"/>
    <row r="395" ht="24.0" customHeight="1"/>
    <row r="396" ht="24.0" customHeight="1"/>
    <row r="397" ht="24.0" customHeight="1"/>
    <row r="398" ht="24.0" customHeight="1"/>
    <row r="399" ht="24.0" customHeight="1"/>
    <row r="400" ht="24.0" customHeight="1"/>
    <row r="401" ht="24.0" customHeight="1"/>
    <row r="402" ht="24.0" customHeight="1"/>
    <row r="403" ht="24.0" customHeight="1"/>
    <row r="404" ht="24.0" customHeight="1"/>
    <row r="405" ht="24.0" customHeight="1"/>
    <row r="406" ht="24.0" customHeight="1"/>
    <row r="407" ht="24.0" customHeight="1"/>
    <row r="408" ht="24.0" customHeight="1"/>
    <row r="409" ht="24.0" customHeight="1"/>
    <row r="410" ht="24.0" customHeight="1"/>
    <row r="411" ht="24.0" customHeight="1"/>
    <row r="412" ht="24.0" customHeight="1"/>
    <row r="413" ht="24.0" customHeight="1"/>
    <row r="414" ht="24.0" customHeight="1"/>
    <row r="415" ht="24.0" customHeight="1"/>
    <row r="416" ht="24.0" customHeight="1"/>
    <row r="417" ht="24.0" customHeight="1"/>
    <row r="418" ht="24.0" customHeight="1"/>
    <row r="419" ht="24.0" customHeight="1"/>
    <row r="420" ht="24.0" customHeight="1"/>
    <row r="421" ht="24.0" customHeight="1"/>
    <row r="422" ht="24.0" customHeight="1"/>
    <row r="423" ht="24.0" customHeight="1"/>
    <row r="424" ht="24.0" customHeight="1"/>
    <row r="425" ht="24.0" customHeight="1"/>
    <row r="426" ht="24.0" customHeight="1"/>
    <row r="427" ht="24.0" customHeight="1"/>
    <row r="428" ht="24.0" customHeight="1"/>
    <row r="429" ht="24.0" customHeight="1"/>
    <row r="430" ht="24.0" customHeight="1"/>
    <row r="431" ht="24.0" customHeight="1"/>
    <row r="432" ht="24.0" customHeight="1"/>
    <row r="433" ht="24.0" customHeight="1"/>
    <row r="434" ht="24.0" customHeight="1"/>
    <row r="435" ht="24.0" customHeight="1"/>
    <row r="436" ht="24.0" customHeight="1"/>
    <row r="437" ht="24.0" customHeight="1"/>
    <row r="438" ht="24.0" customHeight="1"/>
    <row r="439" ht="24.0" customHeight="1"/>
    <row r="440" ht="24.0" customHeight="1"/>
    <row r="441" ht="24.0" customHeight="1"/>
    <row r="442" ht="24.0" customHeight="1"/>
    <row r="443" ht="24.0" customHeight="1"/>
    <row r="444" ht="24.0" customHeight="1"/>
    <row r="445" ht="24.0" customHeight="1"/>
    <row r="446" ht="24.0" customHeight="1"/>
    <row r="447" ht="24.0" customHeight="1"/>
    <row r="448" ht="24.0" customHeight="1"/>
    <row r="449" ht="24.0" customHeight="1"/>
    <row r="450" ht="24.0" customHeight="1"/>
    <row r="451" ht="24.0" customHeight="1"/>
    <row r="452" ht="24.0" customHeight="1"/>
    <row r="453" ht="24.0" customHeight="1"/>
    <row r="454" ht="24.0" customHeight="1"/>
    <row r="455" ht="24.0" customHeight="1"/>
    <row r="456" ht="24.0" customHeight="1"/>
    <row r="457" ht="24.0" customHeight="1"/>
    <row r="458" ht="24.0" customHeight="1"/>
    <row r="459" ht="24.0" customHeight="1"/>
    <row r="460" ht="24.0" customHeight="1"/>
    <row r="461" ht="24.0" customHeight="1"/>
    <row r="462" ht="24.0" customHeight="1"/>
    <row r="463" ht="24.0" customHeight="1"/>
    <row r="464" ht="24.0" customHeight="1"/>
    <row r="465" ht="24.0" customHeight="1"/>
    <row r="466" ht="24.0" customHeight="1"/>
    <row r="467" ht="24.0" customHeight="1"/>
    <row r="468" ht="24.0" customHeight="1"/>
    <row r="469" ht="24.0" customHeight="1"/>
    <row r="470" ht="24.0" customHeight="1"/>
    <row r="471" ht="24.0" customHeight="1"/>
    <row r="472" ht="24.0" customHeight="1"/>
    <row r="473" ht="24.0" customHeight="1"/>
    <row r="474" ht="24.0" customHeight="1"/>
    <row r="475" ht="24.0" customHeight="1"/>
    <row r="476" ht="24.0" customHeight="1"/>
    <row r="477" ht="24.0" customHeight="1"/>
    <row r="478" ht="24.0" customHeight="1"/>
    <row r="479" ht="24.0" customHeight="1"/>
    <row r="480" ht="24.0" customHeight="1"/>
    <row r="481" ht="24.0" customHeight="1"/>
    <row r="482" ht="24.0" customHeight="1"/>
    <row r="483" ht="24.0" customHeight="1"/>
    <row r="484" ht="24.0" customHeight="1"/>
    <row r="485" ht="24.0" customHeight="1"/>
    <row r="486" ht="24.0" customHeight="1"/>
    <row r="487" ht="24.0" customHeight="1"/>
    <row r="488" ht="24.0" customHeight="1"/>
    <row r="489" ht="24.0" customHeight="1"/>
    <row r="490" ht="24.0" customHeight="1"/>
    <row r="491" ht="24.0" customHeight="1"/>
    <row r="492" ht="24.0" customHeight="1"/>
    <row r="493" ht="24.0" customHeight="1"/>
    <row r="494" ht="24.0" customHeight="1"/>
    <row r="495" ht="24.0" customHeight="1"/>
    <row r="496" ht="24.0" customHeight="1"/>
    <row r="497" ht="24.0" customHeight="1"/>
    <row r="498" ht="24.0" customHeight="1"/>
    <row r="499" ht="24.0" customHeight="1"/>
    <row r="500" ht="24.0" customHeight="1"/>
    <row r="501" ht="24.0" customHeight="1"/>
    <row r="502" ht="24.0" customHeight="1"/>
    <row r="503" ht="24.0" customHeight="1"/>
    <row r="504" ht="24.0" customHeight="1"/>
    <row r="505" ht="24.0" customHeight="1"/>
    <row r="506" ht="24.0" customHeight="1"/>
    <row r="507" ht="24.0" customHeight="1"/>
    <row r="508" ht="24.0" customHeight="1"/>
    <row r="509" ht="24.0" customHeight="1"/>
    <row r="510" ht="24.0" customHeight="1"/>
    <row r="511" ht="24.0" customHeight="1"/>
    <row r="512" ht="24.0" customHeight="1"/>
    <row r="513" ht="24.0" customHeight="1"/>
    <row r="514" ht="24.0" customHeight="1"/>
    <row r="515" ht="24.0" customHeight="1"/>
    <row r="516" ht="24.0" customHeight="1"/>
    <row r="517" ht="24.0" customHeight="1"/>
    <row r="518" ht="24.0" customHeight="1"/>
    <row r="519" ht="24.0" customHeight="1"/>
    <row r="520" ht="24.0" customHeight="1"/>
    <row r="521" ht="24.0" customHeight="1"/>
    <row r="522" ht="24.0" customHeight="1"/>
    <row r="523" ht="24.0" customHeight="1"/>
    <row r="524" ht="24.0" customHeight="1"/>
    <row r="525" ht="24.0" customHeight="1"/>
    <row r="526" ht="24.0" customHeight="1"/>
    <row r="527" ht="24.0" customHeight="1"/>
    <row r="528" ht="24.0" customHeight="1"/>
    <row r="529" ht="24.0" customHeight="1"/>
    <row r="530" ht="24.0" customHeight="1"/>
    <row r="531" ht="24.0" customHeight="1"/>
    <row r="532" ht="24.0" customHeight="1"/>
    <row r="533" ht="24.0" customHeight="1"/>
    <row r="534" ht="24.0" customHeight="1"/>
    <row r="535" ht="24.0" customHeight="1"/>
    <row r="536" ht="24.0" customHeight="1"/>
    <row r="537" ht="24.0" customHeight="1"/>
    <row r="538" ht="24.0" customHeight="1"/>
    <row r="539" ht="24.0" customHeight="1"/>
    <row r="540" ht="24.0" customHeight="1"/>
    <row r="541" ht="24.0" customHeight="1"/>
    <row r="542" ht="24.0" customHeight="1"/>
    <row r="543" ht="24.0" customHeight="1"/>
    <row r="544" ht="24.0" customHeight="1"/>
    <row r="545" ht="24.0" customHeight="1"/>
    <row r="546" ht="24.0" customHeight="1"/>
    <row r="547" ht="24.0" customHeight="1"/>
    <row r="548" ht="24.0" customHeight="1"/>
    <row r="549" ht="24.0" customHeight="1"/>
    <row r="550" ht="24.0" customHeight="1"/>
    <row r="551" ht="24.0" customHeight="1"/>
    <row r="552" ht="24.0" customHeight="1"/>
    <row r="553" ht="24.0" customHeight="1"/>
    <row r="554" ht="24.0" customHeight="1"/>
    <row r="555" ht="24.0" customHeight="1"/>
    <row r="556" ht="24.0" customHeight="1"/>
    <row r="557" ht="24.0" customHeight="1"/>
    <row r="558" ht="24.0" customHeight="1"/>
    <row r="559" ht="24.0" customHeight="1"/>
    <row r="560" ht="24.0" customHeight="1"/>
    <row r="561" ht="24.0" customHeight="1"/>
    <row r="562" ht="24.0" customHeight="1"/>
    <row r="563" ht="24.0" customHeight="1"/>
    <row r="564" ht="24.0" customHeight="1"/>
    <row r="565" ht="24.0" customHeight="1"/>
    <row r="566" ht="24.0" customHeight="1"/>
    <row r="567" ht="24.0" customHeight="1"/>
    <row r="568" ht="24.0" customHeight="1"/>
    <row r="569" ht="24.0" customHeight="1"/>
    <row r="570" ht="24.0" customHeight="1"/>
    <row r="571" ht="24.0" customHeight="1"/>
    <row r="572" ht="24.0" customHeight="1"/>
    <row r="573" ht="24.0" customHeight="1"/>
    <row r="574" ht="24.0" customHeight="1"/>
    <row r="575" ht="24.0" customHeight="1"/>
    <row r="576" ht="24.0" customHeight="1"/>
    <row r="577" ht="24.0" customHeight="1"/>
    <row r="578" ht="24.0" customHeight="1"/>
    <row r="579" ht="24.0" customHeight="1"/>
    <row r="580" ht="24.0" customHeight="1"/>
    <row r="581" ht="24.0" customHeight="1"/>
    <row r="582" ht="24.0" customHeight="1"/>
    <row r="583" ht="24.0" customHeight="1"/>
    <row r="584" ht="24.0" customHeight="1"/>
    <row r="585" ht="24.0" customHeight="1"/>
    <row r="586" ht="24.0" customHeight="1"/>
    <row r="587" ht="24.0" customHeight="1"/>
    <row r="588" ht="24.0" customHeight="1"/>
    <row r="589" ht="24.0" customHeight="1"/>
    <row r="590" ht="24.0" customHeight="1"/>
    <row r="591" ht="24.0" customHeight="1"/>
    <row r="592" ht="24.0" customHeight="1"/>
    <row r="593" ht="24.0" customHeight="1"/>
    <row r="594" ht="24.0" customHeight="1"/>
    <row r="595" ht="24.0" customHeight="1"/>
    <row r="596" ht="24.0" customHeight="1"/>
    <row r="597" ht="24.0" customHeight="1"/>
    <row r="598" ht="24.0" customHeight="1"/>
    <row r="599" ht="24.0" customHeight="1"/>
    <row r="600" ht="24.0" customHeight="1"/>
    <row r="601" ht="24.0" customHeight="1"/>
    <row r="602" ht="24.0" customHeight="1"/>
    <row r="603" ht="24.0" customHeight="1"/>
    <row r="604" ht="24.0" customHeight="1"/>
    <row r="605" ht="24.0" customHeight="1"/>
    <row r="606" ht="24.0" customHeight="1"/>
    <row r="607" ht="24.0" customHeight="1"/>
    <row r="608" ht="24.0" customHeight="1"/>
    <row r="609" ht="24.0" customHeight="1"/>
    <row r="610" ht="24.0" customHeight="1"/>
    <row r="611" ht="24.0" customHeight="1"/>
    <row r="612" ht="24.0" customHeight="1"/>
    <row r="613" ht="24.0" customHeight="1"/>
    <row r="614" ht="24.0" customHeight="1"/>
    <row r="615" ht="24.0" customHeight="1"/>
    <row r="616" ht="24.0" customHeight="1"/>
    <row r="617" ht="24.0" customHeight="1"/>
    <row r="618" ht="24.0" customHeight="1"/>
    <row r="619" ht="24.0" customHeight="1"/>
    <row r="620" ht="24.0" customHeight="1"/>
    <row r="621" ht="24.0" customHeight="1"/>
    <row r="622" ht="24.0" customHeight="1"/>
    <row r="623" ht="24.0" customHeight="1"/>
    <row r="624" ht="24.0" customHeight="1"/>
    <row r="625" ht="24.0" customHeight="1"/>
    <row r="626" ht="24.0" customHeight="1"/>
    <row r="627" ht="24.0" customHeight="1"/>
    <row r="628" ht="24.0" customHeight="1"/>
    <row r="629" ht="24.0" customHeight="1"/>
    <row r="630" ht="24.0" customHeight="1"/>
    <row r="631" ht="24.0" customHeight="1"/>
    <row r="632" ht="24.0" customHeight="1"/>
    <row r="633" ht="24.0" customHeight="1"/>
    <row r="634" ht="24.0" customHeight="1"/>
    <row r="635" ht="24.0" customHeight="1"/>
    <row r="636" ht="24.0" customHeight="1"/>
    <row r="637" ht="24.0" customHeight="1"/>
    <row r="638" ht="24.0" customHeight="1"/>
    <row r="639" ht="24.0" customHeight="1"/>
    <row r="640" ht="24.0" customHeight="1"/>
    <row r="641" ht="24.0" customHeight="1"/>
    <row r="642" ht="24.0" customHeight="1"/>
    <row r="643" ht="24.0" customHeight="1"/>
    <row r="644" ht="24.0" customHeight="1"/>
    <row r="645" ht="24.0" customHeight="1"/>
    <row r="646" ht="24.0" customHeight="1"/>
    <row r="647" ht="24.0" customHeight="1"/>
    <row r="648" ht="24.0" customHeight="1"/>
    <row r="649" ht="24.0" customHeight="1"/>
    <row r="650" ht="24.0" customHeight="1"/>
    <row r="651" ht="24.0" customHeight="1"/>
    <row r="652" ht="24.0" customHeight="1"/>
    <row r="653" ht="24.0" customHeight="1"/>
    <row r="654" ht="24.0" customHeight="1"/>
    <row r="655" ht="24.0" customHeight="1"/>
    <row r="656" ht="24.0" customHeight="1"/>
    <row r="657" ht="24.0" customHeight="1"/>
    <row r="658" ht="24.0" customHeight="1"/>
    <row r="659" ht="24.0" customHeight="1"/>
    <row r="660" ht="24.0" customHeight="1"/>
    <row r="661" ht="24.0" customHeight="1"/>
    <row r="662" ht="24.0" customHeight="1"/>
    <row r="663" ht="24.0" customHeight="1"/>
    <row r="664" ht="24.0" customHeight="1"/>
    <row r="665" ht="24.0" customHeight="1"/>
    <row r="666" ht="24.0" customHeight="1"/>
    <row r="667" ht="24.0" customHeight="1"/>
    <row r="668" ht="24.0" customHeight="1"/>
    <row r="669" ht="24.0" customHeight="1"/>
    <row r="670" ht="24.0" customHeight="1"/>
    <row r="671" ht="24.0" customHeight="1"/>
    <row r="672" ht="24.0" customHeight="1"/>
    <row r="673" ht="24.0" customHeight="1"/>
    <row r="674" ht="24.0" customHeight="1"/>
    <row r="675" ht="24.0" customHeight="1"/>
    <row r="676" ht="24.0" customHeight="1"/>
    <row r="677" ht="24.0" customHeight="1"/>
    <row r="678" ht="24.0" customHeight="1"/>
    <row r="679" ht="24.0" customHeight="1"/>
    <row r="680" ht="24.0" customHeight="1"/>
    <row r="681" ht="24.0" customHeight="1"/>
    <row r="682" ht="24.0" customHeight="1"/>
    <row r="683" ht="24.0" customHeight="1"/>
    <row r="684" ht="24.0" customHeight="1"/>
    <row r="685" ht="24.0" customHeight="1"/>
    <row r="686" ht="24.0" customHeight="1"/>
    <row r="687" ht="24.0" customHeight="1"/>
    <row r="688" ht="24.0" customHeight="1"/>
    <row r="689" ht="24.0" customHeight="1"/>
    <row r="690" ht="24.0" customHeight="1"/>
    <row r="691" ht="24.0" customHeight="1"/>
    <row r="692" ht="24.0" customHeight="1"/>
    <row r="693" ht="24.0" customHeight="1"/>
    <row r="694" ht="24.0" customHeight="1"/>
    <row r="695" ht="24.0" customHeight="1"/>
    <row r="696" ht="24.0" customHeight="1"/>
    <row r="697" ht="24.0" customHeight="1"/>
    <row r="698" ht="24.0" customHeight="1"/>
    <row r="699" ht="24.0" customHeight="1"/>
    <row r="700" ht="24.0" customHeight="1"/>
    <row r="701" ht="24.0" customHeight="1"/>
    <row r="702" ht="24.0" customHeight="1"/>
    <row r="703" ht="24.0" customHeight="1"/>
    <row r="704" ht="24.0" customHeight="1"/>
    <row r="705" ht="24.0" customHeight="1"/>
    <row r="706" ht="24.0" customHeight="1"/>
    <row r="707" ht="24.0" customHeight="1"/>
    <row r="708" ht="24.0" customHeight="1"/>
    <row r="709" ht="24.0" customHeight="1"/>
    <row r="710" ht="24.0" customHeight="1"/>
    <row r="711" ht="24.0" customHeight="1"/>
    <row r="712" ht="24.0" customHeight="1"/>
    <row r="713" ht="24.0" customHeight="1"/>
    <row r="714" ht="24.0" customHeight="1"/>
    <row r="715" ht="24.0" customHeight="1"/>
    <row r="716" ht="24.0" customHeight="1"/>
    <row r="717" ht="24.0" customHeight="1"/>
    <row r="718" ht="24.0" customHeight="1"/>
    <row r="719" ht="24.0" customHeight="1"/>
    <row r="720" ht="24.0" customHeight="1"/>
    <row r="721" ht="24.0" customHeight="1"/>
    <row r="722" ht="24.0" customHeight="1"/>
    <row r="723" ht="24.0" customHeight="1"/>
    <row r="724" ht="24.0" customHeight="1"/>
    <row r="725" ht="24.0" customHeight="1"/>
    <row r="726" ht="24.0" customHeight="1"/>
    <row r="727" ht="24.0" customHeight="1"/>
    <row r="728" ht="24.0" customHeight="1"/>
    <row r="729" ht="24.0" customHeight="1"/>
    <row r="730" ht="24.0" customHeight="1"/>
    <row r="731" ht="24.0" customHeight="1"/>
    <row r="732" ht="24.0" customHeight="1"/>
    <row r="733" ht="24.0" customHeight="1"/>
    <row r="734" ht="24.0" customHeight="1"/>
    <row r="735" ht="24.0" customHeight="1"/>
    <row r="736" ht="24.0" customHeight="1"/>
    <row r="737" ht="24.0" customHeight="1"/>
    <row r="738" ht="24.0" customHeight="1"/>
    <row r="739" ht="24.0" customHeight="1"/>
    <row r="740" ht="24.0" customHeight="1"/>
    <row r="741" ht="24.0" customHeight="1"/>
    <row r="742" ht="24.0" customHeight="1"/>
    <row r="743" ht="24.0" customHeight="1"/>
    <row r="744" ht="24.0" customHeight="1"/>
    <row r="745" ht="24.0" customHeight="1"/>
    <row r="746" ht="24.0" customHeight="1"/>
    <row r="747" ht="24.0" customHeight="1"/>
    <row r="748" ht="24.0" customHeight="1"/>
    <row r="749" ht="24.0" customHeight="1"/>
    <row r="750" ht="24.0" customHeight="1"/>
    <row r="751" ht="24.0" customHeight="1"/>
    <row r="752" ht="24.0" customHeight="1"/>
    <row r="753" ht="24.0" customHeight="1"/>
    <row r="754" ht="24.0" customHeight="1"/>
    <row r="755" ht="24.0" customHeight="1"/>
    <row r="756" ht="24.0" customHeight="1"/>
    <row r="757" ht="24.0" customHeight="1"/>
    <row r="758" ht="24.0" customHeight="1"/>
    <row r="759" ht="24.0" customHeight="1"/>
    <row r="760" ht="24.0" customHeight="1"/>
    <row r="761" ht="24.0" customHeight="1"/>
    <row r="762" ht="24.0" customHeight="1"/>
    <row r="763" ht="24.0" customHeight="1"/>
    <row r="764" ht="24.0" customHeight="1"/>
    <row r="765" ht="24.0" customHeight="1"/>
    <row r="766" ht="24.0" customHeight="1"/>
    <row r="767" ht="24.0" customHeight="1"/>
    <row r="768" ht="24.0" customHeight="1"/>
    <row r="769" ht="24.0" customHeight="1"/>
    <row r="770" ht="24.0" customHeight="1"/>
    <row r="771" ht="24.0" customHeight="1"/>
    <row r="772" ht="24.0" customHeight="1"/>
    <row r="773" ht="24.0" customHeight="1"/>
    <row r="774" ht="24.0" customHeight="1"/>
    <row r="775" ht="24.0" customHeight="1"/>
    <row r="776" ht="24.0" customHeight="1"/>
    <row r="777" ht="24.0" customHeight="1"/>
    <row r="778" ht="24.0" customHeight="1"/>
    <row r="779" ht="24.0" customHeight="1"/>
    <row r="780" ht="24.0" customHeight="1"/>
    <row r="781" ht="24.0" customHeight="1"/>
    <row r="782" ht="24.0" customHeight="1"/>
    <row r="783" ht="24.0" customHeight="1"/>
    <row r="784" ht="24.0" customHeight="1"/>
    <row r="785" ht="24.0" customHeight="1"/>
    <row r="786" ht="24.0" customHeight="1"/>
    <row r="787" ht="24.0" customHeight="1"/>
    <row r="788" ht="24.0" customHeight="1"/>
    <row r="789" ht="24.0" customHeight="1"/>
    <row r="790" ht="24.0" customHeight="1"/>
    <row r="791" ht="24.0" customHeight="1"/>
    <row r="792" ht="24.0" customHeight="1"/>
    <row r="793" ht="24.0" customHeight="1"/>
    <row r="794" ht="24.0" customHeight="1"/>
    <row r="795" ht="24.0" customHeight="1"/>
    <row r="796" ht="24.0" customHeight="1"/>
    <row r="797" ht="24.0" customHeight="1"/>
    <row r="798" ht="24.0" customHeight="1"/>
    <row r="799" ht="24.0" customHeight="1"/>
    <row r="800" ht="24.0" customHeight="1"/>
    <row r="801" ht="24.0" customHeight="1"/>
    <row r="802" ht="24.0" customHeight="1"/>
    <row r="803" ht="24.0" customHeight="1"/>
    <row r="804" ht="24.0" customHeight="1"/>
    <row r="805" ht="24.0" customHeight="1"/>
    <row r="806" ht="24.0" customHeight="1"/>
    <row r="807" ht="24.0" customHeight="1"/>
    <row r="808" ht="24.0" customHeight="1"/>
    <row r="809" ht="24.0" customHeight="1"/>
    <row r="810" ht="24.0" customHeight="1"/>
    <row r="811" ht="24.0" customHeight="1"/>
    <row r="812" ht="24.0" customHeight="1"/>
    <row r="813" ht="24.0" customHeight="1"/>
    <row r="814" ht="24.0" customHeight="1"/>
    <row r="815" ht="24.0" customHeight="1"/>
    <row r="816" ht="24.0" customHeight="1"/>
    <row r="817" ht="24.0" customHeight="1"/>
    <row r="818" ht="24.0" customHeight="1"/>
    <row r="819" ht="24.0" customHeight="1"/>
    <row r="820" ht="24.0" customHeight="1"/>
    <row r="821" ht="24.0" customHeight="1"/>
    <row r="822" ht="24.0" customHeight="1"/>
    <row r="823" ht="24.0" customHeight="1"/>
    <row r="824" ht="24.0" customHeight="1"/>
    <row r="825" ht="24.0" customHeight="1"/>
    <row r="826" ht="24.0" customHeight="1"/>
    <row r="827" ht="24.0" customHeight="1"/>
    <row r="828" ht="24.0" customHeight="1"/>
    <row r="829" ht="24.0" customHeight="1"/>
    <row r="830" ht="24.0" customHeight="1"/>
    <row r="831" ht="24.0" customHeight="1"/>
    <row r="832" ht="24.0" customHeight="1"/>
    <row r="833" ht="24.0" customHeight="1"/>
    <row r="834" ht="24.0" customHeight="1"/>
    <row r="835" ht="24.0" customHeight="1"/>
    <row r="836" ht="24.0" customHeight="1"/>
    <row r="837" ht="24.0" customHeight="1"/>
    <row r="838" ht="24.0" customHeight="1"/>
    <row r="839" ht="24.0" customHeight="1"/>
    <row r="840" ht="24.0" customHeight="1"/>
    <row r="841" ht="24.0" customHeight="1"/>
    <row r="842" ht="24.0" customHeight="1"/>
    <row r="843" ht="24.0" customHeight="1"/>
    <row r="844" ht="24.0" customHeight="1"/>
    <row r="845" ht="24.0" customHeight="1"/>
    <row r="846" ht="24.0" customHeight="1"/>
    <row r="847" ht="24.0" customHeight="1"/>
    <row r="848" ht="24.0" customHeight="1"/>
    <row r="849" ht="24.0" customHeight="1"/>
    <row r="850" ht="24.0" customHeight="1"/>
    <row r="851" ht="24.0" customHeight="1"/>
    <row r="852" ht="24.0" customHeight="1"/>
    <row r="853" ht="24.0" customHeight="1"/>
    <row r="854" ht="24.0" customHeight="1"/>
    <row r="855" ht="24.0" customHeight="1"/>
    <row r="856" ht="24.0" customHeight="1"/>
    <row r="857" ht="24.0" customHeight="1"/>
    <row r="858" ht="24.0" customHeight="1"/>
    <row r="859" ht="24.0" customHeight="1"/>
    <row r="860" ht="24.0" customHeight="1"/>
    <row r="861" ht="24.0" customHeight="1"/>
    <row r="862" ht="24.0" customHeight="1"/>
    <row r="863" ht="24.0" customHeight="1"/>
    <row r="864" ht="24.0" customHeight="1"/>
    <row r="865" ht="24.0" customHeight="1"/>
    <row r="866" ht="24.0" customHeight="1"/>
    <row r="867" ht="24.0" customHeight="1"/>
    <row r="868" ht="24.0" customHeight="1"/>
    <row r="869" ht="24.0" customHeight="1"/>
    <row r="870" ht="24.0" customHeight="1"/>
    <row r="871" ht="24.0" customHeight="1"/>
    <row r="872" ht="24.0" customHeight="1"/>
    <row r="873" ht="24.0" customHeight="1"/>
    <row r="874" ht="24.0" customHeight="1"/>
    <row r="875" ht="24.0" customHeight="1"/>
    <row r="876" ht="24.0" customHeight="1"/>
    <row r="877" ht="24.0" customHeight="1"/>
    <row r="878" ht="24.0" customHeight="1"/>
    <row r="879" ht="24.0" customHeight="1"/>
    <row r="880" ht="24.0" customHeight="1"/>
    <row r="881" ht="24.0" customHeight="1"/>
    <row r="882" ht="24.0" customHeight="1"/>
    <row r="883" ht="24.0" customHeight="1"/>
    <row r="884" ht="24.0" customHeight="1"/>
    <row r="885" ht="24.0" customHeight="1"/>
    <row r="886" ht="24.0" customHeight="1"/>
    <row r="887" ht="24.0" customHeight="1"/>
    <row r="888" ht="24.0" customHeight="1"/>
    <row r="889" ht="24.0" customHeight="1"/>
    <row r="890" ht="24.0" customHeight="1"/>
    <row r="891" ht="24.0" customHeight="1"/>
    <row r="892" ht="24.0" customHeight="1"/>
    <row r="893" ht="24.0" customHeight="1"/>
    <row r="894" ht="24.0" customHeight="1"/>
    <row r="895" ht="24.0" customHeight="1"/>
    <row r="896" ht="24.0" customHeight="1"/>
    <row r="897" ht="24.0" customHeight="1"/>
    <row r="898" ht="24.0" customHeight="1"/>
    <row r="899" ht="24.0" customHeight="1"/>
    <row r="900" ht="24.0" customHeight="1"/>
    <row r="901" ht="24.0" customHeight="1"/>
    <row r="902" ht="24.0" customHeight="1"/>
    <row r="903" ht="24.0" customHeight="1"/>
    <row r="904" ht="24.0" customHeight="1"/>
    <row r="905" ht="24.0" customHeight="1"/>
    <row r="906" ht="24.0" customHeight="1"/>
    <row r="907" ht="24.0" customHeight="1"/>
    <row r="908" ht="24.0" customHeight="1"/>
    <row r="909" ht="24.0" customHeight="1"/>
    <row r="910" ht="24.0" customHeight="1"/>
    <row r="911" ht="24.0" customHeight="1"/>
    <row r="912" ht="24.0" customHeight="1"/>
    <row r="913" ht="24.0" customHeight="1"/>
    <row r="914" ht="24.0" customHeight="1"/>
    <row r="915" ht="24.0" customHeight="1"/>
    <row r="916" ht="24.0" customHeight="1"/>
    <row r="917" ht="24.0" customHeight="1"/>
    <row r="918" ht="24.0" customHeight="1"/>
    <row r="919" ht="24.0" customHeight="1"/>
    <row r="920" ht="24.0" customHeight="1"/>
    <row r="921" ht="24.0" customHeight="1"/>
    <row r="922" ht="24.0" customHeight="1"/>
    <row r="923" ht="24.0" customHeight="1"/>
    <row r="924" ht="24.0" customHeight="1"/>
    <row r="925" ht="24.0" customHeight="1"/>
    <row r="926" ht="24.0" customHeight="1"/>
    <row r="927" ht="24.0" customHeight="1"/>
    <row r="928" ht="24.0" customHeight="1"/>
    <row r="929" ht="24.0" customHeight="1"/>
    <row r="930" ht="24.0" customHeight="1"/>
    <row r="931" ht="24.0" customHeight="1"/>
    <row r="932" ht="24.0" customHeight="1"/>
    <row r="933" ht="24.0" customHeight="1"/>
    <row r="934" ht="24.0" customHeight="1"/>
    <row r="935" ht="24.0" customHeight="1"/>
    <row r="936" ht="24.0" customHeight="1"/>
    <row r="937" ht="24.0" customHeight="1"/>
    <row r="938" ht="24.0" customHeight="1"/>
    <row r="939" ht="24.0" customHeight="1"/>
    <row r="940" ht="24.0" customHeight="1"/>
    <row r="941" ht="24.0" customHeight="1"/>
    <row r="942" ht="24.0" customHeight="1"/>
    <row r="943" ht="24.0" customHeight="1"/>
    <row r="944" ht="24.0" customHeight="1"/>
    <row r="945" ht="24.0" customHeight="1"/>
    <row r="946" ht="24.0" customHeight="1"/>
    <row r="947" ht="24.0" customHeight="1"/>
    <row r="948" ht="24.0" customHeight="1"/>
    <row r="949" ht="24.0" customHeight="1"/>
    <row r="950" ht="24.0" customHeight="1"/>
    <row r="951" ht="24.0" customHeight="1"/>
    <row r="952" ht="24.0" customHeight="1"/>
    <row r="953" ht="24.0" customHeight="1"/>
    <row r="954" ht="24.0" customHeight="1"/>
    <row r="955" ht="24.0" customHeight="1"/>
    <row r="956" ht="24.0" customHeight="1"/>
    <row r="957" ht="24.0" customHeight="1"/>
    <row r="958" ht="24.0" customHeight="1"/>
    <row r="959" ht="24.0" customHeight="1"/>
    <row r="960" ht="24.0" customHeight="1"/>
    <row r="961" ht="24.0" customHeight="1"/>
    <row r="962" ht="24.0" customHeight="1"/>
    <row r="963" ht="24.0" customHeight="1"/>
    <row r="964" ht="24.0" customHeight="1"/>
    <row r="965" ht="24.0" customHeight="1"/>
    <row r="966" ht="24.0" customHeight="1"/>
    <row r="967" ht="24.0" customHeight="1"/>
    <row r="968" ht="24.0" customHeight="1"/>
    <row r="969" ht="24.0" customHeight="1"/>
    <row r="970" ht="24.0" customHeight="1"/>
    <row r="971" ht="24.0" customHeight="1"/>
    <row r="972" ht="24.0" customHeight="1"/>
    <row r="973" ht="24.0" customHeight="1"/>
    <row r="974" ht="24.0" customHeight="1"/>
    <row r="975" ht="24.0" customHeight="1"/>
    <row r="976" ht="24.0" customHeight="1"/>
    <row r="977" ht="24.0" customHeight="1"/>
    <row r="978" ht="24.0" customHeight="1"/>
    <row r="979" ht="24.0" customHeight="1"/>
    <row r="980" ht="24.0" customHeight="1"/>
    <row r="981" ht="24.0" customHeight="1"/>
    <row r="982" ht="24.0" customHeight="1"/>
    <row r="983" ht="24.0" customHeight="1"/>
    <row r="984" ht="24.0" customHeight="1"/>
    <row r="985" ht="24.0" customHeight="1"/>
    <row r="986" ht="24.0" customHeight="1"/>
    <row r="987" ht="24.0" customHeight="1"/>
    <row r="988" ht="24.0" customHeight="1"/>
    <row r="989" ht="24.0" customHeight="1"/>
    <row r="990" ht="24.0" customHeight="1"/>
    <row r="991" ht="24.0" customHeight="1"/>
    <row r="992" ht="24.0" customHeight="1"/>
    <row r="993" ht="24.0" customHeight="1"/>
    <row r="994" ht="24.0" customHeight="1"/>
    <row r="995" ht="24.0" customHeight="1"/>
    <row r="996" ht="24.0" customHeight="1"/>
    <row r="997" ht="24.0" customHeight="1"/>
    <row r="998" ht="24.0" customHeight="1"/>
    <row r="999" ht="24.0" customHeight="1"/>
    <row r="1000" ht="24.0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50.14"/>
    <col customWidth="1" min="2" max="2" width="34.86"/>
    <col customWidth="1" min="3" max="3" width="36.14"/>
    <col customWidth="1" min="4" max="4" width="35.29"/>
    <col customWidth="1" min="5" max="6" width="38.86"/>
    <col customWidth="1" min="7" max="7" width="30.71"/>
    <col customWidth="1" min="8" max="13" width="31.71"/>
    <col customWidth="1" min="14" max="17" width="22.86"/>
    <col customWidth="1" min="18" max="25" width="19.29"/>
    <col customWidth="1" min="26" max="33" width="26.43"/>
  </cols>
  <sheetData>
    <row r="1" ht="14.25" customHeight="1">
      <c r="A1" s="195" t="s">
        <v>1970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ht="14.25" customHeight="1">
      <c r="A2" s="196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AL2" s="56" t="str">
        <f t="array" ref="AL2">INDIRECT("ASTORR_570A_SPECIAL_Img")</f>
        <v>#REF!</v>
      </c>
    </row>
    <row r="3" ht="14.25" customHeight="1">
      <c r="A3" s="197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ht="14.25" customHeight="1">
      <c r="A4" s="197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ht="14.25" customHeight="1">
      <c r="A5" s="197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ht="14.25" customHeight="1">
      <c r="A6" s="197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ht="14.25" customHeight="1">
      <c r="A7" s="197"/>
      <c r="B7" s="53" t="str">
        <f t="shared" ref="B7:V7" si="1">B12</f>
        <v>ELIXA 14</v>
      </c>
      <c r="C7" s="53" t="str">
        <f t="shared" si="1"/>
        <v>ELIXA 21</v>
      </c>
      <c r="D7" s="53" t="str">
        <f t="shared" si="1"/>
        <v>ELIXA 24</v>
      </c>
      <c r="E7" s="53" t="str">
        <f t="shared" si="1"/>
        <v>ELIXA SPC 21</v>
      </c>
      <c r="F7" s="53" t="str">
        <f t="shared" si="1"/>
        <v>ELIXA 35</v>
      </c>
      <c r="G7" s="53" t="str">
        <f t="shared" si="1"/>
        <v>AW5601FX</v>
      </c>
      <c r="H7" s="53" t="str">
        <f t="shared" si="1"/>
        <v>AW5602FX</v>
      </c>
      <c r="I7" s="53" t="str">
        <f t="shared" si="1"/>
        <v>AW5601CP</v>
      </c>
      <c r="J7" s="53" t="str">
        <f t="shared" si="1"/>
        <v>AW5602CP</v>
      </c>
      <c r="K7" s="53" t="str">
        <f t="shared" si="1"/>
        <v>AW5601 CP AUTO</v>
      </c>
      <c r="L7" s="53" t="str">
        <f t="shared" si="1"/>
        <v>AW5602 CP AUTO</v>
      </c>
      <c r="M7" s="53" t="str">
        <f t="shared" si="1"/>
        <v>AW5601 AT POP</v>
      </c>
      <c r="N7" s="53" t="str">
        <f t="shared" si="1"/>
        <v>ASTORR 421A</v>
      </c>
      <c r="O7" s="53" t="str">
        <f t="shared" si="1"/>
        <v>ASTORR 570A SPECIAL</v>
      </c>
      <c r="P7" s="53" t="str">
        <f t="shared" si="1"/>
        <v>ASTORR 570-4-A</v>
      </c>
      <c r="Q7" s="53" t="str">
        <f t="shared" si="1"/>
        <v>SVM 520 DUO</v>
      </c>
      <c r="R7" s="53" t="str">
        <f t="shared" si="1"/>
        <v>IZIPACK SKIN</v>
      </c>
      <c r="S7" s="53" t="str">
        <f t="shared" si="1"/>
        <v>TPE10 Universelle</v>
      </c>
      <c r="T7" s="53" t="str">
        <f t="shared" si="1"/>
        <v>TPE10 AUTO</v>
      </c>
      <c r="U7" s="53" t="str">
        <f t="shared" si="1"/>
        <v>TPE20</v>
      </c>
      <c r="V7" s="53" t="str">
        <f t="shared" si="1"/>
        <v>VG PACK SKIN</v>
      </c>
      <c r="W7" s="53" t="s">
        <v>1960</v>
      </c>
      <c r="X7" s="53" t="str">
        <f t="shared" ref="X7:AG7" si="2">X12</f>
        <v>O2 1500 FLEX</v>
      </c>
      <c r="Y7" s="53" t="str">
        <f t="shared" si="2"/>
        <v>O2 2500 FLEX</v>
      </c>
      <c r="Z7" s="53" t="str">
        <f t="shared" si="2"/>
        <v>OPR 1000 - 3OUT</v>
      </c>
      <c r="AA7" s="53" t="str">
        <f t="shared" si="2"/>
        <v>OPR 1000 - 4OUT</v>
      </c>
      <c r="AB7" s="53" t="str">
        <f t="shared" si="2"/>
        <v>OPR 1500</v>
      </c>
      <c r="AC7" s="53" t="str">
        <f t="shared" si="2"/>
        <v>OPR 2000</v>
      </c>
      <c r="AD7" s="53" t="str">
        <f t="shared" si="2"/>
        <v>TPE10 Universelle</v>
      </c>
      <c r="AE7" s="53" t="str">
        <f t="shared" si="2"/>
        <v>TPE10 AUTO</v>
      </c>
      <c r="AF7" s="53" t="str">
        <f t="shared" si="2"/>
        <v>TPE20</v>
      </c>
      <c r="AG7" s="53" t="str">
        <f t="shared" si="2"/>
        <v>VG PACK SKIN</v>
      </c>
      <c r="AI7" s="56">
        <v>1.0</v>
      </c>
    </row>
    <row r="8" ht="14.25" customHeight="1">
      <c r="A8" s="197"/>
      <c r="B8" s="53" t="s">
        <v>1971</v>
      </c>
      <c r="C8" s="53" t="s">
        <v>1972</v>
      </c>
      <c r="D8" s="53" t="s">
        <v>1973</v>
      </c>
      <c r="E8" s="53" t="s">
        <v>1974</v>
      </c>
      <c r="F8" s="53" t="s">
        <v>1975</v>
      </c>
      <c r="G8" s="53" t="s">
        <v>1976</v>
      </c>
      <c r="H8" s="53" t="s">
        <v>1977</v>
      </c>
      <c r="I8" s="53" t="s">
        <v>1978</v>
      </c>
      <c r="J8" s="53" t="s">
        <v>1979</v>
      </c>
      <c r="K8" s="53" t="s">
        <v>1980</v>
      </c>
      <c r="L8" s="53" t="s">
        <v>1981</v>
      </c>
      <c r="M8" s="53" t="s">
        <v>1982</v>
      </c>
      <c r="N8" s="53" t="s">
        <v>1983</v>
      </c>
      <c r="O8" s="53" t="s">
        <v>1984</v>
      </c>
      <c r="P8" s="53" t="s">
        <v>1985</v>
      </c>
      <c r="Q8" s="53" t="s">
        <v>1986</v>
      </c>
      <c r="R8" s="53" t="s">
        <v>1987</v>
      </c>
      <c r="S8" s="53" t="s">
        <v>1988</v>
      </c>
      <c r="T8" s="53" t="s">
        <v>1989</v>
      </c>
      <c r="U8" s="53" t="s">
        <v>1990</v>
      </c>
      <c r="V8" s="53" t="s">
        <v>1991</v>
      </c>
      <c r="W8" s="53" t="s">
        <v>1992</v>
      </c>
      <c r="X8" s="53" t="s">
        <v>1993</v>
      </c>
      <c r="Y8" s="53" t="s">
        <v>1994</v>
      </c>
      <c r="Z8" s="53" t="s">
        <v>1995</v>
      </c>
      <c r="AA8" s="53" t="s">
        <v>1996</v>
      </c>
      <c r="AB8" s="53" t="s">
        <v>1997</v>
      </c>
      <c r="AC8" s="53" t="s">
        <v>1998</v>
      </c>
      <c r="AD8" s="53" t="s">
        <v>1999</v>
      </c>
      <c r="AE8" s="53" t="s">
        <v>2000</v>
      </c>
      <c r="AF8" s="53" t="s">
        <v>2001</v>
      </c>
      <c r="AG8" s="53" t="s">
        <v>2002</v>
      </c>
      <c r="AI8" s="56">
        <v>2.0</v>
      </c>
    </row>
    <row r="9" ht="14.25" customHeight="1">
      <c r="A9" s="198"/>
      <c r="B9" s="199" t="s">
        <v>1925</v>
      </c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1"/>
      <c r="N9" s="202" t="s">
        <v>1922</v>
      </c>
      <c r="O9" s="203"/>
      <c r="P9" s="203"/>
      <c r="Q9" s="204"/>
      <c r="R9" s="205" t="s">
        <v>1918</v>
      </c>
      <c r="S9" s="203"/>
      <c r="T9" s="203"/>
      <c r="U9" s="203"/>
      <c r="V9" s="203"/>
      <c r="W9" s="204"/>
      <c r="X9" s="206" t="s">
        <v>2003</v>
      </c>
      <c r="Y9" s="200"/>
      <c r="Z9" s="200"/>
      <c r="AA9" s="200"/>
      <c r="AB9" s="200"/>
      <c r="AC9" s="200"/>
      <c r="AD9" s="200"/>
      <c r="AE9" s="200"/>
      <c r="AF9" s="200"/>
      <c r="AG9" s="200"/>
      <c r="AH9" s="201"/>
      <c r="AI9" s="56">
        <v>3.0</v>
      </c>
    </row>
    <row r="10" ht="152.25" customHeight="1">
      <c r="A10" s="207" t="s">
        <v>2004</v>
      </c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53"/>
      <c r="T10" s="53"/>
      <c r="U10" s="53"/>
      <c r="V10" s="53"/>
      <c r="W10" s="208"/>
      <c r="X10" s="208"/>
      <c r="Y10" s="208"/>
      <c r="Z10" s="208"/>
      <c r="AA10" s="208"/>
      <c r="AB10" s="208"/>
      <c r="AC10" s="208"/>
      <c r="AD10" s="209"/>
      <c r="AE10" s="209"/>
      <c r="AF10" s="209"/>
      <c r="AG10" s="209"/>
      <c r="AI10" s="56">
        <v>4.0</v>
      </c>
    </row>
    <row r="11" ht="27.0" customHeight="1">
      <c r="A11" s="210" t="s">
        <v>2005</v>
      </c>
      <c r="B11" s="211" t="s">
        <v>2006</v>
      </c>
      <c r="C11" s="211" t="s">
        <v>2006</v>
      </c>
      <c r="D11" s="211" t="s">
        <v>2006</v>
      </c>
      <c r="E11" s="211" t="s">
        <v>2006</v>
      </c>
      <c r="F11" s="211" t="s">
        <v>2006</v>
      </c>
      <c r="G11" s="211" t="s">
        <v>2007</v>
      </c>
      <c r="H11" s="211" t="s">
        <v>2007</v>
      </c>
      <c r="I11" s="211" t="s">
        <v>2007</v>
      </c>
      <c r="J11" s="211" t="s">
        <v>2007</v>
      </c>
      <c r="K11" s="211" t="s">
        <v>2007</v>
      </c>
      <c r="L11" s="211" t="s">
        <v>2007</v>
      </c>
      <c r="M11" s="211" t="s">
        <v>2007</v>
      </c>
      <c r="N11" s="211" t="s">
        <v>2008</v>
      </c>
      <c r="O11" s="211" t="s">
        <v>2008</v>
      </c>
      <c r="P11" s="212" t="s">
        <v>2008</v>
      </c>
      <c r="Q11" s="211" t="s">
        <v>2009</v>
      </c>
      <c r="R11" s="212" t="s">
        <v>2010</v>
      </c>
      <c r="S11" s="211" t="s">
        <v>2011</v>
      </c>
      <c r="T11" s="211" t="s">
        <v>2011</v>
      </c>
      <c r="U11" s="211" t="s">
        <v>2011</v>
      </c>
      <c r="V11" s="212" t="s">
        <v>2009</v>
      </c>
      <c r="W11" s="211" t="s">
        <v>2009</v>
      </c>
      <c r="X11" s="211" t="s">
        <v>2007</v>
      </c>
      <c r="Y11" s="211" t="s">
        <v>2007</v>
      </c>
      <c r="Z11" s="211" t="s">
        <v>2010</v>
      </c>
      <c r="AA11" s="211" t="s">
        <v>2010</v>
      </c>
      <c r="AB11" s="211" t="s">
        <v>2010</v>
      </c>
      <c r="AC11" s="211" t="s">
        <v>2010</v>
      </c>
      <c r="AD11" s="211" t="s">
        <v>2011</v>
      </c>
      <c r="AE11" s="211" t="s">
        <v>2011</v>
      </c>
      <c r="AF11" s="211" t="s">
        <v>2011</v>
      </c>
      <c r="AG11" s="212" t="s">
        <v>2009</v>
      </c>
      <c r="AH11" s="213"/>
      <c r="AI11" s="56">
        <v>5.0</v>
      </c>
    </row>
    <row r="12" ht="14.25" customHeight="1">
      <c r="A12" s="214" t="s">
        <v>2012</v>
      </c>
      <c r="B12" s="215" t="s">
        <v>1944</v>
      </c>
      <c r="C12" s="215" t="s">
        <v>1945</v>
      </c>
      <c r="D12" s="215" t="s">
        <v>1948</v>
      </c>
      <c r="E12" s="215" t="s">
        <v>1947</v>
      </c>
      <c r="F12" s="215" t="s">
        <v>1951</v>
      </c>
      <c r="G12" s="215" t="s">
        <v>1946</v>
      </c>
      <c r="H12" s="215" t="s">
        <v>2013</v>
      </c>
      <c r="I12" s="215" t="s">
        <v>1949</v>
      </c>
      <c r="J12" s="215" t="s">
        <v>2014</v>
      </c>
      <c r="K12" s="215" t="s">
        <v>1950</v>
      </c>
      <c r="L12" s="215" t="s">
        <v>2015</v>
      </c>
      <c r="M12" s="215" t="s">
        <v>1952</v>
      </c>
      <c r="N12" s="215" t="s">
        <v>1953</v>
      </c>
      <c r="O12" s="215" t="s">
        <v>1954</v>
      </c>
      <c r="P12" s="216" t="s">
        <v>1956</v>
      </c>
      <c r="Q12" s="215" t="s">
        <v>1955</v>
      </c>
      <c r="R12" s="215" t="s">
        <v>1958</v>
      </c>
      <c r="S12" s="215" t="s">
        <v>1959</v>
      </c>
      <c r="T12" s="215" t="s">
        <v>1961</v>
      </c>
      <c r="U12" s="215" t="s">
        <v>1962</v>
      </c>
      <c r="V12" s="216" t="s">
        <v>1957</v>
      </c>
      <c r="W12" s="215" t="s">
        <v>1960</v>
      </c>
      <c r="X12" s="215" t="s">
        <v>1966</v>
      </c>
      <c r="Y12" s="215" t="s">
        <v>1967</v>
      </c>
      <c r="Z12" s="215" t="s">
        <v>2016</v>
      </c>
      <c r="AA12" s="215" t="s">
        <v>1964</v>
      </c>
      <c r="AB12" s="215" t="s">
        <v>1965</v>
      </c>
      <c r="AC12" s="217" t="s">
        <v>1968</v>
      </c>
      <c r="AD12" s="215" t="s">
        <v>1959</v>
      </c>
      <c r="AE12" s="215" t="s">
        <v>1961</v>
      </c>
      <c r="AF12" s="215" t="s">
        <v>1962</v>
      </c>
      <c r="AG12" s="216" t="s">
        <v>1957</v>
      </c>
      <c r="AH12" s="213"/>
      <c r="AI12" s="56">
        <v>6.0</v>
      </c>
    </row>
    <row r="13" ht="14.25" customHeight="1">
      <c r="A13" s="218" t="s">
        <v>2017</v>
      </c>
      <c r="B13" s="219">
        <v>108003.0</v>
      </c>
      <c r="C13" s="220">
        <v>108004.0</v>
      </c>
      <c r="D13" s="221">
        <v>108005.0</v>
      </c>
      <c r="E13" s="220">
        <v>119756.0</v>
      </c>
      <c r="F13" s="219" t="s">
        <v>2018</v>
      </c>
      <c r="G13" s="220">
        <v>34522.0</v>
      </c>
      <c r="H13" s="220">
        <v>57020.0</v>
      </c>
      <c r="I13" s="220">
        <v>34523.0</v>
      </c>
      <c r="J13" s="221">
        <v>57040.0</v>
      </c>
      <c r="K13" s="220">
        <v>34524.0</v>
      </c>
      <c r="L13" s="220">
        <v>57041.0</v>
      </c>
      <c r="M13" s="220">
        <v>56002.0</v>
      </c>
      <c r="N13" s="220">
        <v>114817.0</v>
      </c>
      <c r="O13" s="220">
        <v>114818.0</v>
      </c>
      <c r="P13" s="221">
        <v>114819.0</v>
      </c>
      <c r="Q13" s="220">
        <v>104313.0</v>
      </c>
      <c r="R13" s="220">
        <v>119633.0</v>
      </c>
      <c r="S13" s="220">
        <v>117703.0</v>
      </c>
      <c r="T13" s="220">
        <v>117704.0</v>
      </c>
      <c r="U13" s="220">
        <v>119613.0</v>
      </c>
      <c r="V13" s="221">
        <v>112397.0</v>
      </c>
      <c r="W13" s="220">
        <v>118490.0</v>
      </c>
      <c r="X13" s="220" t="s">
        <v>2019</v>
      </c>
      <c r="Y13" s="220" t="s">
        <v>2020</v>
      </c>
      <c r="Z13" s="221">
        <v>101696.0</v>
      </c>
      <c r="AA13" s="221">
        <v>101697.0</v>
      </c>
      <c r="AB13" s="221">
        <v>101698.0</v>
      </c>
      <c r="AC13" s="222">
        <v>102027.0</v>
      </c>
      <c r="AD13" s="220">
        <v>117703.0</v>
      </c>
      <c r="AE13" s="220">
        <v>117704.0</v>
      </c>
      <c r="AF13" s="220">
        <v>119613.0</v>
      </c>
      <c r="AG13" s="221">
        <v>112397.0</v>
      </c>
      <c r="AI13" s="56">
        <v>7.0</v>
      </c>
    </row>
    <row r="14" ht="21.75" customHeight="1">
      <c r="A14" s="218" t="s">
        <v>2021</v>
      </c>
      <c r="B14" s="220" t="s">
        <v>2022</v>
      </c>
      <c r="C14" s="220" t="s">
        <v>2022</v>
      </c>
      <c r="D14" s="220" t="s">
        <v>2022</v>
      </c>
      <c r="E14" s="220" t="s">
        <v>2022</v>
      </c>
      <c r="F14" s="220" t="s">
        <v>2022</v>
      </c>
      <c r="G14" s="220" t="s">
        <v>2022</v>
      </c>
      <c r="H14" s="220" t="s">
        <v>2022</v>
      </c>
      <c r="I14" s="220" t="s">
        <v>2022</v>
      </c>
      <c r="J14" s="220" t="s">
        <v>2022</v>
      </c>
      <c r="K14" s="220" t="s">
        <v>2022</v>
      </c>
      <c r="L14" s="220" t="s">
        <v>2022</v>
      </c>
      <c r="M14" s="220" t="s">
        <v>2022</v>
      </c>
      <c r="N14" s="220" t="s">
        <v>2023</v>
      </c>
      <c r="O14" s="220" t="s">
        <v>2023</v>
      </c>
      <c r="P14" s="223" t="s">
        <v>2024</v>
      </c>
      <c r="Q14" s="220" t="s">
        <v>2023</v>
      </c>
      <c r="R14" s="220" t="s">
        <v>2023</v>
      </c>
      <c r="S14" s="220" t="s">
        <v>2023</v>
      </c>
      <c r="T14" s="220" t="s">
        <v>2023</v>
      </c>
      <c r="U14" s="220" t="s">
        <v>2023</v>
      </c>
      <c r="V14" s="223" t="s">
        <v>2024</v>
      </c>
      <c r="W14" s="220" t="s">
        <v>2023</v>
      </c>
      <c r="X14" s="224" t="s">
        <v>2023</v>
      </c>
      <c r="Y14" s="224" t="s">
        <v>2023</v>
      </c>
      <c r="Z14" s="220" t="s">
        <v>2023</v>
      </c>
      <c r="AA14" s="220" t="s">
        <v>2023</v>
      </c>
      <c r="AB14" s="220" t="s">
        <v>2023</v>
      </c>
      <c r="AC14" s="220" t="s">
        <v>2023</v>
      </c>
      <c r="AD14" s="220" t="s">
        <v>2023</v>
      </c>
      <c r="AE14" s="220" t="s">
        <v>2023</v>
      </c>
      <c r="AF14" s="220" t="s">
        <v>2023</v>
      </c>
      <c r="AG14" s="223" t="s">
        <v>2024</v>
      </c>
      <c r="AI14" s="56">
        <v>8.0</v>
      </c>
    </row>
    <row r="15" ht="21.75" customHeight="1">
      <c r="A15" s="218" t="s">
        <v>2025</v>
      </c>
      <c r="B15" s="220" t="s">
        <v>2026</v>
      </c>
      <c r="C15" s="220" t="s">
        <v>2026</v>
      </c>
      <c r="D15" s="220" t="s">
        <v>2026</v>
      </c>
      <c r="E15" s="220" t="s">
        <v>2026</v>
      </c>
      <c r="F15" s="220" t="s">
        <v>2026</v>
      </c>
      <c r="G15" s="220" t="s">
        <v>2026</v>
      </c>
      <c r="H15" s="220" t="s">
        <v>2026</v>
      </c>
      <c r="I15" s="220" t="s">
        <v>2026</v>
      </c>
      <c r="J15" s="220" t="s">
        <v>2026</v>
      </c>
      <c r="K15" s="220" t="s">
        <v>2026</v>
      </c>
      <c r="L15" s="220" t="s">
        <v>2026</v>
      </c>
      <c r="M15" s="220" t="s">
        <v>2026</v>
      </c>
      <c r="N15" s="220" t="s">
        <v>2027</v>
      </c>
      <c r="O15" s="220" t="s">
        <v>2027</v>
      </c>
      <c r="P15" s="220" t="s">
        <v>2027</v>
      </c>
      <c r="Q15" s="220" t="s">
        <v>2027</v>
      </c>
      <c r="R15" s="220" t="s">
        <v>2027</v>
      </c>
      <c r="S15" s="220" t="s">
        <v>2027</v>
      </c>
      <c r="T15" s="220" t="s">
        <v>2027</v>
      </c>
      <c r="U15" s="220" t="s">
        <v>2027</v>
      </c>
      <c r="V15" s="220" t="s">
        <v>2027</v>
      </c>
      <c r="W15" s="220" t="s">
        <v>2027</v>
      </c>
      <c r="X15" s="224" t="s">
        <v>2028</v>
      </c>
      <c r="Y15" s="224" t="s">
        <v>2028</v>
      </c>
      <c r="Z15" s="220" t="s">
        <v>2028</v>
      </c>
      <c r="AA15" s="220" t="s">
        <v>2028</v>
      </c>
      <c r="AB15" s="220" t="s">
        <v>2028</v>
      </c>
      <c r="AC15" s="220" t="s">
        <v>2028</v>
      </c>
      <c r="AD15" s="220" t="s">
        <v>2027</v>
      </c>
      <c r="AE15" s="220" t="s">
        <v>2027</v>
      </c>
      <c r="AF15" s="220" t="s">
        <v>2027</v>
      </c>
      <c r="AG15" s="220" t="s">
        <v>2027</v>
      </c>
      <c r="AI15" s="56">
        <v>9.0</v>
      </c>
    </row>
    <row r="16" ht="98.25" customHeight="1">
      <c r="A16" s="218" t="s">
        <v>1904</v>
      </c>
      <c r="B16" s="223" t="s">
        <v>2029</v>
      </c>
      <c r="C16" s="223" t="s">
        <v>2029</v>
      </c>
      <c r="D16" s="223" t="s">
        <v>2029</v>
      </c>
      <c r="E16" s="223" t="s">
        <v>2030</v>
      </c>
      <c r="F16" s="223" t="s">
        <v>2031</v>
      </c>
      <c r="G16" s="223" t="s">
        <v>2032</v>
      </c>
      <c r="H16" s="223" t="s">
        <v>2033</v>
      </c>
      <c r="I16" s="223" t="s">
        <v>2034</v>
      </c>
      <c r="J16" s="223" t="s">
        <v>2033</v>
      </c>
      <c r="K16" s="223" t="s">
        <v>2035</v>
      </c>
      <c r="L16" s="223" t="s">
        <v>2036</v>
      </c>
      <c r="M16" s="223" t="s">
        <v>2036</v>
      </c>
      <c r="N16" s="223" t="s">
        <v>2037</v>
      </c>
      <c r="O16" s="223" t="s">
        <v>2038</v>
      </c>
      <c r="P16" s="223" t="s">
        <v>2039</v>
      </c>
      <c r="Q16" s="223" t="s">
        <v>2040</v>
      </c>
      <c r="R16" s="223" t="s">
        <v>2041</v>
      </c>
      <c r="S16" s="223" t="s">
        <v>2042</v>
      </c>
      <c r="T16" s="223" t="s">
        <v>2043</v>
      </c>
      <c r="U16" s="223" t="s">
        <v>2043</v>
      </c>
      <c r="V16" s="223" t="s">
        <v>2044</v>
      </c>
      <c r="W16" s="223" t="s">
        <v>2045</v>
      </c>
      <c r="X16" s="223" t="s">
        <v>2046</v>
      </c>
      <c r="Y16" s="223" t="s">
        <v>2047</v>
      </c>
      <c r="Z16" s="223" t="s">
        <v>2048</v>
      </c>
      <c r="AA16" s="223" t="s">
        <v>2049</v>
      </c>
      <c r="AB16" s="223" t="s">
        <v>2049</v>
      </c>
      <c r="AC16" s="223" t="s">
        <v>2050</v>
      </c>
      <c r="AD16" s="223" t="s">
        <v>2051</v>
      </c>
      <c r="AE16" s="223" t="s">
        <v>2052</v>
      </c>
      <c r="AF16" s="223" t="s">
        <v>2052</v>
      </c>
      <c r="AG16" s="223" t="s">
        <v>2053</v>
      </c>
      <c r="AI16" s="56">
        <v>10.0</v>
      </c>
    </row>
    <row r="17" ht="98.25" customHeight="1">
      <c r="A17" s="218" t="s">
        <v>1905</v>
      </c>
      <c r="B17" s="223"/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0" t="s">
        <v>2054</v>
      </c>
      <c r="S17" s="223" t="s">
        <v>2055</v>
      </c>
      <c r="T17" s="223" t="s">
        <v>2056</v>
      </c>
      <c r="U17" s="223" t="s">
        <v>2056</v>
      </c>
      <c r="V17" s="223" t="s">
        <v>2057</v>
      </c>
      <c r="W17" s="223" t="s">
        <v>2058</v>
      </c>
      <c r="X17" s="223" t="s">
        <v>2059</v>
      </c>
      <c r="Y17" s="223" t="s">
        <v>2060</v>
      </c>
      <c r="Z17" s="223" t="s">
        <v>2061</v>
      </c>
      <c r="AA17" s="223" t="s">
        <v>2062</v>
      </c>
      <c r="AB17" s="223" t="s">
        <v>2063</v>
      </c>
      <c r="AC17" s="223" t="s">
        <v>2064</v>
      </c>
      <c r="AD17" s="223" t="s">
        <v>2065</v>
      </c>
      <c r="AE17" s="223" t="s">
        <v>2066</v>
      </c>
      <c r="AF17" s="223" t="s">
        <v>2066</v>
      </c>
      <c r="AG17" s="223" t="s">
        <v>2067</v>
      </c>
      <c r="AI17" s="56">
        <v>11.0</v>
      </c>
    </row>
    <row r="18" ht="31.5" customHeight="1">
      <c r="A18" s="225" t="s">
        <v>1906</v>
      </c>
      <c r="B18" s="226">
        <v>14.0</v>
      </c>
      <c r="C18" s="226">
        <v>21.0</v>
      </c>
      <c r="D18" s="226">
        <v>24.0</v>
      </c>
      <c r="E18" s="226">
        <v>21.0</v>
      </c>
      <c r="F18" s="226">
        <v>35.0</v>
      </c>
      <c r="G18" s="226">
        <v>17.0</v>
      </c>
      <c r="H18" s="226">
        <v>17.0</v>
      </c>
      <c r="I18" s="226">
        <v>25.0</v>
      </c>
      <c r="J18" s="226">
        <v>25.0</v>
      </c>
      <c r="K18" s="226">
        <v>30.0</v>
      </c>
      <c r="L18" s="226">
        <v>30.0</v>
      </c>
      <c r="M18" s="226">
        <v>36.0</v>
      </c>
      <c r="N18" s="226">
        <v>8.0</v>
      </c>
      <c r="O18" s="226">
        <v>8.0</v>
      </c>
      <c r="P18" s="226">
        <v>8.0</v>
      </c>
      <c r="Q18" s="226">
        <v>8.0</v>
      </c>
      <c r="R18" s="226">
        <v>4.0</v>
      </c>
      <c r="S18" s="226">
        <v>5.0</v>
      </c>
      <c r="T18" s="226">
        <v>5.0</v>
      </c>
      <c r="U18" s="226">
        <v>5.0</v>
      </c>
      <c r="V18" s="226">
        <v>2.0</v>
      </c>
      <c r="W18" s="226">
        <v>3.0</v>
      </c>
      <c r="X18" s="226">
        <v>5.0</v>
      </c>
      <c r="Y18" s="226">
        <v>12.0</v>
      </c>
      <c r="Z18" s="226">
        <v>6.0</v>
      </c>
      <c r="AA18" s="226">
        <v>6.0</v>
      </c>
      <c r="AB18" s="226">
        <v>8.0</v>
      </c>
      <c r="AC18" s="226">
        <v>20.0</v>
      </c>
      <c r="AD18" s="226">
        <v>7.0</v>
      </c>
      <c r="AE18" s="226">
        <v>7.0</v>
      </c>
      <c r="AF18" s="226">
        <v>7.0</v>
      </c>
      <c r="AG18" s="226">
        <v>6.0</v>
      </c>
      <c r="AH18" s="227"/>
      <c r="AI18" s="56">
        <v>12.0</v>
      </c>
    </row>
    <row r="19" ht="21.75" customHeight="1">
      <c r="A19" s="228" t="s">
        <v>2068</v>
      </c>
      <c r="B19" s="229">
        <v>11890.0</v>
      </c>
      <c r="C19" s="229">
        <v>12450.0</v>
      </c>
      <c r="D19" s="230">
        <v>13835.0</v>
      </c>
      <c r="E19" s="229">
        <v>23863.0</v>
      </c>
      <c r="F19" s="229">
        <v>23385.0</v>
      </c>
      <c r="G19" s="229">
        <v>14560.0</v>
      </c>
      <c r="H19" s="229">
        <v>16589.0</v>
      </c>
      <c r="I19" s="229">
        <v>16995.0</v>
      </c>
      <c r="J19" s="230">
        <v>19020.0</v>
      </c>
      <c r="K19" s="229">
        <v>21154.0</v>
      </c>
      <c r="L19" s="229">
        <v>23183.0</v>
      </c>
      <c r="M19" s="229">
        <v>31629.0</v>
      </c>
      <c r="N19" s="229">
        <v>1950.0</v>
      </c>
      <c r="O19" s="229">
        <v>3960.0</v>
      </c>
      <c r="P19" s="230">
        <v>4350.0</v>
      </c>
      <c r="Q19" s="229">
        <v>4025.0</v>
      </c>
      <c r="R19" s="231">
        <v>21000.0</v>
      </c>
      <c r="S19" s="229">
        <v>16900.0</v>
      </c>
      <c r="T19" s="229">
        <v>21800.0</v>
      </c>
      <c r="U19" s="229">
        <v>32990.0</v>
      </c>
      <c r="V19" s="230">
        <v>16789.5</v>
      </c>
      <c r="W19" s="229">
        <v>17000.0</v>
      </c>
      <c r="X19" s="229">
        <v>56500.0</v>
      </c>
      <c r="Y19" s="229">
        <v>94000.0</v>
      </c>
      <c r="Z19" s="229">
        <v>36524.0</v>
      </c>
      <c r="AA19" s="229">
        <v>40204.0</v>
      </c>
      <c r="AB19" s="229">
        <v>55908.0</v>
      </c>
      <c r="AC19" s="229">
        <v>78016.0</v>
      </c>
      <c r="AD19" s="229">
        <v>16900.0</v>
      </c>
      <c r="AE19" s="229">
        <v>21800.0</v>
      </c>
      <c r="AF19" s="229">
        <v>32990.0</v>
      </c>
      <c r="AG19" s="229">
        <v>17000.0</v>
      </c>
      <c r="AH19" s="227"/>
      <c r="AI19" s="56">
        <v>13.0</v>
      </c>
    </row>
    <row r="20" ht="99.75" customHeight="1">
      <c r="A20" s="232" t="s">
        <v>2069</v>
      </c>
      <c r="B20" s="223" t="s">
        <v>2070</v>
      </c>
      <c r="C20" s="223" t="s">
        <v>2071</v>
      </c>
      <c r="D20" s="223" t="s">
        <v>2072</v>
      </c>
      <c r="E20" s="223">
        <v>0.0</v>
      </c>
      <c r="F20" s="223" t="s">
        <v>2073</v>
      </c>
      <c r="G20" s="223">
        <v>0.0</v>
      </c>
      <c r="H20" s="223">
        <v>0.0</v>
      </c>
      <c r="I20" s="223">
        <v>0.0</v>
      </c>
      <c r="J20" s="223">
        <v>0.0</v>
      </c>
      <c r="K20" s="223">
        <v>0.0</v>
      </c>
      <c r="L20" s="223">
        <v>0.0</v>
      </c>
      <c r="M20" s="223">
        <v>0.0</v>
      </c>
      <c r="N20" s="223" t="s">
        <v>2074</v>
      </c>
      <c r="O20" s="223" t="s">
        <v>2075</v>
      </c>
      <c r="P20" s="223" t="s">
        <v>2076</v>
      </c>
      <c r="Q20" s="223" t="s">
        <v>2077</v>
      </c>
      <c r="R20" s="223" t="s">
        <v>2078</v>
      </c>
      <c r="S20" s="223" t="s">
        <v>2079</v>
      </c>
      <c r="T20" s="223" t="s">
        <v>2080</v>
      </c>
      <c r="U20" s="223" t="s">
        <v>2081</v>
      </c>
      <c r="V20" s="223" t="s">
        <v>2082</v>
      </c>
      <c r="W20" s="223" t="s">
        <v>2083</v>
      </c>
      <c r="X20" s="223" t="s">
        <v>2084</v>
      </c>
      <c r="Y20" s="223" t="s">
        <v>2085</v>
      </c>
      <c r="Z20" s="223" t="s">
        <v>2086</v>
      </c>
      <c r="AA20" s="223" t="s">
        <v>2087</v>
      </c>
      <c r="AB20" s="223" t="s">
        <v>2088</v>
      </c>
      <c r="AC20" s="223" t="s">
        <v>2089</v>
      </c>
      <c r="AD20" s="223" t="s">
        <v>2090</v>
      </c>
      <c r="AE20" s="223" t="s">
        <v>2091</v>
      </c>
      <c r="AF20" s="223" t="s">
        <v>2092</v>
      </c>
      <c r="AG20" s="223" t="s">
        <v>2093</v>
      </c>
      <c r="AI20" s="56">
        <v>14.0</v>
      </c>
    </row>
    <row r="21" ht="21.75" customHeight="1">
      <c r="A21" s="233" t="s">
        <v>2094</v>
      </c>
      <c r="B21" s="223">
        <v>0.0</v>
      </c>
      <c r="C21" s="223">
        <v>0.0</v>
      </c>
      <c r="D21" s="223">
        <v>0.0</v>
      </c>
      <c r="E21" s="223">
        <v>0.0</v>
      </c>
      <c r="F21" s="223">
        <v>0.0</v>
      </c>
      <c r="G21" s="223">
        <v>0.0</v>
      </c>
      <c r="H21" s="223">
        <v>0.0</v>
      </c>
      <c r="I21" s="223">
        <v>0.0</v>
      </c>
      <c r="J21" s="223">
        <v>0.0</v>
      </c>
      <c r="K21" s="223">
        <v>0.0</v>
      </c>
      <c r="L21" s="223">
        <v>0.0</v>
      </c>
      <c r="M21" s="223">
        <v>0.0</v>
      </c>
      <c r="N21" s="223">
        <v>0.0</v>
      </c>
      <c r="O21" s="223">
        <v>0.0</v>
      </c>
      <c r="P21" s="223">
        <v>0.0</v>
      </c>
      <c r="Q21" s="223">
        <v>0.0</v>
      </c>
      <c r="R21" s="234">
        <v>0.0</v>
      </c>
      <c r="S21" s="234">
        <v>0.0</v>
      </c>
      <c r="T21" s="234">
        <v>0.0</v>
      </c>
      <c r="U21" s="234">
        <v>0.0</v>
      </c>
      <c r="V21" s="234">
        <v>0.0</v>
      </c>
      <c r="W21" s="234">
        <v>0.0</v>
      </c>
      <c r="X21" s="234">
        <v>21800.0</v>
      </c>
      <c r="Y21" s="234">
        <v>23500.0</v>
      </c>
      <c r="Z21" s="235">
        <v>21800.0</v>
      </c>
      <c r="AA21" s="235">
        <v>21800.0</v>
      </c>
      <c r="AB21" s="235">
        <v>22500.0</v>
      </c>
      <c r="AC21" s="235">
        <v>24000.0</v>
      </c>
      <c r="AD21" s="236">
        <v>19000.0</v>
      </c>
      <c r="AE21" s="236">
        <v>19000.0</v>
      </c>
      <c r="AF21" s="236">
        <v>19000.0</v>
      </c>
      <c r="AG21" s="236">
        <v>14800.0</v>
      </c>
      <c r="AI21" s="56">
        <v>15.0</v>
      </c>
    </row>
    <row r="22" ht="33.0" customHeight="1">
      <c r="A22" s="237" t="s">
        <v>2095</v>
      </c>
      <c r="B22" s="223">
        <v>0.0</v>
      </c>
      <c r="C22" s="223">
        <v>0.0</v>
      </c>
      <c r="D22" s="223">
        <v>0.0</v>
      </c>
      <c r="E22" s="223">
        <v>0.0</v>
      </c>
      <c r="F22" s="223">
        <v>0.0</v>
      </c>
      <c r="G22" s="223">
        <v>0.0</v>
      </c>
      <c r="H22" s="223">
        <v>0.0</v>
      </c>
      <c r="I22" s="223">
        <v>0.0</v>
      </c>
      <c r="J22" s="223">
        <v>0.0</v>
      </c>
      <c r="K22" s="223">
        <v>0.0</v>
      </c>
      <c r="L22" s="223">
        <v>0.0</v>
      </c>
      <c r="M22" s="223">
        <v>0.0</v>
      </c>
      <c r="N22" s="223">
        <v>0.0</v>
      </c>
      <c r="O22" s="223">
        <v>0.0</v>
      </c>
      <c r="P22" s="223">
        <v>0.0</v>
      </c>
      <c r="Q22" s="223">
        <v>0.0</v>
      </c>
      <c r="R22" s="223" t="s">
        <v>2096</v>
      </c>
      <c r="S22" s="235">
        <v>1240.0</v>
      </c>
      <c r="T22" s="235">
        <v>1240.0</v>
      </c>
      <c r="U22" s="235">
        <v>1240.0</v>
      </c>
      <c r="V22" s="223" t="s">
        <v>2096</v>
      </c>
      <c r="W22" s="223" t="s">
        <v>2096</v>
      </c>
      <c r="X22" s="238">
        <v>3100.0</v>
      </c>
      <c r="Y22" s="238">
        <v>3100.0</v>
      </c>
      <c r="Z22" s="239">
        <v>3100.0</v>
      </c>
      <c r="AA22" s="239">
        <v>3100.0</v>
      </c>
      <c r="AB22" s="239">
        <v>3100.0</v>
      </c>
      <c r="AC22" s="239">
        <v>3100.0</v>
      </c>
      <c r="AD22" s="239">
        <v>1240.0</v>
      </c>
      <c r="AE22" s="239">
        <v>1240.0</v>
      </c>
      <c r="AF22" s="235">
        <v>1240.0</v>
      </c>
      <c r="AG22" s="240" t="s">
        <v>2096</v>
      </c>
      <c r="AI22" s="56">
        <v>16.0</v>
      </c>
    </row>
    <row r="23" ht="21.75" customHeight="1">
      <c r="A23" s="241" t="s">
        <v>2097</v>
      </c>
      <c r="B23" s="235">
        <f t="shared" ref="B23:C23" si="3">B19+2444</f>
        <v>14334</v>
      </c>
      <c r="C23" s="235">
        <f t="shared" si="3"/>
        <v>14894</v>
      </c>
      <c r="D23" s="235">
        <f>D19+11558</f>
        <v>25393</v>
      </c>
      <c r="E23" s="235">
        <f>+E19</f>
        <v>23863</v>
      </c>
      <c r="F23" s="235">
        <f>F19+11558</f>
        <v>34943</v>
      </c>
      <c r="G23" s="235">
        <f t="shared" ref="G23:M23" si="4">G19</f>
        <v>14560</v>
      </c>
      <c r="H23" s="235">
        <f t="shared" si="4"/>
        <v>16589</v>
      </c>
      <c r="I23" s="235">
        <f t="shared" si="4"/>
        <v>16995</v>
      </c>
      <c r="J23" s="235">
        <f t="shared" si="4"/>
        <v>19020</v>
      </c>
      <c r="K23" s="235">
        <f t="shared" si="4"/>
        <v>21154</v>
      </c>
      <c r="L23" s="235">
        <f t="shared" si="4"/>
        <v>23183</v>
      </c>
      <c r="M23" s="235">
        <f t="shared" si="4"/>
        <v>31629</v>
      </c>
      <c r="N23" s="235">
        <f t="shared" ref="N23:R23" si="5">N19+4150</f>
        <v>6100</v>
      </c>
      <c r="O23" s="235">
        <f t="shared" si="5"/>
        <v>8110</v>
      </c>
      <c r="P23" s="235">
        <f t="shared" si="5"/>
        <v>8500</v>
      </c>
      <c r="Q23" s="235">
        <f t="shared" si="5"/>
        <v>8175</v>
      </c>
      <c r="R23" s="242">
        <f t="shared" si="5"/>
        <v>25150</v>
      </c>
      <c r="S23" s="235">
        <f>S19+S22+4150</f>
        <v>22290</v>
      </c>
      <c r="T23" s="235">
        <f t="shared" ref="T23:U23" si="6">T19+4150+T22</f>
        <v>27190</v>
      </c>
      <c r="U23" s="235">
        <f t="shared" si="6"/>
        <v>38380</v>
      </c>
      <c r="V23" s="235">
        <f t="shared" ref="V23:W23" si="7">V19+4150</f>
        <v>20939.5</v>
      </c>
      <c r="W23" s="235">
        <f t="shared" si="7"/>
        <v>21150</v>
      </c>
      <c r="X23" s="235">
        <v>85550.0</v>
      </c>
      <c r="Y23" s="235">
        <v>148100.0</v>
      </c>
      <c r="Z23" s="235">
        <v>65574.0</v>
      </c>
      <c r="AA23" s="235">
        <v>69254.0</v>
      </c>
      <c r="AB23" s="235">
        <v>85658.0</v>
      </c>
      <c r="AC23" s="235">
        <v>132616.0</v>
      </c>
      <c r="AD23" s="235">
        <v>41290.0</v>
      </c>
      <c r="AE23" s="235">
        <v>46190.0</v>
      </c>
      <c r="AF23" s="235">
        <v>57380.0</v>
      </c>
      <c r="AG23" s="235">
        <v>37870.0</v>
      </c>
      <c r="AI23" s="56">
        <v>17.0</v>
      </c>
    </row>
    <row r="24" ht="21.75" customHeight="1">
      <c r="A24" s="243" t="s">
        <v>1911</v>
      </c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42"/>
      <c r="S24" s="235"/>
      <c r="T24" s="235"/>
      <c r="U24" s="235"/>
      <c r="V24" s="235"/>
      <c r="W24" s="235"/>
      <c r="X24" s="235">
        <v>97550.0</v>
      </c>
      <c r="Y24" s="235">
        <v>160100.0</v>
      </c>
      <c r="Z24" s="244">
        <v>77350.0</v>
      </c>
      <c r="AA24" s="244">
        <v>81030.0</v>
      </c>
      <c r="AB24" s="244">
        <v>97434.0</v>
      </c>
      <c r="AC24" s="244">
        <v>144392.0</v>
      </c>
      <c r="AD24" s="245"/>
      <c r="AE24" s="245"/>
      <c r="AF24" s="245"/>
      <c r="AG24" s="245"/>
      <c r="AH24" s="246"/>
      <c r="AI24" s="56">
        <v>18.0</v>
      </c>
    </row>
    <row r="25" ht="14.25" customHeight="1">
      <c r="A25" s="243" t="s">
        <v>1912</v>
      </c>
      <c r="B25" s="247">
        <f t="shared" ref="B25:W25" si="8">B23/5</f>
        <v>2866.8</v>
      </c>
      <c r="C25" s="247">
        <f t="shared" si="8"/>
        <v>2978.8</v>
      </c>
      <c r="D25" s="247">
        <f t="shared" si="8"/>
        <v>5078.6</v>
      </c>
      <c r="E25" s="247">
        <f t="shared" si="8"/>
        <v>4772.6</v>
      </c>
      <c r="F25" s="247">
        <f t="shared" si="8"/>
        <v>6988.6</v>
      </c>
      <c r="G25" s="247">
        <f t="shared" si="8"/>
        <v>2912</v>
      </c>
      <c r="H25" s="247">
        <f t="shared" si="8"/>
        <v>3317.8</v>
      </c>
      <c r="I25" s="247">
        <f t="shared" si="8"/>
        <v>3399</v>
      </c>
      <c r="J25" s="247">
        <f t="shared" si="8"/>
        <v>3804</v>
      </c>
      <c r="K25" s="247">
        <f t="shared" si="8"/>
        <v>4230.8</v>
      </c>
      <c r="L25" s="247">
        <f t="shared" si="8"/>
        <v>4636.6</v>
      </c>
      <c r="M25" s="247">
        <f t="shared" si="8"/>
        <v>6325.8</v>
      </c>
      <c r="N25" s="235">
        <f t="shared" si="8"/>
        <v>1220</v>
      </c>
      <c r="O25" s="235">
        <f t="shared" si="8"/>
        <v>1622</v>
      </c>
      <c r="P25" s="235">
        <f t="shared" si="8"/>
        <v>1700</v>
      </c>
      <c r="Q25" s="235">
        <f t="shared" si="8"/>
        <v>1635</v>
      </c>
      <c r="R25" s="242">
        <f t="shared" si="8"/>
        <v>5030</v>
      </c>
      <c r="S25" s="242">
        <f t="shared" si="8"/>
        <v>4458</v>
      </c>
      <c r="T25" s="242">
        <f t="shared" si="8"/>
        <v>5438</v>
      </c>
      <c r="U25" s="242">
        <f t="shared" si="8"/>
        <v>7676</v>
      </c>
      <c r="V25" s="242">
        <f t="shared" si="8"/>
        <v>4187.9</v>
      </c>
      <c r="W25" s="242">
        <f t="shared" si="8"/>
        <v>4230</v>
      </c>
      <c r="X25" s="242">
        <v>17110.0</v>
      </c>
      <c r="Y25" s="242">
        <v>29620.0</v>
      </c>
      <c r="Z25" s="235">
        <v>13114.8</v>
      </c>
      <c r="AA25" s="235">
        <v>13850.8</v>
      </c>
      <c r="AB25" s="235">
        <v>17131.6</v>
      </c>
      <c r="AC25" s="235">
        <v>26523.2</v>
      </c>
      <c r="AD25" s="235">
        <v>8258.0</v>
      </c>
      <c r="AE25" s="235">
        <v>9238.0</v>
      </c>
      <c r="AF25" s="235">
        <v>11476.0</v>
      </c>
      <c r="AG25" s="235">
        <v>7574.0</v>
      </c>
      <c r="AI25" s="56">
        <v>19.0</v>
      </c>
    </row>
    <row r="26" ht="14.25" customHeight="1">
      <c r="A26" s="248"/>
      <c r="B26" s="249"/>
      <c r="C26" s="249"/>
      <c r="D26" s="75"/>
      <c r="E26" s="249"/>
      <c r="F26" s="249"/>
      <c r="G26" s="249"/>
      <c r="H26" s="249"/>
      <c r="I26" s="249"/>
      <c r="J26" s="75"/>
      <c r="K26" s="249"/>
      <c r="L26" s="249"/>
      <c r="M26" s="249"/>
      <c r="N26" s="249"/>
      <c r="O26" s="249"/>
      <c r="P26" s="75"/>
      <c r="Q26" s="249"/>
      <c r="R26" s="249"/>
      <c r="S26" s="249"/>
      <c r="T26" s="249"/>
      <c r="U26" s="249"/>
      <c r="V26" s="75"/>
      <c r="W26" s="249"/>
      <c r="X26" s="249"/>
      <c r="Y26" s="249"/>
      <c r="Z26" s="75"/>
      <c r="AA26" s="75"/>
      <c r="AB26" s="75"/>
      <c r="AC26" s="249"/>
      <c r="AD26" s="249"/>
      <c r="AE26" s="75"/>
      <c r="AF26" s="249"/>
      <c r="AG26" s="249"/>
      <c r="AI26" s="56">
        <v>20.0</v>
      </c>
    </row>
    <row r="27" ht="29.25" customHeight="1">
      <c r="A27" s="232" t="s">
        <v>2098</v>
      </c>
      <c r="B27" s="223">
        <v>0.0</v>
      </c>
      <c r="C27" s="223">
        <v>0.0</v>
      </c>
      <c r="D27" s="223">
        <v>0.0</v>
      </c>
      <c r="E27" s="223">
        <v>0.0</v>
      </c>
      <c r="F27" s="223">
        <v>0.0</v>
      </c>
      <c r="G27" s="239">
        <v>1779.0</v>
      </c>
      <c r="H27" s="239">
        <v>1779.0</v>
      </c>
      <c r="I27" s="239">
        <v>1779.0</v>
      </c>
      <c r="J27" s="239">
        <v>1779.0</v>
      </c>
      <c r="K27" s="239">
        <v>2668.0</v>
      </c>
      <c r="L27" s="239">
        <v>2668.0</v>
      </c>
      <c r="M27" s="239">
        <v>2668.0</v>
      </c>
      <c r="N27" s="223">
        <v>0.0</v>
      </c>
      <c r="O27" s="223">
        <v>0.0</v>
      </c>
      <c r="P27" s="223">
        <v>0.0</v>
      </c>
      <c r="Q27" s="223">
        <v>0.0</v>
      </c>
      <c r="R27" s="235">
        <v>1080.0</v>
      </c>
      <c r="S27" s="235">
        <v>1300.0</v>
      </c>
      <c r="T27" s="235">
        <v>1300.0</v>
      </c>
      <c r="U27" s="235">
        <v>1300.0</v>
      </c>
      <c r="V27" s="235">
        <v>1490.0</v>
      </c>
      <c r="W27" s="235">
        <v>1490.0</v>
      </c>
      <c r="X27" s="235">
        <v>4600.0</v>
      </c>
      <c r="Y27" s="235">
        <v>5616.0</v>
      </c>
      <c r="Z27" s="235">
        <v>1800.0</v>
      </c>
      <c r="AA27" s="235">
        <v>1800.0</v>
      </c>
      <c r="AB27" s="235">
        <v>1800.0</v>
      </c>
      <c r="AC27" s="250">
        <v>2400.0</v>
      </c>
      <c r="AD27" s="235">
        <v>1300.0</v>
      </c>
      <c r="AE27" s="235">
        <v>1300.0</v>
      </c>
      <c r="AF27" s="235">
        <v>1300.0</v>
      </c>
      <c r="AG27" s="235">
        <v>1490.0</v>
      </c>
      <c r="AI27" s="56">
        <v>21.0</v>
      </c>
    </row>
    <row r="28" ht="29.25" customHeight="1">
      <c r="A28" s="232" t="s">
        <v>2099</v>
      </c>
      <c r="B28" s="251">
        <v>380.0</v>
      </c>
      <c r="C28" s="251">
        <v>380.0</v>
      </c>
      <c r="D28" s="251">
        <v>1490.0</v>
      </c>
      <c r="E28" s="223">
        <v>0.0</v>
      </c>
      <c r="F28" s="251">
        <v>1490.0</v>
      </c>
      <c r="G28" s="252"/>
      <c r="H28" s="252"/>
      <c r="I28" s="252"/>
      <c r="J28" s="252"/>
      <c r="K28" s="252"/>
      <c r="L28" s="252"/>
      <c r="M28" s="252"/>
      <c r="N28" s="253">
        <v>814.0</v>
      </c>
      <c r="O28" s="253">
        <v>814.0</v>
      </c>
      <c r="P28" s="253">
        <v>814.0</v>
      </c>
      <c r="Q28" s="253">
        <v>814.0</v>
      </c>
      <c r="R28" s="235">
        <v>814.0</v>
      </c>
      <c r="S28" s="235">
        <v>814.0</v>
      </c>
      <c r="T28" s="235">
        <v>814.0</v>
      </c>
      <c r="U28" s="235">
        <v>814.0</v>
      </c>
      <c r="V28" s="235">
        <v>814.0</v>
      </c>
      <c r="W28" s="235">
        <v>814.0</v>
      </c>
      <c r="X28" s="235">
        <v>814.0</v>
      </c>
      <c r="Y28" s="235">
        <v>1824.0</v>
      </c>
      <c r="Z28" s="235">
        <v>814.0</v>
      </c>
      <c r="AA28" s="235">
        <v>814.0</v>
      </c>
      <c r="AB28" s="235">
        <v>814.0</v>
      </c>
      <c r="AC28" s="250">
        <v>1824.0</v>
      </c>
      <c r="AD28" s="235">
        <v>814.0</v>
      </c>
      <c r="AE28" s="235">
        <v>814.0</v>
      </c>
      <c r="AF28" s="235">
        <v>814.0</v>
      </c>
      <c r="AG28" s="235">
        <v>814.0</v>
      </c>
      <c r="AI28" s="56">
        <v>22.0</v>
      </c>
    </row>
    <row r="29" ht="29.25" customHeight="1">
      <c r="A29" s="232" t="s">
        <v>2100</v>
      </c>
      <c r="B29" s="223">
        <v>0.0</v>
      </c>
      <c r="C29" s="223">
        <v>0.0</v>
      </c>
      <c r="D29" s="223">
        <v>0.0</v>
      </c>
      <c r="E29" s="223">
        <v>0.0</v>
      </c>
      <c r="F29" s="223">
        <v>0.0</v>
      </c>
      <c r="G29" s="223">
        <v>0.0</v>
      </c>
      <c r="H29" s="223">
        <v>0.0</v>
      </c>
      <c r="I29" s="223">
        <v>0.0</v>
      </c>
      <c r="J29" s="223">
        <v>0.0</v>
      </c>
      <c r="K29" s="223">
        <v>0.0</v>
      </c>
      <c r="L29" s="223">
        <v>0.0</v>
      </c>
      <c r="M29" s="223">
        <v>0.0</v>
      </c>
      <c r="N29" s="223">
        <v>0.0</v>
      </c>
      <c r="O29" s="223">
        <v>0.0</v>
      </c>
      <c r="P29" s="223">
        <v>0.0</v>
      </c>
      <c r="Q29" s="223">
        <v>0.0</v>
      </c>
      <c r="R29" s="223">
        <v>0.0</v>
      </c>
      <c r="S29" s="223">
        <v>0.0</v>
      </c>
      <c r="T29" s="223">
        <v>0.0</v>
      </c>
      <c r="U29" s="223">
        <v>0.0</v>
      </c>
      <c r="V29" s="223">
        <v>0.0</v>
      </c>
      <c r="W29" s="223">
        <v>0.0</v>
      </c>
      <c r="X29" s="223">
        <v>450.0</v>
      </c>
      <c r="Y29" s="223">
        <v>450.0</v>
      </c>
      <c r="Z29" s="235">
        <v>450.0</v>
      </c>
      <c r="AA29" s="235">
        <v>450.0</v>
      </c>
      <c r="AB29" s="235">
        <v>450.0</v>
      </c>
      <c r="AC29" s="250">
        <v>450.0</v>
      </c>
      <c r="AD29" s="223">
        <v>0.0</v>
      </c>
      <c r="AE29" s="223">
        <v>0.0</v>
      </c>
      <c r="AF29" s="223">
        <v>0.0</v>
      </c>
      <c r="AG29" s="223">
        <v>0.0</v>
      </c>
      <c r="AI29" s="56">
        <v>23.0</v>
      </c>
    </row>
    <row r="30" ht="14.25" customHeight="1">
      <c r="A30" s="254"/>
      <c r="B30" s="254"/>
      <c r="C30" s="254"/>
      <c r="D30" s="75"/>
      <c r="E30" s="254"/>
      <c r="F30" s="254"/>
      <c r="G30" s="254"/>
      <c r="H30" s="254"/>
      <c r="I30" s="254"/>
      <c r="J30" s="75"/>
      <c r="K30" s="254"/>
      <c r="L30" s="254"/>
      <c r="M30" s="254"/>
      <c r="N30" s="254"/>
      <c r="O30" s="254"/>
      <c r="P30" s="75"/>
      <c r="Q30" s="254"/>
      <c r="R30" s="254"/>
      <c r="S30" s="254"/>
      <c r="T30" s="254"/>
      <c r="U30" s="254"/>
      <c r="V30" s="75"/>
      <c r="W30" s="254"/>
      <c r="X30" s="254"/>
      <c r="Y30" s="254"/>
      <c r="Z30" s="75"/>
      <c r="AA30" s="75"/>
      <c r="AB30" s="75"/>
      <c r="AC30" s="254"/>
      <c r="AD30" s="254"/>
      <c r="AE30" s="75"/>
      <c r="AF30" s="254"/>
      <c r="AG30" s="254"/>
      <c r="AI30" s="56">
        <v>24.0</v>
      </c>
    </row>
    <row r="31" ht="37.5" customHeight="1">
      <c r="A31" s="255" t="s">
        <v>2101</v>
      </c>
      <c r="B31" s="235">
        <f t="shared" ref="B31:D31" si="9">B23+(B28*5)</f>
        <v>16234</v>
      </c>
      <c r="C31" s="235">
        <f t="shared" si="9"/>
        <v>16794</v>
      </c>
      <c r="D31" s="235">
        <f t="shared" si="9"/>
        <v>32843</v>
      </c>
      <c r="E31" s="235">
        <f>E23</f>
        <v>23863</v>
      </c>
      <c r="F31" s="235">
        <f>F23+(F28*5)</f>
        <v>42393</v>
      </c>
      <c r="G31" s="235">
        <f t="shared" ref="G31:M31" si="10">G23+(G27*5)</f>
        <v>23455</v>
      </c>
      <c r="H31" s="235">
        <f t="shared" si="10"/>
        <v>25484</v>
      </c>
      <c r="I31" s="235">
        <f t="shared" si="10"/>
        <v>25890</v>
      </c>
      <c r="J31" s="235">
        <f t="shared" si="10"/>
        <v>27915</v>
      </c>
      <c r="K31" s="235">
        <f t="shared" si="10"/>
        <v>34494</v>
      </c>
      <c r="L31" s="235">
        <f t="shared" si="10"/>
        <v>36523</v>
      </c>
      <c r="M31" s="235">
        <f t="shared" si="10"/>
        <v>44969</v>
      </c>
      <c r="N31" s="235">
        <f t="shared" ref="N31:Q31" si="11">N23+(N28*5)</f>
        <v>10170</v>
      </c>
      <c r="O31" s="235">
        <f t="shared" si="11"/>
        <v>12180</v>
      </c>
      <c r="P31" s="235">
        <f t="shared" si="11"/>
        <v>12570</v>
      </c>
      <c r="Q31" s="235">
        <f t="shared" si="11"/>
        <v>12245</v>
      </c>
      <c r="R31" s="256">
        <f t="shared" ref="R31:W31" si="12">R23+((R27+R28)*5)</f>
        <v>34620</v>
      </c>
      <c r="S31" s="256">
        <f t="shared" si="12"/>
        <v>32860</v>
      </c>
      <c r="T31" s="256">
        <f t="shared" si="12"/>
        <v>37760</v>
      </c>
      <c r="U31" s="256">
        <f t="shared" si="12"/>
        <v>48950</v>
      </c>
      <c r="V31" s="256">
        <f t="shared" si="12"/>
        <v>32459.5</v>
      </c>
      <c r="W31" s="256">
        <f t="shared" si="12"/>
        <v>32670</v>
      </c>
      <c r="X31" s="256">
        <v>114870.0</v>
      </c>
      <c r="Y31" s="256">
        <v>187550.0</v>
      </c>
      <c r="Z31" s="257">
        <f t="shared" ref="Z31:AC31" si="13">Z23+((Z27+Z28+Z29)*5)</f>
        <v>80894</v>
      </c>
      <c r="AA31" s="257">
        <f t="shared" si="13"/>
        <v>84574</v>
      </c>
      <c r="AB31" s="257">
        <f t="shared" si="13"/>
        <v>100978</v>
      </c>
      <c r="AC31" s="257">
        <f t="shared" si="13"/>
        <v>155986</v>
      </c>
      <c r="AD31" s="257">
        <f t="shared" ref="AD31:AG31" si="14">AD23+((AD27+AD28)*5)</f>
        <v>51860</v>
      </c>
      <c r="AE31" s="257">
        <f t="shared" si="14"/>
        <v>56760</v>
      </c>
      <c r="AF31" s="257">
        <f t="shared" si="14"/>
        <v>67950</v>
      </c>
      <c r="AG31" s="257">
        <f t="shared" si="14"/>
        <v>49390</v>
      </c>
      <c r="AH31" s="258"/>
      <c r="AI31" s="56">
        <v>25.0</v>
      </c>
    </row>
    <row r="32" ht="15.75" customHeight="1">
      <c r="A32" s="259"/>
      <c r="B32" s="259"/>
      <c r="C32" s="259"/>
      <c r="D32" s="259"/>
      <c r="E32" s="259"/>
      <c r="F32" s="259"/>
      <c r="G32" s="259"/>
      <c r="N32" s="259"/>
      <c r="O32" s="259"/>
      <c r="P32" s="259"/>
      <c r="Q32" s="259"/>
      <c r="Z32" s="259"/>
      <c r="AA32" s="259"/>
      <c r="AB32" s="259"/>
      <c r="AC32" s="259"/>
      <c r="AI32" s="56">
        <v>26.0</v>
      </c>
    </row>
    <row r="33" ht="14.25" customHeight="1">
      <c r="A33" s="207" t="s">
        <v>2102</v>
      </c>
      <c r="B33" s="56" t="s">
        <v>2103</v>
      </c>
      <c r="R33" s="259"/>
      <c r="S33" s="259"/>
      <c r="T33" s="259"/>
      <c r="U33" s="259"/>
      <c r="V33" s="259"/>
      <c r="W33" s="259"/>
      <c r="X33" s="259" t="s">
        <v>2104</v>
      </c>
      <c r="Y33" s="259" t="s">
        <v>2104</v>
      </c>
      <c r="Z33" s="220" t="s">
        <v>2104</v>
      </c>
      <c r="AA33" s="220" t="s">
        <v>2104</v>
      </c>
      <c r="AB33" s="220" t="s">
        <v>2104</v>
      </c>
      <c r="AC33" s="220" t="s">
        <v>2104</v>
      </c>
      <c r="AD33" s="220" t="s">
        <v>2104</v>
      </c>
      <c r="AE33" s="220" t="s">
        <v>2104</v>
      </c>
      <c r="AF33" s="220" t="s">
        <v>2104</v>
      </c>
      <c r="AG33" s="220" t="s">
        <v>2104</v>
      </c>
      <c r="AI33" s="56">
        <v>27.0</v>
      </c>
    </row>
    <row r="34" ht="14.25" customHeight="1">
      <c r="A34" s="210" t="s">
        <v>2105</v>
      </c>
      <c r="B34" s="260">
        <v>0.05625</v>
      </c>
      <c r="C34" s="261">
        <v>0.05625</v>
      </c>
      <c r="D34" s="261">
        <v>0.05625</v>
      </c>
      <c r="E34" s="261">
        <v>0.05625</v>
      </c>
      <c r="F34" s="261">
        <v>0.05625</v>
      </c>
      <c r="G34" s="261">
        <v>0.05625</v>
      </c>
      <c r="H34" s="261">
        <v>0.05625</v>
      </c>
      <c r="I34" s="261">
        <v>0.05625</v>
      </c>
      <c r="J34" s="261">
        <v>0.05625</v>
      </c>
      <c r="K34" s="261">
        <v>0.05625</v>
      </c>
      <c r="L34" s="261">
        <v>0.05625</v>
      </c>
      <c r="M34" s="261">
        <v>0.05625</v>
      </c>
      <c r="N34" s="261">
        <v>0.05054032258064516</v>
      </c>
      <c r="O34" s="261">
        <v>0.05054032258064516</v>
      </c>
      <c r="P34" s="261">
        <v>0.05054032258064516</v>
      </c>
      <c r="Q34" s="261">
        <v>0.05054032258064516</v>
      </c>
      <c r="R34" s="262">
        <v>0.17275555555555555</v>
      </c>
      <c r="S34" s="262">
        <v>0.17275555555555555</v>
      </c>
      <c r="T34" s="262">
        <v>0.17275555555555555</v>
      </c>
      <c r="U34" s="262">
        <v>0.17275555555555555</v>
      </c>
      <c r="V34" s="262">
        <v>0.17275555555555555</v>
      </c>
      <c r="W34" s="262">
        <v>0.17275555555555555</v>
      </c>
      <c r="X34" s="262">
        <v>0.1225625</v>
      </c>
      <c r="Y34" s="262">
        <v>0.1225625</v>
      </c>
      <c r="Z34" s="262">
        <v>0.1225625</v>
      </c>
      <c r="AA34" s="262">
        <v>0.1225625</v>
      </c>
      <c r="AB34" s="262">
        <v>0.1225625</v>
      </c>
      <c r="AC34" s="262">
        <v>0.1225625</v>
      </c>
      <c r="AD34" s="262">
        <v>0.1225625</v>
      </c>
      <c r="AE34" s="262">
        <v>0.1225625</v>
      </c>
      <c r="AF34" s="262">
        <v>0.1225625</v>
      </c>
      <c r="AG34" s="262">
        <v>0.1225625</v>
      </c>
      <c r="AI34" s="56">
        <v>28.0</v>
      </c>
    </row>
    <row r="35" ht="14.25" customHeight="1">
      <c r="A35" s="210" t="s">
        <v>2106</v>
      </c>
      <c r="B35" s="263">
        <v>0.0026999999999999997</v>
      </c>
      <c r="C35" s="263">
        <v>0.0026999999999999997</v>
      </c>
      <c r="D35" s="263">
        <v>0.0026999999999999997</v>
      </c>
      <c r="E35" s="263">
        <v>0.0026999999999999997</v>
      </c>
      <c r="F35" s="263">
        <v>0.0026999999999999997</v>
      </c>
      <c r="G35" s="263">
        <v>0.0026999999999999997</v>
      </c>
      <c r="H35" s="263">
        <v>0.0026999999999999997</v>
      </c>
      <c r="I35" s="263">
        <v>0.0026999999999999997</v>
      </c>
      <c r="J35" s="263">
        <v>0.0026999999999999997</v>
      </c>
      <c r="K35" s="263">
        <v>0.0026999999999999997</v>
      </c>
      <c r="L35" s="263">
        <v>0.0026999999999999997</v>
      </c>
      <c r="M35" s="263">
        <v>0.0026999999999999997</v>
      </c>
      <c r="N35" s="261">
        <v>0.039439999999999996</v>
      </c>
      <c r="O35" s="261">
        <v>0.039439999999999996</v>
      </c>
      <c r="P35" s="261">
        <v>0.039439999999999996</v>
      </c>
      <c r="Q35" s="261">
        <v>0.039439999999999996</v>
      </c>
      <c r="R35" s="264">
        <v>0.03</v>
      </c>
      <c r="S35" s="264">
        <v>0.03</v>
      </c>
      <c r="T35" s="264">
        <v>0.03</v>
      </c>
      <c r="U35" s="264">
        <v>0.03</v>
      </c>
      <c r="V35" s="264">
        <v>0.03</v>
      </c>
      <c r="W35" s="264">
        <v>0.03</v>
      </c>
      <c r="X35" s="264">
        <v>0.013949999999999999</v>
      </c>
      <c r="Y35" s="264">
        <v>0.013949999999999999</v>
      </c>
      <c r="Z35" s="264">
        <v>0.013949999999999999</v>
      </c>
      <c r="AA35" s="264">
        <v>0.013949999999999999</v>
      </c>
      <c r="AB35" s="264">
        <v>0.013949999999999999</v>
      </c>
      <c r="AC35" s="264">
        <v>0.013949999999999999</v>
      </c>
      <c r="AD35" s="264">
        <v>0.013949999999999999</v>
      </c>
      <c r="AE35" s="264">
        <v>0.013949999999999999</v>
      </c>
      <c r="AF35" s="264">
        <v>0.013949999999999999</v>
      </c>
      <c r="AG35" s="264">
        <v>0.013949999999999999</v>
      </c>
      <c r="AI35" s="56">
        <v>29.0</v>
      </c>
    </row>
    <row r="36" ht="14.25" customHeight="1">
      <c r="A36" s="210" t="s">
        <v>2107</v>
      </c>
      <c r="B36" s="263"/>
      <c r="C36" s="263"/>
      <c r="D36" s="263"/>
      <c r="E36" s="263"/>
      <c r="F36" s="261"/>
      <c r="G36" s="263"/>
      <c r="H36" s="263"/>
      <c r="I36" s="263"/>
      <c r="J36" s="263"/>
      <c r="K36" s="263"/>
      <c r="L36" s="263"/>
      <c r="M36" s="263"/>
      <c r="N36" s="261"/>
      <c r="O36" s="261"/>
      <c r="P36" s="261"/>
      <c r="Q36" s="261"/>
      <c r="R36" s="265">
        <v>0.0</v>
      </c>
      <c r="S36" s="265">
        <v>0.0</v>
      </c>
      <c r="T36" s="265">
        <v>0.0</v>
      </c>
      <c r="U36" s="265">
        <v>0.0</v>
      </c>
      <c r="V36" s="265">
        <v>0.0</v>
      </c>
      <c r="W36" s="265">
        <v>0.0</v>
      </c>
      <c r="X36" s="265">
        <v>0.0021</v>
      </c>
      <c r="Y36" s="265">
        <v>0.0021</v>
      </c>
      <c r="Z36" s="265">
        <v>0.0021</v>
      </c>
      <c r="AA36" s="265">
        <v>0.0021</v>
      </c>
      <c r="AB36" s="265">
        <v>0.0021</v>
      </c>
      <c r="AC36" s="265">
        <v>0.0021</v>
      </c>
      <c r="AD36" s="265">
        <v>0.0021</v>
      </c>
      <c r="AE36" s="265">
        <v>0.0021</v>
      </c>
      <c r="AF36" s="265">
        <v>0.0021</v>
      </c>
      <c r="AG36" s="265">
        <v>0.0021</v>
      </c>
      <c r="AI36" s="56">
        <v>30.0</v>
      </c>
    </row>
    <row r="37" ht="14.25" customHeight="1">
      <c r="A37" s="266" t="s">
        <v>2108</v>
      </c>
      <c r="B37" s="261">
        <f t="shared" ref="B37:Q37" si="15">SUM(B34:B35)</f>
        <v>0.05895</v>
      </c>
      <c r="C37" s="261">
        <f t="shared" si="15"/>
        <v>0.05895</v>
      </c>
      <c r="D37" s="261">
        <f t="shared" si="15"/>
        <v>0.05895</v>
      </c>
      <c r="E37" s="261">
        <f t="shared" si="15"/>
        <v>0.05895</v>
      </c>
      <c r="F37" s="261">
        <f t="shared" si="15"/>
        <v>0.05895</v>
      </c>
      <c r="G37" s="261">
        <f t="shared" si="15"/>
        <v>0.05895</v>
      </c>
      <c r="H37" s="261">
        <f t="shared" si="15"/>
        <v>0.05895</v>
      </c>
      <c r="I37" s="261">
        <f t="shared" si="15"/>
        <v>0.05895</v>
      </c>
      <c r="J37" s="261">
        <f t="shared" si="15"/>
        <v>0.05895</v>
      </c>
      <c r="K37" s="261">
        <f t="shared" si="15"/>
        <v>0.05895</v>
      </c>
      <c r="L37" s="261">
        <f t="shared" si="15"/>
        <v>0.05895</v>
      </c>
      <c r="M37" s="261">
        <f t="shared" si="15"/>
        <v>0.05895</v>
      </c>
      <c r="N37" s="261">
        <f t="shared" si="15"/>
        <v>0.08998032258</v>
      </c>
      <c r="O37" s="261">
        <f t="shared" si="15"/>
        <v>0.08998032258</v>
      </c>
      <c r="P37" s="261">
        <f t="shared" si="15"/>
        <v>0.08998032258</v>
      </c>
      <c r="Q37" s="261">
        <f t="shared" si="15"/>
        <v>0.08998032258</v>
      </c>
      <c r="R37" s="261">
        <f t="shared" ref="R37:W37" si="16">SUM(R34:R36)</f>
        <v>0.2027555556</v>
      </c>
      <c r="S37" s="261">
        <f t="shared" si="16"/>
        <v>0.2027555556</v>
      </c>
      <c r="T37" s="261">
        <f t="shared" si="16"/>
        <v>0.2027555556</v>
      </c>
      <c r="U37" s="261">
        <f t="shared" si="16"/>
        <v>0.2027555556</v>
      </c>
      <c r="V37" s="261">
        <f t="shared" si="16"/>
        <v>0.2027555556</v>
      </c>
      <c r="W37" s="261">
        <f t="shared" si="16"/>
        <v>0.2027555556</v>
      </c>
      <c r="X37" s="261">
        <v>0.1386125</v>
      </c>
      <c r="Y37" s="261">
        <v>0.1386125</v>
      </c>
      <c r="Z37" s="261">
        <f t="shared" ref="Z37:AG37" si="17">SUM(Z34:Z36)</f>
        <v>0.1386125</v>
      </c>
      <c r="AA37" s="261">
        <f t="shared" si="17"/>
        <v>0.1386125</v>
      </c>
      <c r="AB37" s="261">
        <f t="shared" si="17"/>
        <v>0.1386125</v>
      </c>
      <c r="AC37" s="261">
        <f t="shared" si="17"/>
        <v>0.1386125</v>
      </c>
      <c r="AD37" s="261">
        <f t="shared" si="17"/>
        <v>0.1386125</v>
      </c>
      <c r="AE37" s="261">
        <f t="shared" si="17"/>
        <v>0.1386125</v>
      </c>
      <c r="AF37" s="261">
        <f t="shared" si="17"/>
        <v>0.1386125</v>
      </c>
      <c r="AG37" s="261">
        <f t="shared" si="17"/>
        <v>0.1386125</v>
      </c>
      <c r="AI37" s="56">
        <v>31.0</v>
      </c>
    </row>
    <row r="38" ht="14.25" customHeight="1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AI38" s="56">
        <v>32.0</v>
      </c>
    </row>
    <row r="39" ht="14.25" customHeight="1">
      <c r="A39" s="267" t="s">
        <v>2109</v>
      </c>
      <c r="B39" s="260">
        <v>0.0</v>
      </c>
      <c r="C39" s="261">
        <v>0.0</v>
      </c>
      <c r="D39" s="261">
        <v>0.0</v>
      </c>
      <c r="E39" s="261">
        <v>0.0</v>
      </c>
      <c r="F39" s="261">
        <v>0.0</v>
      </c>
      <c r="G39" s="261">
        <v>0.0</v>
      </c>
      <c r="H39" s="261">
        <v>0.0</v>
      </c>
      <c r="I39" s="261">
        <v>0.0</v>
      </c>
      <c r="J39" s="261">
        <v>0.0</v>
      </c>
      <c r="K39" s="261">
        <v>0.0</v>
      </c>
      <c r="L39" s="261">
        <v>0.0</v>
      </c>
      <c r="M39" s="261">
        <v>0.0</v>
      </c>
      <c r="N39" s="261">
        <v>0.0</v>
      </c>
      <c r="O39" s="261">
        <v>0.0</v>
      </c>
      <c r="P39" s="261">
        <v>0.0</v>
      </c>
      <c r="Q39" s="261">
        <v>0.0</v>
      </c>
      <c r="R39" s="261">
        <v>0.0</v>
      </c>
      <c r="S39" s="261">
        <v>0.0</v>
      </c>
      <c r="T39" s="261">
        <v>0.0</v>
      </c>
      <c r="U39" s="261">
        <v>0.0</v>
      </c>
      <c r="V39" s="261">
        <v>0.0</v>
      </c>
      <c r="W39" s="261">
        <v>0.0</v>
      </c>
      <c r="X39" s="261">
        <v>887.15</v>
      </c>
      <c r="Y39" s="261">
        <v>887.15</v>
      </c>
      <c r="Z39" s="261">
        <v>887.15</v>
      </c>
      <c r="AA39" s="261">
        <v>887.15</v>
      </c>
      <c r="AB39" s="261">
        <v>887.15</v>
      </c>
      <c r="AC39" s="261">
        <v>887.15</v>
      </c>
      <c r="AD39" s="261">
        <v>887.15</v>
      </c>
      <c r="AE39" s="261">
        <v>887.15</v>
      </c>
      <c r="AF39" s="261">
        <v>887.15</v>
      </c>
      <c r="AG39" s="261">
        <v>887.15</v>
      </c>
      <c r="AI39" s="56">
        <v>33.0</v>
      </c>
    </row>
    <row r="40" ht="14.25" customHeight="1">
      <c r="N40" s="261"/>
      <c r="O40" s="261"/>
      <c r="P40" s="261"/>
      <c r="Q40" s="261"/>
      <c r="AI40" s="56">
        <v>34.0</v>
      </c>
    </row>
    <row r="41" ht="14.25" customHeight="1">
      <c r="N41" s="268"/>
      <c r="O41" s="268"/>
      <c r="P41" s="268"/>
      <c r="Q41" s="268"/>
      <c r="AC41" s="56">
        <v>250000.0</v>
      </c>
      <c r="AI41" s="56">
        <v>35.0</v>
      </c>
    </row>
    <row r="42" ht="43.5" customHeight="1">
      <c r="A42" s="269" t="s">
        <v>2110</v>
      </c>
      <c r="B42" s="270">
        <v>230000.0</v>
      </c>
      <c r="C42" s="270">
        <v>350000.0</v>
      </c>
      <c r="D42" s="270">
        <v>400000.0</v>
      </c>
      <c r="E42" s="270">
        <v>350000.0</v>
      </c>
      <c r="F42" s="270">
        <v>750000.0</v>
      </c>
      <c r="G42" s="270">
        <v>400000.0</v>
      </c>
      <c r="H42" s="270">
        <v>400000.0</v>
      </c>
      <c r="I42" s="270">
        <v>600000.0</v>
      </c>
      <c r="J42" s="270">
        <v>600000.0</v>
      </c>
      <c r="K42" s="270">
        <v>750000.0</v>
      </c>
      <c r="L42" s="270">
        <v>750000.0</v>
      </c>
      <c r="M42" s="270">
        <v>900000.0</v>
      </c>
      <c r="N42" s="270">
        <v>50000.0</v>
      </c>
      <c r="O42" s="270">
        <v>125000.0</v>
      </c>
      <c r="P42" s="270">
        <v>200000.0</v>
      </c>
      <c r="Q42" s="270">
        <v>210000.0</v>
      </c>
      <c r="R42" s="270">
        <v>120000.0</v>
      </c>
      <c r="S42" s="270">
        <v>150000.0</v>
      </c>
      <c r="T42" s="270">
        <v>150000.0</v>
      </c>
      <c r="U42" s="270">
        <v>150000.0</v>
      </c>
      <c r="V42" s="270">
        <v>60000.0</v>
      </c>
      <c r="W42" s="270">
        <v>90000.0</v>
      </c>
      <c r="X42" s="270">
        <v>200000.0</v>
      </c>
      <c r="Y42" s="270">
        <v>800000.0</v>
      </c>
      <c r="Z42" s="270">
        <v>110000.0</v>
      </c>
      <c r="AA42" s="270">
        <v>110000.0</v>
      </c>
      <c r="AB42" s="270">
        <v>230000.0</v>
      </c>
      <c r="AC42" s="271">
        <v>1000000.0</v>
      </c>
      <c r="AD42" s="270">
        <v>135000.0</v>
      </c>
      <c r="AE42" s="270">
        <v>135000.0</v>
      </c>
      <c r="AF42" s="270">
        <v>135000.0</v>
      </c>
      <c r="AG42" s="270">
        <v>190000.0</v>
      </c>
      <c r="AI42" s="56">
        <v>36.0</v>
      </c>
    </row>
    <row r="43" ht="30.75" customHeight="1">
      <c r="A43" s="272" t="s">
        <v>2111</v>
      </c>
      <c r="B43" s="273">
        <v>21000.0</v>
      </c>
      <c r="C43" s="273">
        <v>21000.0</v>
      </c>
      <c r="D43" s="273">
        <v>41000.0</v>
      </c>
      <c r="E43" s="273">
        <v>30000.0</v>
      </c>
      <c r="F43" s="273">
        <v>53000.0</v>
      </c>
      <c r="G43" s="273">
        <v>30000.0</v>
      </c>
      <c r="H43" s="273">
        <v>32000.0</v>
      </c>
      <c r="I43" s="273">
        <v>33000.0</v>
      </c>
      <c r="J43" s="273">
        <v>35000.0</v>
      </c>
      <c r="K43" s="273">
        <v>43000.0</v>
      </c>
      <c r="L43" s="273">
        <v>46000.0</v>
      </c>
      <c r="M43" s="273">
        <v>56000.0</v>
      </c>
      <c r="N43" s="273">
        <v>14000.0</v>
      </c>
      <c r="O43" s="273">
        <v>16000.0</v>
      </c>
      <c r="P43" s="273">
        <v>16500.0</v>
      </c>
      <c r="Q43" s="273">
        <v>16000.0</v>
      </c>
      <c r="R43" s="273">
        <v>48000.0</v>
      </c>
      <c r="S43" s="273">
        <v>46000.0</v>
      </c>
      <c r="T43" s="273">
        <v>53000.0</v>
      </c>
      <c r="U43" s="273">
        <v>69000.0</v>
      </c>
      <c r="V43" s="273">
        <v>45000.0</v>
      </c>
      <c r="W43" s="273">
        <v>46000.0</v>
      </c>
      <c r="X43" s="273">
        <v>159000.0</v>
      </c>
      <c r="Y43" s="273">
        <v>257000.0</v>
      </c>
      <c r="Z43" s="273">
        <v>113000.0</v>
      </c>
      <c r="AA43" s="273">
        <v>118000.0</v>
      </c>
      <c r="AB43" s="273">
        <v>140000.0</v>
      </c>
      <c r="AC43" s="273">
        <v>213000.0</v>
      </c>
      <c r="AD43" s="273">
        <v>60000.0</v>
      </c>
      <c r="AE43" s="273">
        <v>67000.0</v>
      </c>
      <c r="AF43" s="273">
        <v>82000.0</v>
      </c>
      <c r="AG43" s="273">
        <v>63000.0</v>
      </c>
      <c r="AI43" s="56">
        <v>37.0</v>
      </c>
    </row>
    <row r="44" ht="14.25" customHeight="1">
      <c r="B44" s="274" t="s">
        <v>2112</v>
      </c>
      <c r="C44" s="274" t="s">
        <v>2113</v>
      </c>
      <c r="D44" s="274" t="s">
        <v>2114</v>
      </c>
      <c r="E44" s="274" t="s">
        <v>2115</v>
      </c>
      <c r="F44" s="274" t="s">
        <v>2116</v>
      </c>
      <c r="G44" s="274" t="s">
        <v>2117</v>
      </c>
      <c r="H44" s="274" t="s">
        <v>2118</v>
      </c>
      <c r="I44" s="274" t="s">
        <v>2119</v>
      </c>
      <c r="J44" s="274" t="s">
        <v>2120</v>
      </c>
      <c r="K44" s="274" t="s">
        <v>2121</v>
      </c>
      <c r="L44" s="274" t="s">
        <v>2122</v>
      </c>
      <c r="M44" s="274" t="s">
        <v>2123</v>
      </c>
      <c r="N44" s="275" t="s">
        <v>2124</v>
      </c>
      <c r="O44" s="275" t="s">
        <v>2125</v>
      </c>
      <c r="P44" s="275" t="s">
        <v>2126</v>
      </c>
      <c r="Q44" s="275" t="s">
        <v>2127</v>
      </c>
      <c r="R44" s="274" t="s">
        <v>2128</v>
      </c>
      <c r="S44" s="274" t="s">
        <v>2129</v>
      </c>
      <c r="T44" s="274" t="s">
        <v>2130</v>
      </c>
      <c r="U44" s="274" t="s">
        <v>2131</v>
      </c>
      <c r="V44" s="274" t="s">
        <v>2132</v>
      </c>
      <c r="W44" s="274" t="s">
        <v>2133</v>
      </c>
      <c r="X44" s="274" t="s">
        <v>2134</v>
      </c>
      <c r="Y44" s="274" t="s">
        <v>2135</v>
      </c>
      <c r="Z44" s="274" t="s">
        <v>2136</v>
      </c>
      <c r="AA44" s="274" t="s">
        <v>2137</v>
      </c>
      <c r="AB44" s="274" t="s">
        <v>2138</v>
      </c>
      <c r="AC44" s="274" t="s">
        <v>2139</v>
      </c>
      <c r="AD44" s="274" t="s">
        <v>2129</v>
      </c>
      <c r="AE44" s="274" t="s">
        <v>2130</v>
      </c>
      <c r="AF44" s="274" t="s">
        <v>2131</v>
      </c>
      <c r="AG44" s="274" t="s">
        <v>2133</v>
      </c>
      <c r="AI44" s="56">
        <v>38.0</v>
      </c>
    </row>
    <row r="45" ht="14.25" customHeight="1">
      <c r="A45" s="218" t="s">
        <v>2140</v>
      </c>
      <c r="B45" s="56" t="s">
        <v>2027</v>
      </c>
      <c r="C45" s="56" t="s">
        <v>2027</v>
      </c>
      <c r="D45" s="56" t="s">
        <v>2027</v>
      </c>
      <c r="E45" s="56" t="s">
        <v>2027</v>
      </c>
      <c r="F45" s="56" t="s">
        <v>2027</v>
      </c>
      <c r="G45" s="56" t="s">
        <v>2027</v>
      </c>
      <c r="H45" s="56" t="s">
        <v>2027</v>
      </c>
      <c r="I45" s="56" t="s">
        <v>2027</v>
      </c>
      <c r="J45" s="56" t="s">
        <v>2027</v>
      </c>
      <c r="K45" s="56" t="s">
        <v>2027</v>
      </c>
      <c r="L45" s="56" t="s">
        <v>2027</v>
      </c>
      <c r="M45" s="56" t="s">
        <v>2027</v>
      </c>
      <c r="N45" s="56" t="s">
        <v>2141</v>
      </c>
      <c r="O45" s="56" t="s">
        <v>2141</v>
      </c>
      <c r="P45" s="56" t="s">
        <v>2141</v>
      </c>
      <c r="Q45" s="56" t="s">
        <v>2141</v>
      </c>
      <c r="X45" s="56" t="s">
        <v>2141</v>
      </c>
      <c r="Y45" s="56" t="s">
        <v>2141</v>
      </c>
      <c r="Z45" s="56" t="s">
        <v>2141</v>
      </c>
      <c r="AA45" s="56" t="s">
        <v>2141</v>
      </c>
      <c r="AB45" s="56" t="s">
        <v>2141</v>
      </c>
      <c r="AC45" s="56" t="s">
        <v>2141</v>
      </c>
      <c r="AD45" s="56" t="s">
        <v>2141</v>
      </c>
      <c r="AE45" s="56" t="s">
        <v>2141</v>
      </c>
      <c r="AF45" s="56" t="s">
        <v>2141</v>
      </c>
      <c r="AG45" s="56" t="s">
        <v>2141</v>
      </c>
      <c r="AI45" s="56">
        <v>39.0</v>
      </c>
    </row>
    <row r="46" ht="14.25" customHeight="1">
      <c r="A46" s="218" t="s">
        <v>2142</v>
      </c>
      <c r="B46" s="56" t="s">
        <v>2143</v>
      </c>
      <c r="C46" s="56" t="s">
        <v>2143</v>
      </c>
      <c r="D46" s="56" t="s">
        <v>2143</v>
      </c>
      <c r="E46" s="56" t="s">
        <v>2143</v>
      </c>
      <c r="F46" s="56" t="s">
        <v>2143</v>
      </c>
      <c r="G46" s="56" t="s">
        <v>2143</v>
      </c>
      <c r="H46" s="56" t="s">
        <v>2143</v>
      </c>
      <c r="I46" s="56" t="s">
        <v>2143</v>
      </c>
      <c r="J46" s="56" t="s">
        <v>2143</v>
      </c>
      <c r="K46" s="56" t="s">
        <v>2143</v>
      </c>
      <c r="L46" s="56" t="s">
        <v>2143</v>
      </c>
      <c r="M46" s="56" t="s">
        <v>2143</v>
      </c>
      <c r="N46" s="268"/>
      <c r="O46" s="268"/>
      <c r="P46" s="268"/>
      <c r="Q46" s="268"/>
      <c r="X46" s="56" t="s">
        <v>2144</v>
      </c>
      <c r="Y46" s="56" t="s">
        <v>2144</v>
      </c>
      <c r="Z46" s="56" t="s">
        <v>2144</v>
      </c>
      <c r="AA46" s="56" t="s">
        <v>2144</v>
      </c>
      <c r="AB46" s="56" t="s">
        <v>2144</v>
      </c>
      <c r="AC46" s="56" t="s">
        <v>2144</v>
      </c>
      <c r="AD46" s="56" t="s">
        <v>2144</v>
      </c>
      <c r="AE46" s="56" t="s">
        <v>2144</v>
      </c>
      <c r="AF46" s="56" t="s">
        <v>2144</v>
      </c>
      <c r="AG46" s="56" t="s">
        <v>2144</v>
      </c>
      <c r="AI46" s="56">
        <v>40.0</v>
      </c>
    </row>
    <row r="47" ht="14.25" customHeight="1">
      <c r="N47" s="268"/>
      <c r="O47" s="268"/>
      <c r="P47" s="268"/>
      <c r="Q47" s="268"/>
      <c r="AI47" s="56">
        <v>41.0</v>
      </c>
    </row>
    <row r="48" ht="14.25" hidden="1" customHeight="1">
      <c r="A48" s="276" t="s">
        <v>2145</v>
      </c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8"/>
      <c r="AI48" s="56">
        <v>42.0</v>
      </c>
    </row>
    <row r="49" ht="14.25" hidden="1" customHeight="1">
      <c r="A49" s="279" t="s">
        <v>2146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280"/>
      <c r="N49" s="277"/>
      <c r="O49" s="277"/>
      <c r="P49" s="277"/>
      <c r="Q49" s="278"/>
      <c r="R49" s="277"/>
      <c r="S49" s="277"/>
      <c r="T49" s="277"/>
      <c r="U49" s="277"/>
      <c r="V49" s="277"/>
      <c r="W49" s="278"/>
      <c r="X49" s="53"/>
      <c r="Y49" s="53"/>
      <c r="AI49" s="56">
        <v>43.0</v>
      </c>
    </row>
    <row r="50" ht="14.25" hidden="1" customHeight="1">
      <c r="A50" s="281" t="s">
        <v>2147</v>
      </c>
      <c r="B50" s="282">
        <v>180000.0</v>
      </c>
      <c r="C50" s="282">
        <v>180000.0</v>
      </c>
      <c r="D50" s="282">
        <v>180000.0</v>
      </c>
      <c r="E50" s="282">
        <v>180000.0</v>
      </c>
      <c r="F50" s="282"/>
      <c r="G50" s="282">
        <v>180000.0</v>
      </c>
      <c r="H50" s="282">
        <v>180000.0</v>
      </c>
      <c r="I50" s="282">
        <v>180000.0</v>
      </c>
      <c r="J50" s="282">
        <v>180000.0</v>
      </c>
      <c r="K50" s="282">
        <v>180000.0</v>
      </c>
      <c r="L50" s="282">
        <v>180000.0</v>
      </c>
      <c r="M50" s="283">
        <v>180000.0</v>
      </c>
      <c r="N50" s="282">
        <v>180000.0</v>
      </c>
      <c r="O50" s="282">
        <v>180000.0</v>
      </c>
      <c r="P50" s="282">
        <v>180000.0</v>
      </c>
      <c r="Q50" s="283">
        <v>180000.0</v>
      </c>
      <c r="R50" s="282">
        <v>180000.0</v>
      </c>
      <c r="S50" s="282">
        <v>180000.0</v>
      </c>
      <c r="T50" s="282">
        <v>180000.0</v>
      </c>
      <c r="U50" s="282">
        <v>180000.0</v>
      </c>
      <c r="V50" s="282">
        <v>180000.0</v>
      </c>
      <c r="W50" s="282">
        <v>180000.0</v>
      </c>
      <c r="X50" s="282"/>
      <c r="Y50" s="282"/>
      <c r="Z50" s="282">
        <v>180000.0</v>
      </c>
      <c r="AA50" s="282">
        <v>180000.0</v>
      </c>
      <c r="AB50" s="282">
        <v>180000.0</v>
      </c>
      <c r="AC50" s="282">
        <v>180000.0</v>
      </c>
      <c r="AD50" s="282">
        <v>180000.0</v>
      </c>
      <c r="AE50" s="282">
        <v>180000.0</v>
      </c>
      <c r="AF50" s="282">
        <v>180000.0</v>
      </c>
      <c r="AG50" s="282">
        <v>180000.0</v>
      </c>
      <c r="AI50" s="56">
        <v>44.0</v>
      </c>
    </row>
    <row r="51" ht="14.25" hidden="1" customHeight="1">
      <c r="A51" s="281" t="s">
        <v>2148</v>
      </c>
      <c r="B51" s="282">
        <v>60000.0</v>
      </c>
      <c r="C51" s="282">
        <v>60000.0</v>
      </c>
      <c r="D51" s="282">
        <v>60000.0</v>
      </c>
      <c r="E51" s="282">
        <v>60000.0</v>
      </c>
      <c r="F51" s="282"/>
      <c r="G51" s="282">
        <v>60000.0</v>
      </c>
      <c r="H51" s="282">
        <v>60000.0</v>
      </c>
      <c r="I51" s="282">
        <v>60000.0</v>
      </c>
      <c r="J51" s="282">
        <v>60000.0</v>
      </c>
      <c r="K51" s="282">
        <v>60000.0</v>
      </c>
      <c r="L51" s="282">
        <v>60000.0</v>
      </c>
      <c r="M51" s="283">
        <v>60000.0</v>
      </c>
      <c r="N51" s="282">
        <v>60000.0</v>
      </c>
      <c r="O51" s="282">
        <v>60000.0</v>
      </c>
      <c r="P51" s="282">
        <v>60000.0</v>
      </c>
      <c r="Q51" s="283">
        <v>60000.0</v>
      </c>
      <c r="R51" s="282">
        <v>60000.0</v>
      </c>
      <c r="S51" s="282">
        <v>60000.0</v>
      </c>
      <c r="T51" s="282">
        <v>60000.0</v>
      </c>
      <c r="U51" s="282">
        <v>60000.0</v>
      </c>
      <c r="V51" s="282">
        <v>60000.0</v>
      </c>
      <c r="W51" s="283">
        <v>60000.0</v>
      </c>
      <c r="X51" s="282"/>
      <c r="Y51" s="282"/>
      <c r="Z51" s="282">
        <v>60000.0</v>
      </c>
      <c r="AA51" s="282">
        <v>60000.0</v>
      </c>
      <c r="AB51" s="282">
        <v>60000.0</v>
      </c>
      <c r="AC51" s="282">
        <v>60000.0</v>
      </c>
      <c r="AD51" s="282">
        <v>60000.0</v>
      </c>
      <c r="AE51" s="282">
        <v>60000.0</v>
      </c>
      <c r="AF51" s="282">
        <v>60000.0</v>
      </c>
      <c r="AG51" s="282">
        <v>60000.0</v>
      </c>
      <c r="AI51" s="56">
        <v>45.0</v>
      </c>
    </row>
    <row r="52" ht="14.25" hidden="1" customHeight="1">
      <c r="A52" s="281" t="s">
        <v>2149</v>
      </c>
      <c r="B52" s="282">
        <v>25000.0</v>
      </c>
      <c r="C52" s="282">
        <v>25000.0</v>
      </c>
      <c r="D52" s="282">
        <v>25000.0</v>
      </c>
      <c r="E52" s="282">
        <v>25000.0</v>
      </c>
      <c r="F52" s="282"/>
      <c r="G52" s="282">
        <v>25000.0</v>
      </c>
      <c r="H52" s="282">
        <v>25000.0</v>
      </c>
      <c r="I52" s="282">
        <v>25000.0</v>
      </c>
      <c r="J52" s="282">
        <v>25000.0</v>
      </c>
      <c r="K52" s="282">
        <v>25000.0</v>
      </c>
      <c r="L52" s="282">
        <v>25000.0</v>
      </c>
      <c r="M52" s="283">
        <v>25000.0</v>
      </c>
      <c r="N52" s="282">
        <v>25000.0</v>
      </c>
      <c r="O52" s="282">
        <v>25000.0</v>
      </c>
      <c r="P52" s="282">
        <v>25000.0</v>
      </c>
      <c r="Q52" s="283">
        <v>25000.0</v>
      </c>
      <c r="R52" s="282">
        <v>25000.0</v>
      </c>
      <c r="S52" s="282">
        <v>25000.0</v>
      </c>
      <c r="T52" s="282">
        <v>25000.0</v>
      </c>
      <c r="U52" s="282">
        <v>25000.0</v>
      </c>
      <c r="V52" s="282">
        <v>25000.0</v>
      </c>
      <c r="W52" s="283">
        <v>25000.0</v>
      </c>
      <c r="X52" s="282"/>
      <c r="Y52" s="282"/>
      <c r="Z52" s="282">
        <v>25000.0</v>
      </c>
      <c r="AA52" s="282">
        <v>25000.0</v>
      </c>
      <c r="AB52" s="282">
        <v>25000.0</v>
      </c>
      <c r="AC52" s="282">
        <v>25000.0</v>
      </c>
      <c r="AD52" s="282">
        <v>25000.0</v>
      </c>
      <c r="AE52" s="282">
        <v>25000.0</v>
      </c>
      <c r="AF52" s="282">
        <v>25000.0</v>
      </c>
      <c r="AG52" s="282">
        <v>25000.0</v>
      </c>
      <c r="AI52" s="56">
        <v>46.0</v>
      </c>
    </row>
    <row r="53" ht="14.25" hidden="1" customHeight="1">
      <c r="A53" s="284" t="s">
        <v>2150</v>
      </c>
      <c r="B53" s="282">
        <f t="shared" ref="B53:E53" si="18">B50+B51+B52</f>
        <v>265000</v>
      </c>
      <c r="C53" s="282">
        <f t="shared" si="18"/>
        <v>265000</v>
      </c>
      <c r="D53" s="282">
        <f t="shared" si="18"/>
        <v>265000</v>
      </c>
      <c r="E53" s="282">
        <f t="shared" si="18"/>
        <v>265000</v>
      </c>
      <c r="F53" s="282"/>
      <c r="G53" s="282">
        <f t="shared" ref="G53:W53" si="19">G50+G51+G52</f>
        <v>265000</v>
      </c>
      <c r="H53" s="282">
        <f t="shared" si="19"/>
        <v>265000</v>
      </c>
      <c r="I53" s="282">
        <f t="shared" si="19"/>
        <v>265000</v>
      </c>
      <c r="J53" s="282">
        <f t="shared" si="19"/>
        <v>265000</v>
      </c>
      <c r="K53" s="282">
        <f t="shared" si="19"/>
        <v>265000</v>
      </c>
      <c r="L53" s="282">
        <f t="shared" si="19"/>
        <v>265000</v>
      </c>
      <c r="M53" s="283">
        <f t="shared" si="19"/>
        <v>265000</v>
      </c>
      <c r="N53" s="285">
        <f t="shared" si="19"/>
        <v>265000</v>
      </c>
      <c r="O53" s="285">
        <f t="shared" si="19"/>
        <v>265000</v>
      </c>
      <c r="P53" s="285">
        <f t="shared" si="19"/>
        <v>265000</v>
      </c>
      <c r="Q53" s="286">
        <f t="shared" si="19"/>
        <v>265000</v>
      </c>
      <c r="R53" s="285">
        <f t="shared" si="19"/>
        <v>265000</v>
      </c>
      <c r="S53" s="285">
        <f t="shared" si="19"/>
        <v>265000</v>
      </c>
      <c r="T53" s="285">
        <f t="shared" si="19"/>
        <v>265000</v>
      </c>
      <c r="U53" s="285">
        <f t="shared" si="19"/>
        <v>265000</v>
      </c>
      <c r="V53" s="285">
        <f t="shared" si="19"/>
        <v>265000</v>
      </c>
      <c r="W53" s="286">
        <f t="shared" si="19"/>
        <v>265000</v>
      </c>
      <c r="X53" s="285"/>
      <c r="Y53" s="285"/>
      <c r="Z53" s="285">
        <f t="shared" ref="Z53:AG53" si="20">Z50+Z51+Z52</f>
        <v>265000</v>
      </c>
      <c r="AA53" s="285">
        <f t="shared" si="20"/>
        <v>265000</v>
      </c>
      <c r="AB53" s="285">
        <f t="shared" si="20"/>
        <v>265000</v>
      </c>
      <c r="AC53" s="285">
        <f t="shared" si="20"/>
        <v>265000</v>
      </c>
      <c r="AD53" s="285">
        <f t="shared" si="20"/>
        <v>265000</v>
      </c>
      <c r="AE53" s="285">
        <f t="shared" si="20"/>
        <v>265000</v>
      </c>
      <c r="AF53" s="285">
        <f t="shared" si="20"/>
        <v>265000</v>
      </c>
      <c r="AG53" s="285">
        <f t="shared" si="20"/>
        <v>265000</v>
      </c>
    </row>
    <row r="54" ht="14.25" hidden="1" customHeight="1">
      <c r="A54" s="281" t="s">
        <v>2151</v>
      </c>
      <c r="B54" s="282">
        <f t="shared" ref="B54:E54" si="21">B50/1.055</f>
        <v>170616.1137</v>
      </c>
      <c r="C54" s="282">
        <f t="shared" si="21"/>
        <v>170616.1137</v>
      </c>
      <c r="D54" s="282">
        <f t="shared" si="21"/>
        <v>170616.1137</v>
      </c>
      <c r="E54" s="282">
        <f t="shared" si="21"/>
        <v>170616.1137</v>
      </c>
      <c r="F54" s="282"/>
      <c r="G54" s="282">
        <f t="shared" ref="G54:W54" si="22">G50/1.055</f>
        <v>170616.1137</v>
      </c>
      <c r="H54" s="282">
        <f t="shared" si="22"/>
        <v>170616.1137</v>
      </c>
      <c r="I54" s="282">
        <f t="shared" si="22"/>
        <v>170616.1137</v>
      </c>
      <c r="J54" s="282">
        <f t="shared" si="22"/>
        <v>170616.1137</v>
      </c>
      <c r="K54" s="282">
        <f t="shared" si="22"/>
        <v>170616.1137</v>
      </c>
      <c r="L54" s="282">
        <f t="shared" si="22"/>
        <v>170616.1137</v>
      </c>
      <c r="M54" s="283">
        <f t="shared" si="22"/>
        <v>170616.1137</v>
      </c>
      <c r="N54" s="282">
        <f t="shared" si="22"/>
        <v>170616.1137</v>
      </c>
      <c r="O54" s="282">
        <f t="shared" si="22"/>
        <v>170616.1137</v>
      </c>
      <c r="P54" s="282">
        <f t="shared" si="22"/>
        <v>170616.1137</v>
      </c>
      <c r="Q54" s="283">
        <f t="shared" si="22"/>
        <v>170616.1137</v>
      </c>
      <c r="R54" s="282">
        <f t="shared" si="22"/>
        <v>170616.1137</v>
      </c>
      <c r="S54" s="282">
        <f t="shared" si="22"/>
        <v>170616.1137</v>
      </c>
      <c r="T54" s="282">
        <f t="shared" si="22"/>
        <v>170616.1137</v>
      </c>
      <c r="U54" s="282">
        <f t="shared" si="22"/>
        <v>170616.1137</v>
      </c>
      <c r="V54" s="282">
        <f t="shared" si="22"/>
        <v>170616.1137</v>
      </c>
      <c r="W54" s="283">
        <f t="shared" si="22"/>
        <v>170616.1137</v>
      </c>
      <c r="X54" s="282"/>
      <c r="Y54" s="282"/>
      <c r="Z54" s="282">
        <f t="shared" ref="Z54:AG54" si="23">Z50/1.055</f>
        <v>170616.1137</v>
      </c>
      <c r="AA54" s="282">
        <f t="shared" si="23"/>
        <v>170616.1137</v>
      </c>
      <c r="AB54" s="282">
        <f t="shared" si="23"/>
        <v>170616.1137</v>
      </c>
      <c r="AC54" s="282">
        <f t="shared" si="23"/>
        <v>170616.1137</v>
      </c>
      <c r="AD54" s="282">
        <f t="shared" si="23"/>
        <v>170616.1137</v>
      </c>
      <c r="AE54" s="282">
        <f t="shared" si="23"/>
        <v>170616.1137</v>
      </c>
      <c r="AF54" s="282">
        <f t="shared" si="23"/>
        <v>170616.1137</v>
      </c>
      <c r="AG54" s="282">
        <f t="shared" si="23"/>
        <v>170616.1137</v>
      </c>
    </row>
    <row r="55" ht="14.25" hidden="1" customHeight="1">
      <c r="A55" s="281" t="s">
        <v>2152</v>
      </c>
      <c r="B55" s="282">
        <f t="shared" ref="B55:E55" si="24">B51/1.055</f>
        <v>56872.03791</v>
      </c>
      <c r="C55" s="282">
        <f t="shared" si="24"/>
        <v>56872.03791</v>
      </c>
      <c r="D55" s="282">
        <f t="shared" si="24"/>
        <v>56872.03791</v>
      </c>
      <c r="E55" s="282">
        <f t="shared" si="24"/>
        <v>56872.03791</v>
      </c>
      <c r="F55" s="282"/>
      <c r="G55" s="282">
        <f t="shared" ref="G55:W55" si="25">G51/1.055</f>
        <v>56872.03791</v>
      </c>
      <c r="H55" s="282">
        <f t="shared" si="25"/>
        <v>56872.03791</v>
      </c>
      <c r="I55" s="282">
        <f t="shared" si="25"/>
        <v>56872.03791</v>
      </c>
      <c r="J55" s="282">
        <f t="shared" si="25"/>
        <v>56872.03791</v>
      </c>
      <c r="K55" s="282">
        <f t="shared" si="25"/>
        <v>56872.03791</v>
      </c>
      <c r="L55" s="282">
        <f t="shared" si="25"/>
        <v>56872.03791</v>
      </c>
      <c r="M55" s="283">
        <f t="shared" si="25"/>
        <v>56872.03791</v>
      </c>
      <c r="N55" s="282">
        <f t="shared" si="25"/>
        <v>56872.03791</v>
      </c>
      <c r="O55" s="282">
        <f t="shared" si="25"/>
        <v>56872.03791</v>
      </c>
      <c r="P55" s="282">
        <f t="shared" si="25"/>
        <v>56872.03791</v>
      </c>
      <c r="Q55" s="283">
        <f t="shared" si="25"/>
        <v>56872.03791</v>
      </c>
      <c r="R55" s="282">
        <f t="shared" si="25"/>
        <v>56872.03791</v>
      </c>
      <c r="S55" s="282">
        <f t="shared" si="25"/>
        <v>56872.03791</v>
      </c>
      <c r="T55" s="282">
        <f t="shared" si="25"/>
        <v>56872.03791</v>
      </c>
      <c r="U55" s="282">
        <f t="shared" si="25"/>
        <v>56872.03791</v>
      </c>
      <c r="V55" s="282">
        <f t="shared" si="25"/>
        <v>56872.03791</v>
      </c>
      <c r="W55" s="283">
        <f t="shared" si="25"/>
        <v>56872.03791</v>
      </c>
      <c r="X55" s="282"/>
      <c r="Y55" s="282"/>
      <c r="Z55" s="282">
        <f t="shared" ref="Z55:AG55" si="26">Z51/1.055</f>
        <v>56872.03791</v>
      </c>
      <c r="AA55" s="282">
        <f t="shared" si="26"/>
        <v>56872.03791</v>
      </c>
      <c r="AB55" s="282">
        <f t="shared" si="26"/>
        <v>56872.03791</v>
      </c>
      <c r="AC55" s="282">
        <f t="shared" si="26"/>
        <v>56872.03791</v>
      </c>
      <c r="AD55" s="282">
        <f t="shared" si="26"/>
        <v>56872.03791</v>
      </c>
      <c r="AE55" s="282">
        <f t="shared" si="26"/>
        <v>56872.03791</v>
      </c>
      <c r="AF55" s="282">
        <f t="shared" si="26"/>
        <v>56872.03791</v>
      </c>
      <c r="AG55" s="282">
        <f t="shared" si="26"/>
        <v>56872.03791</v>
      </c>
    </row>
    <row r="56" ht="14.25" hidden="1" customHeight="1">
      <c r="A56" s="281" t="s">
        <v>2153</v>
      </c>
      <c r="B56" s="282">
        <f t="shared" ref="B56:E56" si="27">B52/1.055</f>
        <v>23696.68246</v>
      </c>
      <c r="C56" s="282">
        <f t="shared" si="27"/>
        <v>23696.68246</v>
      </c>
      <c r="D56" s="282">
        <f t="shared" si="27"/>
        <v>23696.68246</v>
      </c>
      <c r="E56" s="282">
        <f t="shared" si="27"/>
        <v>23696.68246</v>
      </c>
      <c r="F56" s="282"/>
      <c r="G56" s="282">
        <f t="shared" ref="G56:W56" si="28">G52/1.055</f>
        <v>23696.68246</v>
      </c>
      <c r="H56" s="282">
        <f t="shared" si="28"/>
        <v>23696.68246</v>
      </c>
      <c r="I56" s="282">
        <f t="shared" si="28"/>
        <v>23696.68246</v>
      </c>
      <c r="J56" s="282">
        <f t="shared" si="28"/>
        <v>23696.68246</v>
      </c>
      <c r="K56" s="282">
        <f t="shared" si="28"/>
        <v>23696.68246</v>
      </c>
      <c r="L56" s="282">
        <f t="shared" si="28"/>
        <v>23696.68246</v>
      </c>
      <c r="M56" s="283">
        <f t="shared" si="28"/>
        <v>23696.68246</v>
      </c>
      <c r="N56" s="282">
        <f t="shared" si="28"/>
        <v>23696.68246</v>
      </c>
      <c r="O56" s="282">
        <f t="shared" si="28"/>
        <v>23696.68246</v>
      </c>
      <c r="P56" s="282">
        <f t="shared" si="28"/>
        <v>23696.68246</v>
      </c>
      <c r="Q56" s="283">
        <f t="shared" si="28"/>
        <v>23696.68246</v>
      </c>
      <c r="R56" s="282">
        <f t="shared" si="28"/>
        <v>23696.68246</v>
      </c>
      <c r="S56" s="282">
        <f t="shared" si="28"/>
        <v>23696.68246</v>
      </c>
      <c r="T56" s="282">
        <f t="shared" si="28"/>
        <v>23696.68246</v>
      </c>
      <c r="U56" s="282">
        <f t="shared" si="28"/>
        <v>23696.68246</v>
      </c>
      <c r="V56" s="282">
        <f t="shared" si="28"/>
        <v>23696.68246</v>
      </c>
      <c r="W56" s="283">
        <f t="shared" si="28"/>
        <v>23696.68246</v>
      </c>
      <c r="X56" s="282"/>
      <c r="Y56" s="282"/>
      <c r="Z56" s="282">
        <f t="shared" ref="Z56:AG56" si="29">Z52/1.055</f>
        <v>23696.68246</v>
      </c>
      <c r="AA56" s="282">
        <f t="shared" si="29"/>
        <v>23696.68246</v>
      </c>
      <c r="AB56" s="282">
        <f t="shared" si="29"/>
        <v>23696.68246</v>
      </c>
      <c r="AC56" s="282">
        <f t="shared" si="29"/>
        <v>23696.68246</v>
      </c>
      <c r="AD56" s="282">
        <f t="shared" si="29"/>
        <v>23696.68246</v>
      </c>
      <c r="AE56" s="282">
        <f t="shared" si="29"/>
        <v>23696.68246</v>
      </c>
      <c r="AF56" s="282">
        <f t="shared" si="29"/>
        <v>23696.68246</v>
      </c>
      <c r="AG56" s="282">
        <f t="shared" si="29"/>
        <v>23696.68246</v>
      </c>
    </row>
    <row r="57" ht="14.25" hidden="1" customHeight="1">
      <c r="A57" s="287" t="s">
        <v>2154</v>
      </c>
      <c r="B57" s="282">
        <f t="shared" ref="B57:E57" si="30">B53/1.055</f>
        <v>251184.8341</v>
      </c>
      <c r="C57" s="282">
        <f t="shared" si="30"/>
        <v>251184.8341</v>
      </c>
      <c r="D57" s="282">
        <f t="shared" si="30"/>
        <v>251184.8341</v>
      </c>
      <c r="E57" s="282">
        <f t="shared" si="30"/>
        <v>251184.8341</v>
      </c>
      <c r="F57" s="282"/>
      <c r="G57" s="282">
        <f t="shared" ref="G57:W57" si="31">G53/1.055</f>
        <v>251184.8341</v>
      </c>
      <c r="H57" s="282">
        <f t="shared" si="31"/>
        <v>251184.8341</v>
      </c>
      <c r="I57" s="282">
        <f t="shared" si="31"/>
        <v>251184.8341</v>
      </c>
      <c r="J57" s="282">
        <f t="shared" si="31"/>
        <v>251184.8341</v>
      </c>
      <c r="K57" s="282">
        <f t="shared" si="31"/>
        <v>251184.8341</v>
      </c>
      <c r="L57" s="282">
        <f t="shared" si="31"/>
        <v>251184.8341</v>
      </c>
      <c r="M57" s="283">
        <f t="shared" si="31"/>
        <v>251184.8341</v>
      </c>
      <c r="N57" s="285">
        <f t="shared" si="31"/>
        <v>251184.8341</v>
      </c>
      <c r="O57" s="285">
        <f t="shared" si="31"/>
        <v>251184.8341</v>
      </c>
      <c r="P57" s="285">
        <f t="shared" si="31"/>
        <v>251184.8341</v>
      </c>
      <c r="Q57" s="286">
        <f t="shared" si="31"/>
        <v>251184.8341</v>
      </c>
      <c r="R57" s="285">
        <f t="shared" si="31"/>
        <v>251184.8341</v>
      </c>
      <c r="S57" s="285">
        <f t="shared" si="31"/>
        <v>251184.8341</v>
      </c>
      <c r="T57" s="285">
        <f t="shared" si="31"/>
        <v>251184.8341</v>
      </c>
      <c r="U57" s="285">
        <f t="shared" si="31"/>
        <v>251184.8341</v>
      </c>
      <c r="V57" s="285">
        <f t="shared" si="31"/>
        <v>251184.8341</v>
      </c>
      <c r="W57" s="286">
        <f t="shared" si="31"/>
        <v>251184.8341</v>
      </c>
      <c r="X57" s="285"/>
      <c r="Y57" s="285"/>
      <c r="Z57" s="285">
        <f t="shared" ref="Z57:AG57" si="32">SUM(Z54:Z56)</f>
        <v>251184.8341</v>
      </c>
      <c r="AA57" s="285">
        <f t="shared" si="32"/>
        <v>251184.8341</v>
      </c>
      <c r="AB57" s="285">
        <f t="shared" si="32"/>
        <v>251184.8341</v>
      </c>
      <c r="AC57" s="285">
        <f t="shared" si="32"/>
        <v>251184.8341</v>
      </c>
      <c r="AD57" s="285">
        <f t="shared" si="32"/>
        <v>251184.8341</v>
      </c>
      <c r="AE57" s="285">
        <f t="shared" si="32"/>
        <v>251184.8341</v>
      </c>
      <c r="AF57" s="285">
        <f t="shared" si="32"/>
        <v>251184.8341</v>
      </c>
      <c r="AG57" s="285">
        <f t="shared" si="32"/>
        <v>251184.8341</v>
      </c>
    </row>
    <row r="58" ht="14.25" hidden="1" customHeight="1">
      <c r="A58" s="288" t="s">
        <v>2155</v>
      </c>
      <c r="B58" s="224" t="s">
        <v>2156</v>
      </c>
      <c r="C58" s="224" t="s">
        <v>2156</v>
      </c>
      <c r="D58" s="224" t="s">
        <v>2156</v>
      </c>
      <c r="E58" s="224" t="s">
        <v>2156</v>
      </c>
      <c r="F58" s="224"/>
      <c r="G58" s="224" t="s">
        <v>2156</v>
      </c>
      <c r="H58" s="224" t="s">
        <v>2156</v>
      </c>
      <c r="I58" s="224" t="s">
        <v>2156</v>
      </c>
      <c r="J58" s="224" t="s">
        <v>2156</v>
      </c>
      <c r="K58" s="224" t="s">
        <v>2156</v>
      </c>
      <c r="L58" s="224" t="s">
        <v>2156</v>
      </c>
      <c r="M58" s="289" t="s">
        <v>2156</v>
      </c>
      <c r="N58" s="224" t="s">
        <v>2156</v>
      </c>
      <c r="O58" s="224" t="s">
        <v>2156</v>
      </c>
      <c r="P58" s="224" t="s">
        <v>2156</v>
      </c>
      <c r="Q58" s="289" t="s">
        <v>2156</v>
      </c>
      <c r="R58" s="224" t="s">
        <v>2156</v>
      </c>
      <c r="S58" s="224" t="s">
        <v>2156</v>
      </c>
      <c r="T58" s="224" t="s">
        <v>2156</v>
      </c>
      <c r="U58" s="224" t="s">
        <v>2156</v>
      </c>
      <c r="V58" s="224" t="s">
        <v>2156</v>
      </c>
      <c r="W58" s="289" t="s">
        <v>2156</v>
      </c>
      <c r="X58" s="224"/>
      <c r="Y58" s="224"/>
      <c r="Z58" s="224" t="s">
        <v>2156</v>
      </c>
      <c r="AA58" s="224" t="s">
        <v>2156</v>
      </c>
      <c r="AB58" s="224" t="s">
        <v>2156</v>
      </c>
      <c r="AC58" s="224" t="s">
        <v>2156</v>
      </c>
      <c r="AD58" s="224" t="s">
        <v>2156</v>
      </c>
      <c r="AE58" s="224" t="s">
        <v>2156</v>
      </c>
      <c r="AF58" s="224" t="s">
        <v>2156</v>
      </c>
      <c r="AG58" s="224" t="s">
        <v>2156</v>
      </c>
    </row>
    <row r="59" ht="14.25" hidden="1" customHeight="1">
      <c r="A59" s="290" t="s">
        <v>2157</v>
      </c>
      <c r="B59" s="224"/>
      <c r="C59" s="224"/>
      <c r="D59" s="224"/>
      <c r="E59" s="224"/>
      <c r="F59" s="224"/>
      <c r="G59" s="224"/>
      <c r="H59" s="224"/>
      <c r="I59" s="224"/>
      <c r="J59" s="224"/>
      <c r="K59" s="224"/>
      <c r="L59" s="224"/>
      <c r="M59" s="289"/>
      <c r="N59" s="291"/>
      <c r="O59" s="291"/>
      <c r="P59" s="291"/>
      <c r="Q59" s="292"/>
      <c r="R59" s="224"/>
      <c r="S59" s="224"/>
      <c r="T59" s="224"/>
      <c r="U59" s="224"/>
      <c r="V59" s="224"/>
      <c r="W59" s="289"/>
      <c r="X59" s="224"/>
      <c r="Y59" s="224"/>
      <c r="Z59" s="282"/>
      <c r="AA59" s="282"/>
      <c r="AB59" s="282"/>
      <c r="AC59" s="282"/>
      <c r="AD59" s="282"/>
      <c r="AE59" s="282"/>
      <c r="AF59" s="282"/>
      <c r="AG59" s="282"/>
      <c r="AH59" s="53"/>
    </row>
    <row r="60" ht="14.25" hidden="1" customHeight="1">
      <c r="A60" s="281" t="s">
        <v>2158</v>
      </c>
      <c r="B60" s="291">
        <f t="shared" ref="B60:E60" si="33">B50/6</f>
        <v>30000</v>
      </c>
      <c r="C60" s="291">
        <f t="shared" si="33"/>
        <v>30000</v>
      </c>
      <c r="D60" s="291">
        <f t="shared" si="33"/>
        <v>30000</v>
      </c>
      <c r="E60" s="291">
        <f t="shared" si="33"/>
        <v>30000</v>
      </c>
      <c r="F60" s="291"/>
      <c r="G60" s="291">
        <f t="shared" ref="G60:W60" si="34">G50/6</f>
        <v>30000</v>
      </c>
      <c r="H60" s="291">
        <f t="shared" si="34"/>
        <v>30000</v>
      </c>
      <c r="I60" s="291">
        <f t="shared" si="34"/>
        <v>30000</v>
      </c>
      <c r="J60" s="291">
        <f t="shared" si="34"/>
        <v>30000</v>
      </c>
      <c r="K60" s="291">
        <f t="shared" si="34"/>
        <v>30000</v>
      </c>
      <c r="L60" s="291">
        <f t="shared" si="34"/>
        <v>30000</v>
      </c>
      <c r="M60" s="292">
        <f t="shared" si="34"/>
        <v>30000</v>
      </c>
      <c r="N60" s="291">
        <f t="shared" si="34"/>
        <v>30000</v>
      </c>
      <c r="O60" s="291">
        <f t="shared" si="34"/>
        <v>30000</v>
      </c>
      <c r="P60" s="291">
        <f t="shared" si="34"/>
        <v>30000</v>
      </c>
      <c r="Q60" s="292">
        <f t="shared" si="34"/>
        <v>30000</v>
      </c>
      <c r="R60" s="282">
        <f t="shared" si="34"/>
        <v>30000</v>
      </c>
      <c r="S60" s="282">
        <f t="shared" si="34"/>
        <v>30000</v>
      </c>
      <c r="T60" s="282">
        <f t="shared" si="34"/>
        <v>30000</v>
      </c>
      <c r="U60" s="282">
        <f t="shared" si="34"/>
        <v>30000</v>
      </c>
      <c r="V60" s="282">
        <f t="shared" si="34"/>
        <v>30000</v>
      </c>
      <c r="W60" s="283">
        <f t="shared" si="34"/>
        <v>30000</v>
      </c>
      <c r="X60" s="282"/>
      <c r="Y60" s="282"/>
      <c r="Z60" s="291">
        <f t="shared" ref="Z60:AG60" si="35">Z50/6</f>
        <v>30000</v>
      </c>
      <c r="AA60" s="291">
        <f t="shared" si="35"/>
        <v>30000</v>
      </c>
      <c r="AB60" s="291">
        <f t="shared" si="35"/>
        <v>30000</v>
      </c>
      <c r="AC60" s="291">
        <f t="shared" si="35"/>
        <v>30000</v>
      </c>
      <c r="AD60" s="291">
        <f t="shared" si="35"/>
        <v>30000</v>
      </c>
      <c r="AE60" s="291">
        <f t="shared" si="35"/>
        <v>30000</v>
      </c>
      <c r="AF60" s="291">
        <f t="shared" si="35"/>
        <v>30000</v>
      </c>
      <c r="AG60" s="291">
        <f t="shared" si="35"/>
        <v>30000</v>
      </c>
    </row>
    <row r="61" ht="14.25" hidden="1" customHeight="1">
      <c r="A61" s="281" t="s">
        <v>2159</v>
      </c>
      <c r="B61" s="291">
        <f t="shared" ref="B61:E61" si="36">B51/5</f>
        <v>12000</v>
      </c>
      <c r="C61" s="291">
        <f t="shared" si="36"/>
        <v>12000</v>
      </c>
      <c r="D61" s="291">
        <f t="shared" si="36"/>
        <v>12000</v>
      </c>
      <c r="E61" s="291">
        <f t="shared" si="36"/>
        <v>12000</v>
      </c>
      <c r="F61" s="291"/>
      <c r="G61" s="291">
        <f t="shared" ref="G61:W61" si="37">G51/5</f>
        <v>12000</v>
      </c>
      <c r="H61" s="291">
        <f t="shared" si="37"/>
        <v>12000</v>
      </c>
      <c r="I61" s="291">
        <f t="shared" si="37"/>
        <v>12000</v>
      </c>
      <c r="J61" s="291">
        <f t="shared" si="37"/>
        <v>12000</v>
      </c>
      <c r="K61" s="291">
        <f t="shared" si="37"/>
        <v>12000</v>
      </c>
      <c r="L61" s="291">
        <f t="shared" si="37"/>
        <v>12000</v>
      </c>
      <c r="M61" s="292">
        <f t="shared" si="37"/>
        <v>12000</v>
      </c>
      <c r="N61" s="291">
        <f t="shared" si="37"/>
        <v>12000</v>
      </c>
      <c r="O61" s="291">
        <f t="shared" si="37"/>
        <v>12000</v>
      </c>
      <c r="P61" s="291">
        <f t="shared" si="37"/>
        <v>12000</v>
      </c>
      <c r="Q61" s="292">
        <f t="shared" si="37"/>
        <v>12000</v>
      </c>
      <c r="R61" s="282">
        <f t="shared" si="37"/>
        <v>12000</v>
      </c>
      <c r="S61" s="282">
        <f t="shared" si="37"/>
        <v>12000</v>
      </c>
      <c r="T61" s="282">
        <f t="shared" si="37"/>
        <v>12000</v>
      </c>
      <c r="U61" s="282">
        <f t="shared" si="37"/>
        <v>12000</v>
      </c>
      <c r="V61" s="282">
        <f t="shared" si="37"/>
        <v>12000</v>
      </c>
      <c r="W61" s="283">
        <f t="shared" si="37"/>
        <v>12000</v>
      </c>
      <c r="X61" s="282"/>
      <c r="Y61" s="282"/>
      <c r="Z61" s="291">
        <f t="shared" ref="Z61:AG61" si="38">Z51/5</f>
        <v>12000</v>
      </c>
      <c r="AA61" s="291">
        <f t="shared" si="38"/>
        <v>12000</v>
      </c>
      <c r="AB61" s="291">
        <f t="shared" si="38"/>
        <v>12000</v>
      </c>
      <c r="AC61" s="291">
        <f t="shared" si="38"/>
        <v>12000</v>
      </c>
      <c r="AD61" s="291">
        <f t="shared" si="38"/>
        <v>12000</v>
      </c>
      <c r="AE61" s="291">
        <f t="shared" si="38"/>
        <v>12000</v>
      </c>
      <c r="AF61" s="291">
        <f t="shared" si="38"/>
        <v>12000</v>
      </c>
      <c r="AG61" s="291">
        <f t="shared" si="38"/>
        <v>12000</v>
      </c>
    </row>
    <row r="62" ht="14.25" hidden="1" customHeight="1">
      <c r="A62" s="281" t="s">
        <v>2160</v>
      </c>
      <c r="B62" s="291">
        <f t="shared" ref="B62:E62" si="39">B52/5</f>
        <v>5000</v>
      </c>
      <c r="C62" s="291">
        <f t="shared" si="39"/>
        <v>5000</v>
      </c>
      <c r="D62" s="291">
        <f t="shared" si="39"/>
        <v>5000</v>
      </c>
      <c r="E62" s="291">
        <f t="shared" si="39"/>
        <v>5000</v>
      </c>
      <c r="F62" s="291"/>
      <c r="G62" s="291">
        <f t="shared" ref="G62:W62" si="40">G52/5</f>
        <v>5000</v>
      </c>
      <c r="H62" s="291">
        <f t="shared" si="40"/>
        <v>5000</v>
      </c>
      <c r="I62" s="291">
        <f t="shared" si="40"/>
        <v>5000</v>
      </c>
      <c r="J62" s="291">
        <f t="shared" si="40"/>
        <v>5000</v>
      </c>
      <c r="K62" s="291">
        <f t="shared" si="40"/>
        <v>5000</v>
      </c>
      <c r="L62" s="291">
        <f t="shared" si="40"/>
        <v>5000</v>
      </c>
      <c r="M62" s="292">
        <f t="shared" si="40"/>
        <v>5000</v>
      </c>
      <c r="N62" s="291">
        <f t="shared" si="40"/>
        <v>5000</v>
      </c>
      <c r="O62" s="291">
        <f t="shared" si="40"/>
        <v>5000</v>
      </c>
      <c r="P62" s="291">
        <f t="shared" si="40"/>
        <v>5000</v>
      </c>
      <c r="Q62" s="292">
        <f t="shared" si="40"/>
        <v>5000</v>
      </c>
      <c r="R62" s="282">
        <f t="shared" si="40"/>
        <v>5000</v>
      </c>
      <c r="S62" s="282">
        <f t="shared" si="40"/>
        <v>5000</v>
      </c>
      <c r="T62" s="282">
        <f t="shared" si="40"/>
        <v>5000</v>
      </c>
      <c r="U62" s="282">
        <f t="shared" si="40"/>
        <v>5000</v>
      </c>
      <c r="V62" s="282">
        <f t="shared" si="40"/>
        <v>5000</v>
      </c>
      <c r="W62" s="283">
        <f t="shared" si="40"/>
        <v>5000</v>
      </c>
      <c r="X62" s="282"/>
      <c r="Y62" s="282"/>
      <c r="Z62" s="291">
        <f t="shared" ref="Z62:AG62" si="41">Z52/5</f>
        <v>5000</v>
      </c>
      <c r="AA62" s="291">
        <f t="shared" si="41"/>
        <v>5000</v>
      </c>
      <c r="AB62" s="291">
        <f t="shared" si="41"/>
        <v>5000</v>
      </c>
      <c r="AC62" s="291">
        <f t="shared" si="41"/>
        <v>5000</v>
      </c>
      <c r="AD62" s="291">
        <f t="shared" si="41"/>
        <v>5000</v>
      </c>
      <c r="AE62" s="291">
        <f t="shared" si="41"/>
        <v>5000</v>
      </c>
      <c r="AF62" s="291">
        <f t="shared" si="41"/>
        <v>5000</v>
      </c>
      <c r="AG62" s="291">
        <f t="shared" si="41"/>
        <v>5000</v>
      </c>
    </row>
    <row r="63" ht="14.25" hidden="1" customHeight="1">
      <c r="A63" s="287" t="s">
        <v>2161</v>
      </c>
      <c r="B63" s="293">
        <f t="shared" ref="B63:E63" si="42">SUM(B60:B62)</f>
        <v>47000</v>
      </c>
      <c r="C63" s="293">
        <f t="shared" si="42"/>
        <v>47000</v>
      </c>
      <c r="D63" s="293">
        <f t="shared" si="42"/>
        <v>47000</v>
      </c>
      <c r="E63" s="293">
        <f t="shared" si="42"/>
        <v>47000</v>
      </c>
      <c r="F63" s="293"/>
      <c r="G63" s="293">
        <f t="shared" ref="G63:W63" si="43">SUM(G60:G62)</f>
        <v>47000</v>
      </c>
      <c r="H63" s="293">
        <f t="shared" si="43"/>
        <v>47000</v>
      </c>
      <c r="I63" s="293">
        <f t="shared" si="43"/>
        <v>47000</v>
      </c>
      <c r="J63" s="293">
        <f t="shared" si="43"/>
        <v>47000</v>
      </c>
      <c r="K63" s="293">
        <f t="shared" si="43"/>
        <v>47000</v>
      </c>
      <c r="L63" s="293">
        <f t="shared" si="43"/>
        <v>47000</v>
      </c>
      <c r="M63" s="294">
        <f t="shared" si="43"/>
        <v>47000</v>
      </c>
      <c r="N63" s="293">
        <f t="shared" si="43"/>
        <v>47000</v>
      </c>
      <c r="O63" s="293">
        <f t="shared" si="43"/>
        <v>47000</v>
      </c>
      <c r="P63" s="293">
        <f t="shared" si="43"/>
        <v>47000</v>
      </c>
      <c r="Q63" s="294">
        <f t="shared" si="43"/>
        <v>47000</v>
      </c>
      <c r="R63" s="293">
        <f t="shared" si="43"/>
        <v>47000</v>
      </c>
      <c r="S63" s="293">
        <f t="shared" si="43"/>
        <v>47000</v>
      </c>
      <c r="T63" s="293">
        <f t="shared" si="43"/>
        <v>47000</v>
      </c>
      <c r="U63" s="293">
        <f t="shared" si="43"/>
        <v>47000</v>
      </c>
      <c r="V63" s="293">
        <f t="shared" si="43"/>
        <v>47000</v>
      </c>
      <c r="W63" s="294">
        <f t="shared" si="43"/>
        <v>47000</v>
      </c>
      <c r="X63" s="293"/>
      <c r="Y63" s="293"/>
      <c r="Z63" s="293">
        <f t="shared" ref="Z63:AG63" si="44">SUM(Z60:Z62)</f>
        <v>47000</v>
      </c>
      <c r="AA63" s="293">
        <f t="shared" si="44"/>
        <v>47000</v>
      </c>
      <c r="AB63" s="293">
        <f t="shared" si="44"/>
        <v>47000</v>
      </c>
      <c r="AC63" s="293">
        <f t="shared" si="44"/>
        <v>47000</v>
      </c>
      <c r="AD63" s="293">
        <f t="shared" si="44"/>
        <v>47000</v>
      </c>
      <c r="AE63" s="293">
        <f t="shared" si="44"/>
        <v>47000</v>
      </c>
      <c r="AF63" s="293">
        <f t="shared" si="44"/>
        <v>47000</v>
      </c>
      <c r="AG63" s="293">
        <f t="shared" si="44"/>
        <v>47000</v>
      </c>
    </row>
    <row r="64" ht="14.25" hidden="1" customHeight="1">
      <c r="A64" s="288" t="s">
        <v>2162</v>
      </c>
      <c r="B64" s="295"/>
      <c r="C64" s="295"/>
      <c r="D64" s="295"/>
      <c r="E64" s="295"/>
      <c r="F64" s="295"/>
      <c r="G64" s="295"/>
      <c r="H64" s="295"/>
      <c r="I64" s="295"/>
      <c r="J64" s="295"/>
      <c r="K64" s="295"/>
      <c r="L64" s="295"/>
      <c r="M64" s="296"/>
      <c r="N64" s="295"/>
      <c r="O64" s="295"/>
      <c r="P64" s="295"/>
      <c r="Q64" s="296"/>
      <c r="R64" s="295"/>
      <c r="S64" s="295"/>
      <c r="T64" s="295"/>
      <c r="U64" s="295"/>
      <c r="V64" s="295"/>
      <c r="W64" s="296"/>
      <c r="X64" s="295"/>
      <c r="Y64" s="295"/>
      <c r="Z64" s="295"/>
      <c r="AA64" s="295"/>
      <c r="AB64" s="295"/>
      <c r="AC64" s="295"/>
      <c r="AD64" s="295"/>
      <c r="AE64" s="295"/>
      <c r="AF64" s="295"/>
      <c r="AG64" s="295"/>
    </row>
    <row r="65" ht="14.25" hidden="1" customHeight="1">
      <c r="A65" s="297" t="s">
        <v>2163</v>
      </c>
      <c r="B65" s="295">
        <v>0.4</v>
      </c>
      <c r="C65" s="295">
        <v>0.4</v>
      </c>
      <c r="D65" s="295">
        <v>0.4</v>
      </c>
      <c r="E65" s="295">
        <v>0.4</v>
      </c>
      <c r="F65" s="295"/>
      <c r="G65" s="295">
        <v>0.4</v>
      </c>
      <c r="H65" s="295">
        <v>0.4</v>
      </c>
      <c r="I65" s="295">
        <v>0.4</v>
      </c>
      <c r="J65" s="295">
        <v>0.4</v>
      </c>
      <c r="K65" s="295">
        <v>0.4</v>
      </c>
      <c r="L65" s="295">
        <v>0.4</v>
      </c>
      <c r="M65" s="296">
        <v>0.4</v>
      </c>
      <c r="N65" s="295">
        <v>0.4</v>
      </c>
      <c r="O65" s="295">
        <v>0.4</v>
      </c>
      <c r="P65" s="295">
        <v>0.4</v>
      </c>
      <c r="Q65" s="296">
        <v>0.4</v>
      </c>
      <c r="R65" s="295">
        <v>0.4</v>
      </c>
      <c r="S65" s="295">
        <v>0.4</v>
      </c>
      <c r="T65" s="295">
        <v>0.4</v>
      </c>
      <c r="U65" s="295">
        <v>0.4</v>
      </c>
      <c r="V65" s="295">
        <v>0.4</v>
      </c>
      <c r="W65" s="296">
        <v>0.4</v>
      </c>
      <c r="X65" s="295"/>
      <c r="Y65" s="295"/>
      <c r="Z65" s="295">
        <v>0.4</v>
      </c>
      <c r="AA65" s="295">
        <v>0.4</v>
      </c>
      <c r="AB65" s="295">
        <v>0.4</v>
      </c>
      <c r="AC65" s="295">
        <v>0.4</v>
      </c>
      <c r="AD65" s="295">
        <v>0.4</v>
      </c>
      <c r="AE65" s="295">
        <v>0.4</v>
      </c>
      <c r="AF65" s="295">
        <v>0.4</v>
      </c>
      <c r="AG65" s="295">
        <v>0.4</v>
      </c>
    </row>
    <row r="66" ht="14.25" hidden="1" customHeight="1">
      <c r="A66" s="297" t="s">
        <v>2164</v>
      </c>
      <c r="B66" s="295">
        <v>0.37</v>
      </c>
      <c r="C66" s="295">
        <v>0.37</v>
      </c>
      <c r="D66" s="295">
        <v>0.37</v>
      </c>
      <c r="E66" s="295">
        <v>0.37</v>
      </c>
      <c r="F66" s="295"/>
      <c r="G66" s="295">
        <v>0.37</v>
      </c>
      <c r="H66" s="295">
        <v>0.37</v>
      </c>
      <c r="I66" s="295">
        <v>0.37</v>
      </c>
      <c r="J66" s="295">
        <v>0.37</v>
      </c>
      <c r="K66" s="295">
        <v>0.37</v>
      </c>
      <c r="L66" s="295">
        <v>0.37</v>
      </c>
      <c r="M66" s="296">
        <v>0.37</v>
      </c>
      <c r="N66" s="295">
        <v>0.37</v>
      </c>
      <c r="O66" s="295">
        <v>0.37</v>
      </c>
      <c r="P66" s="295">
        <v>0.37</v>
      </c>
      <c r="Q66" s="296">
        <v>0.37</v>
      </c>
      <c r="R66" s="295">
        <v>0.37</v>
      </c>
      <c r="S66" s="295">
        <v>0.37</v>
      </c>
      <c r="T66" s="295">
        <v>0.37</v>
      </c>
      <c r="U66" s="295">
        <v>0.37</v>
      </c>
      <c r="V66" s="295">
        <v>0.37</v>
      </c>
      <c r="W66" s="296">
        <v>0.37</v>
      </c>
      <c r="X66" s="295"/>
      <c r="Y66" s="295"/>
      <c r="Z66" s="295">
        <v>0.37</v>
      </c>
      <c r="AA66" s="295">
        <v>0.37</v>
      </c>
      <c r="AB66" s="295">
        <v>0.37</v>
      </c>
      <c r="AC66" s="295">
        <v>0.37</v>
      </c>
      <c r="AD66" s="295">
        <v>0.37</v>
      </c>
      <c r="AE66" s="295">
        <v>0.37</v>
      </c>
      <c r="AF66" s="295">
        <v>0.37</v>
      </c>
      <c r="AG66" s="295">
        <v>0.37</v>
      </c>
      <c r="AH66" s="53"/>
    </row>
    <row r="67" ht="14.25" hidden="1" customHeight="1">
      <c r="A67" s="297" t="s">
        <v>2165</v>
      </c>
      <c r="B67" s="295">
        <v>0.37</v>
      </c>
      <c r="C67" s="295">
        <v>0.37</v>
      </c>
      <c r="D67" s="295">
        <v>0.37</v>
      </c>
      <c r="E67" s="295">
        <v>0.37</v>
      </c>
      <c r="F67" s="295"/>
      <c r="G67" s="295">
        <v>0.37</v>
      </c>
      <c r="H67" s="295">
        <v>0.37</v>
      </c>
      <c r="I67" s="295">
        <v>0.37</v>
      </c>
      <c r="J67" s="295">
        <v>0.37</v>
      </c>
      <c r="K67" s="295">
        <v>0.37</v>
      </c>
      <c r="L67" s="295">
        <v>0.37</v>
      </c>
      <c r="M67" s="296">
        <v>0.37</v>
      </c>
      <c r="N67" s="295">
        <v>0.37</v>
      </c>
      <c r="O67" s="295">
        <v>0.37</v>
      </c>
      <c r="P67" s="295">
        <v>0.37</v>
      </c>
      <c r="Q67" s="296">
        <v>0.37</v>
      </c>
      <c r="R67" s="295">
        <v>0.37</v>
      </c>
      <c r="S67" s="295">
        <v>0.37</v>
      </c>
      <c r="T67" s="295">
        <v>0.37</v>
      </c>
      <c r="U67" s="295">
        <v>0.37</v>
      </c>
      <c r="V67" s="295">
        <v>0.37</v>
      </c>
      <c r="W67" s="296">
        <v>0.37</v>
      </c>
      <c r="X67" s="295"/>
      <c r="Y67" s="295"/>
      <c r="Z67" s="295">
        <v>0.37</v>
      </c>
      <c r="AA67" s="295">
        <v>0.37</v>
      </c>
      <c r="AB67" s="295">
        <v>0.37</v>
      </c>
      <c r="AC67" s="295">
        <v>0.37</v>
      </c>
      <c r="AD67" s="295">
        <v>0.37</v>
      </c>
      <c r="AE67" s="295">
        <v>0.37</v>
      </c>
      <c r="AF67" s="295">
        <v>0.37</v>
      </c>
      <c r="AG67" s="295">
        <v>0.37</v>
      </c>
      <c r="AH67" s="53"/>
    </row>
    <row r="68" ht="14.25" hidden="1" customHeight="1">
      <c r="A68" s="298" t="s">
        <v>2166</v>
      </c>
      <c r="B68" s="282">
        <f t="shared" ref="B68:E68" si="45">(B65*B54)+(B66*B55)+(B67*B56)</f>
        <v>98056.87204</v>
      </c>
      <c r="C68" s="282">
        <f t="shared" si="45"/>
        <v>98056.87204</v>
      </c>
      <c r="D68" s="282">
        <f t="shared" si="45"/>
        <v>98056.87204</v>
      </c>
      <c r="E68" s="282">
        <f t="shared" si="45"/>
        <v>98056.87204</v>
      </c>
      <c r="F68" s="282"/>
      <c r="G68" s="282">
        <f t="shared" ref="G68:W68" si="46">(G65*G54)+(G66*G55)+(G67*G56)</f>
        <v>98056.87204</v>
      </c>
      <c r="H68" s="282">
        <f t="shared" si="46"/>
        <v>98056.87204</v>
      </c>
      <c r="I68" s="282">
        <f t="shared" si="46"/>
        <v>98056.87204</v>
      </c>
      <c r="J68" s="282">
        <f t="shared" si="46"/>
        <v>98056.87204</v>
      </c>
      <c r="K68" s="282">
        <f t="shared" si="46"/>
        <v>98056.87204</v>
      </c>
      <c r="L68" s="282">
        <f t="shared" si="46"/>
        <v>98056.87204</v>
      </c>
      <c r="M68" s="283">
        <f t="shared" si="46"/>
        <v>98056.87204</v>
      </c>
      <c r="N68" s="282">
        <f t="shared" si="46"/>
        <v>98056.87204</v>
      </c>
      <c r="O68" s="282">
        <f t="shared" si="46"/>
        <v>98056.87204</v>
      </c>
      <c r="P68" s="282">
        <f t="shared" si="46"/>
        <v>98056.87204</v>
      </c>
      <c r="Q68" s="283">
        <f t="shared" si="46"/>
        <v>98056.87204</v>
      </c>
      <c r="R68" s="282">
        <f t="shared" si="46"/>
        <v>98056.87204</v>
      </c>
      <c r="S68" s="282">
        <f t="shared" si="46"/>
        <v>98056.87204</v>
      </c>
      <c r="T68" s="282">
        <f t="shared" si="46"/>
        <v>98056.87204</v>
      </c>
      <c r="U68" s="282">
        <f t="shared" si="46"/>
        <v>98056.87204</v>
      </c>
      <c r="V68" s="282">
        <f t="shared" si="46"/>
        <v>98056.87204</v>
      </c>
      <c r="W68" s="283">
        <f t="shared" si="46"/>
        <v>98056.87204</v>
      </c>
      <c r="X68" s="282"/>
      <c r="Y68" s="282"/>
      <c r="Z68" s="282">
        <f t="shared" ref="Z68:AG68" si="47">(Z65*Z54)+(Z66*Z55)+(Z67*Z56)</f>
        <v>98056.87204</v>
      </c>
      <c r="AA68" s="282">
        <f t="shared" si="47"/>
        <v>98056.87204</v>
      </c>
      <c r="AB68" s="282">
        <f t="shared" si="47"/>
        <v>98056.87204</v>
      </c>
      <c r="AC68" s="282">
        <f t="shared" si="47"/>
        <v>98056.87204</v>
      </c>
      <c r="AD68" s="282">
        <f t="shared" si="47"/>
        <v>98056.87204</v>
      </c>
      <c r="AE68" s="282">
        <f t="shared" si="47"/>
        <v>98056.87204</v>
      </c>
      <c r="AF68" s="282">
        <f t="shared" si="47"/>
        <v>98056.87204</v>
      </c>
      <c r="AG68" s="282">
        <f t="shared" si="47"/>
        <v>98056.87204</v>
      </c>
      <c r="AH68" s="53"/>
    </row>
    <row r="69" ht="14.25" hidden="1" customHeight="1">
      <c r="A69" s="288" t="s">
        <v>2167</v>
      </c>
      <c r="B69" s="295">
        <v>0.25</v>
      </c>
      <c r="C69" s="295">
        <v>0.25</v>
      </c>
      <c r="D69" s="295">
        <v>0.25</v>
      </c>
      <c r="E69" s="295">
        <v>0.25</v>
      </c>
      <c r="F69" s="295"/>
      <c r="G69" s="295">
        <v>0.25</v>
      </c>
      <c r="H69" s="295">
        <v>0.25</v>
      </c>
      <c r="I69" s="295">
        <v>0.25</v>
      </c>
      <c r="J69" s="295">
        <v>0.25</v>
      </c>
      <c r="K69" s="295">
        <v>0.25</v>
      </c>
      <c r="L69" s="295">
        <v>0.25</v>
      </c>
      <c r="M69" s="296">
        <v>0.25</v>
      </c>
      <c r="N69" s="295">
        <v>0.25</v>
      </c>
      <c r="O69" s="295">
        <v>0.25</v>
      </c>
      <c r="P69" s="295">
        <v>0.25</v>
      </c>
      <c r="Q69" s="296">
        <v>0.25</v>
      </c>
      <c r="R69" s="295">
        <v>0.25</v>
      </c>
      <c r="S69" s="295">
        <v>0.25</v>
      </c>
      <c r="T69" s="295">
        <v>0.25</v>
      </c>
      <c r="U69" s="295">
        <v>0.25</v>
      </c>
      <c r="V69" s="295">
        <v>0.25</v>
      </c>
      <c r="W69" s="296">
        <v>0.25</v>
      </c>
      <c r="X69" s="295"/>
      <c r="Y69" s="295"/>
      <c r="Z69" s="295">
        <v>0.25</v>
      </c>
      <c r="AA69" s="295">
        <v>0.25</v>
      </c>
      <c r="AB69" s="295">
        <v>0.25</v>
      </c>
      <c r="AC69" s="295">
        <v>0.25</v>
      </c>
      <c r="AD69" s="295">
        <v>0.25</v>
      </c>
      <c r="AE69" s="295">
        <v>0.25</v>
      </c>
      <c r="AF69" s="295">
        <v>0.25</v>
      </c>
      <c r="AG69" s="295">
        <v>0.25</v>
      </c>
      <c r="AH69" s="53"/>
    </row>
    <row r="70" ht="14.25" hidden="1" customHeight="1">
      <c r="A70" s="298" t="s">
        <v>2168</v>
      </c>
      <c r="B70" s="268">
        <f t="shared" ref="B70:E70" si="48">B69*B57</f>
        <v>62796.20853</v>
      </c>
      <c r="C70" s="268">
        <f t="shared" si="48"/>
        <v>62796.20853</v>
      </c>
      <c r="D70" s="268">
        <f t="shared" si="48"/>
        <v>62796.20853</v>
      </c>
      <c r="E70" s="268">
        <f t="shared" si="48"/>
        <v>62796.20853</v>
      </c>
      <c r="F70" s="268"/>
      <c r="G70" s="268">
        <f t="shared" ref="G70:W70" si="49">G69*G57</f>
        <v>62796.20853</v>
      </c>
      <c r="H70" s="268">
        <f t="shared" si="49"/>
        <v>62796.20853</v>
      </c>
      <c r="I70" s="268">
        <f t="shared" si="49"/>
        <v>62796.20853</v>
      </c>
      <c r="J70" s="268">
        <f t="shared" si="49"/>
        <v>62796.20853</v>
      </c>
      <c r="K70" s="268">
        <f t="shared" si="49"/>
        <v>62796.20853</v>
      </c>
      <c r="L70" s="268">
        <f t="shared" si="49"/>
        <v>62796.20853</v>
      </c>
      <c r="M70" s="299">
        <f t="shared" si="49"/>
        <v>62796.20853</v>
      </c>
      <c r="N70" s="268">
        <f t="shared" si="49"/>
        <v>62796.20853</v>
      </c>
      <c r="O70" s="268">
        <f t="shared" si="49"/>
        <v>62796.20853</v>
      </c>
      <c r="P70" s="268">
        <f t="shared" si="49"/>
        <v>62796.20853</v>
      </c>
      <c r="Q70" s="299">
        <f t="shared" si="49"/>
        <v>62796.20853</v>
      </c>
      <c r="R70" s="268">
        <f t="shared" si="49"/>
        <v>62796.20853</v>
      </c>
      <c r="S70" s="268">
        <f t="shared" si="49"/>
        <v>62796.20853</v>
      </c>
      <c r="T70" s="268">
        <f t="shared" si="49"/>
        <v>62796.20853</v>
      </c>
      <c r="U70" s="268">
        <f t="shared" si="49"/>
        <v>62796.20853</v>
      </c>
      <c r="V70" s="268">
        <f t="shared" si="49"/>
        <v>62796.20853</v>
      </c>
      <c r="W70" s="299">
        <f t="shared" si="49"/>
        <v>62796.20853</v>
      </c>
      <c r="X70" s="268"/>
      <c r="Y70" s="268"/>
      <c r="Z70" s="268">
        <f t="shared" ref="Z70:AG70" si="50">Z69*Z57</f>
        <v>62796.20853</v>
      </c>
      <c r="AA70" s="268">
        <f t="shared" si="50"/>
        <v>62796.20853</v>
      </c>
      <c r="AB70" s="268">
        <f t="shared" si="50"/>
        <v>62796.20853</v>
      </c>
      <c r="AC70" s="268">
        <f t="shared" si="50"/>
        <v>62796.20853</v>
      </c>
      <c r="AD70" s="268">
        <f t="shared" si="50"/>
        <v>62796.20853</v>
      </c>
      <c r="AE70" s="268">
        <f t="shared" si="50"/>
        <v>62796.20853</v>
      </c>
      <c r="AF70" s="268">
        <f t="shared" si="50"/>
        <v>62796.20853</v>
      </c>
      <c r="AG70" s="268">
        <f t="shared" si="50"/>
        <v>62796.20853</v>
      </c>
      <c r="AH70" s="53"/>
    </row>
    <row r="71" ht="14.25" hidden="1" customHeight="1">
      <c r="A71" s="300" t="s">
        <v>2169</v>
      </c>
      <c r="B71" s="268"/>
      <c r="C71" s="268"/>
      <c r="D71" s="268"/>
      <c r="E71" s="268"/>
      <c r="F71" s="268"/>
      <c r="G71" s="268"/>
      <c r="H71" s="268"/>
      <c r="I71" s="268"/>
      <c r="J71" s="268"/>
      <c r="K71" s="268"/>
      <c r="L71" s="268"/>
      <c r="M71" s="299"/>
      <c r="N71" s="268"/>
      <c r="O71" s="268"/>
      <c r="P71" s="268"/>
      <c r="Q71" s="299"/>
      <c r="R71" s="268"/>
      <c r="S71" s="268"/>
      <c r="T71" s="268"/>
      <c r="U71" s="268"/>
      <c r="V71" s="268"/>
      <c r="W71" s="299"/>
      <c r="X71" s="268"/>
      <c r="Y71" s="268"/>
      <c r="Z71" s="295"/>
      <c r="AA71" s="295"/>
      <c r="AB71" s="295"/>
      <c r="AC71" s="295"/>
      <c r="AD71" s="295"/>
      <c r="AE71" s="295"/>
      <c r="AF71" s="295"/>
      <c r="AG71" s="295"/>
      <c r="AH71" s="53"/>
    </row>
    <row r="72" ht="14.25" hidden="1" customHeight="1">
      <c r="A72" s="297" t="s">
        <v>2170</v>
      </c>
      <c r="B72" s="295">
        <v>0.07</v>
      </c>
      <c r="C72" s="295">
        <v>0.07</v>
      </c>
      <c r="D72" s="295">
        <v>0.07</v>
      </c>
      <c r="E72" s="295">
        <v>0.07</v>
      </c>
      <c r="F72" s="295"/>
      <c r="G72" s="295">
        <v>0.07</v>
      </c>
      <c r="H72" s="295">
        <v>0.07</v>
      </c>
      <c r="I72" s="295">
        <v>0.07</v>
      </c>
      <c r="J72" s="295">
        <v>0.07</v>
      </c>
      <c r="K72" s="295">
        <v>0.07</v>
      </c>
      <c r="L72" s="295">
        <v>0.07</v>
      </c>
      <c r="M72" s="296">
        <v>0.07</v>
      </c>
      <c r="N72" s="295">
        <v>0.07</v>
      </c>
      <c r="O72" s="295">
        <v>0.07</v>
      </c>
      <c r="P72" s="295">
        <v>0.07</v>
      </c>
      <c r="Q72" s="296">
        <v>0.07</v>
      </c>
      <c r="R72" s="295">
        <v>0.07</v>
      </c>
      <c r="S72" s="295">
        <v>0.07</v>
      </c>
      <c r="T72" s="295">
        <v>0.07</v>
      </c>
      <c r="U72" s="295">
        <v>0.07</v>
      </c>
      <c r="V72" s="295">
        <v>0.07</v>
      </c>
      <c r="W72" s="296">
        <v>0.07</v>
      </c>
      <c r="X72" s="295"/>
      <c r="Y72" s="295"/>
      <c r="Z72" s="295">
        <v>0.07</v>
      </c>
      <c r="AA72" s="295">
        <v>0.07</v>
      </c>
      <c r="AB72" s="295">
        <v>0.07</v>
      </c>
      <c r="AC72" s="295">
        <v>0.07</v>
      </c>
      <c r="AD72" s="295">
        <v>0.07</v>
      </c>
      <c r="AE72" s="295">
        <v>0.07</v>
      </c>
      <c r="AF72" s="295">
        <v>0.07</v>
      </c>
      <c r="AG72" s="295">
        <v>0.07</v>
      </c>
      <c r="AH72" s="53"/>
    </row>
    <row r="73" ht="14.25" hidden="1" customHeight="1">
      <c r="A73" s="297" t="s">
        <v>2171</v>
      </c>
      <c r="B73" s="295">
        <v>0.06</v>
      </c>
      <c r="C73" s="295">
        <v>0.06</v>
      </c>
      <c r="D73" s="295">
        <v>0.06</v>
      </c>
      <c r="E73" s="295">
        <v>0.06</v>
      </c>
      <c r="F73" s="295"/>
      <c r="G73" s="295">
        <v>0.06</v>
      </c>
      <c r="H73" s="295">
        <v>0.06</v>
      </c>
      <c r="I73" s="295">
        <v>0.06</v>
      </c>
      <c r="J73" s="295">
        <v>0.06</v>
      </c>
      <c r="K73" s="295">
        <v>0.06</v>
      </c>
      <c r="L73" s="295">
        <v>0.06</v>
      </c>
      <c r="M73" s="296">
        <v>0.06</v>
      </c>
      <c r="N73" s="295">
        <v>0.06</v>
      </c>
      <c r="O73" s="295">
        <v>0.06</v>
      </c>
      <c r="P73" s="295">
        <v>0.06</v>
      </c>
      <c r="Q73" s="296">
        <v>0.06</v>
      </c>
      <c r="R73" s="295">
        <v>0.06</v>
      </c>
      <c r="S73" s="295">
        <v>0.06</v>
      </c>
      <c r="T73" s="295">
        <v>0.06</v>
      </c>
      <c r="U73" s="295">
        <v>0.06</v>
      </c>
      <c r="V73" s="295">
        <v>0.06</v>
      </c>
      <c r="W73" s="296">
        <v>0.06</v>
      </c>
      <c r="X73" s="295"/>
      <c r="Y73" s="295"/>
      <c r="Z73" s="295">
        <v>0.06</v>
      </c>
      <c r="AA73" s="295">
        <v>0.06</v>
      </c>
      <c r="AB73" s="295">
        <v>0.06</v>
      </c>
      <c r="AC73" s="295">
        <v>0.06</v>
      </c>
      <c r="AD73" s="295">
        <v>0.06</v>
      </c>
      <c r="AE73" s="295">
        <v>0.06</v>
      </c>
      <c r="AF73" s="295">
        <v>0.06</v>
      </c>
      <c r="AG73" s="295">
        <v>0.06</v>
      </c>
      <c r="AH73" s="53"/>
    </row>
    <row r="74" ht="14.25" hidden="1" customHeight="1">
      <c r="A74" s="297" t="s">
        <v>2172</v>
      </c>
      <c r="B74" s="295">
        <v>0.05</v>
      </c>
      <c r="C74" s="295">
        <v>0.05</v>
      </c>
      <c r="D74" s="295">
        <v>0.05</v>
      </c>
      <c r="E74" s="295">
        <v>0.05</v>
      </c>
      <c r="F74" s="295"/>
      <c r="G74" s="295">
        <v>0.05</v>
      </c>
      <c r="H74" s="295">
        <v>0.05</v>
      </c>
      <c r="I74" s="295">
        <v>0.05</v>
      </c>
      <c r="J74" s="295">
        <v>0.05</v>
      </c>
      <c r="K74" s="295">
        <v>0.05</v>
      </c>
      <c r="L74" s="295">
        <v>0.05</v>
      </c>
      <c r="M74" s="296">
        <v>0.05</v>
      </c>
      <c r="N74" s="295">
        <v>0.05</v>
      </c>
      <c r="O74" s="295">
        <v>0.05</v>
      </c>
      <c r="P74" s="295">
        <v>0.05</v>
      </c>
      <c r="Q74" s="296">
        <v>0.05</v>
      </c>
      <c r="R74" s="295">
        <v>0.05</v>
      </c>
      <c r="S74" s="295">
        <v>0.05</v>
      </c>
      <c r="T74" s="295">
        <v>0.05</v>
      </c>
      <c r="U74" s="295">
        <v>0.05</v>
      </c>
      <c r="V74" s="295">
        <v>0.05</v>
      </c>
      <c r="W74" s="296">
        <v>0.05</v>
      </c>
      <c r="X74" s="295"/>
      <c r="Y74" s="295"/>
      <c r="Z74" s="295">
        <v>0.05</v>
      </c>
      <c r="AA74" s="295">
        <v>0.05</v>
      </c>
      <c r="AB74" s="295">
        <v>0.05</v>
      </c>
      <c r="AC74" s="295">
        <v>0.05</v>
      </c>
      <c r="AD74" s="295">
        <v>0.05</v>
      </c>
      <c r="AE74" s="295">
        <v>0.05</v>
      </c>
      <c r="AF74" s="295">
        <v>0.05</v>
      </c>
      <c r="AG74" s="295">
        <v>0.05</v>
      </c>
      <c r="AH74" s="53"/>
    </row>
    <row r="75" ht="14.25" hidden="1" customHeight="1">
      <c r="A75" s="297" t="s">
        <v>2173</v>
      </c>
      <c r="B75" s="282">
        <f t="shared" ref="B75:E75" si="51">B72*B54</f>
        <v>11943.12796</v>
      </c>
      <c r="C75" s="282">
        <f t="shared" si="51"/>
        <v>11943.12796</v>
      </c>
      <c r="D75" s="282">
        <f t="shared" si="51"/>
        <v>11943.12796</v>
      </c>
      <c r="E75" s="282">
        <f t="shared" si="51"/>
        <v>11943.12796</v>
      </c>
      <c r="F75" s="282"/>
      <c r="G75" s="282">
        <f t="shared" ref="G75:W75" si="52">G72*G54</f>
        <v>11943.12796</v>
      </c>
      <c r="H75" s="282">
        <f t="shared" si="52"/>
        <v>11943.12796</v>
      </c>
      <c r="I75" s="282">
        <f t="shared" si="52"/>
        <v>11943.12796</v>
      </c>
      <c r="J75" s="282">
        <f t="shared" si="52"/>
        <v>11943.12796</v>
      </c>
      <c r="K75" s="282">
        <f t="shared" si="52"/>
        <v>11943.12796</v>
      </c>
      <c r="L75" s="282">
        <f t="shared" si="52"/>
        <v>11943.12796</v>
      </c>
      <c r="M75" s="283">
        <f t="shared" si="52"/>
        <v>11943.12796</v>
      </c>
      <c r="N75" s="282">
        <f t="shared" si="52"/>
        <v>11943.12796</v>
      </c>
      <c r="O75" s="282">
        <f t="shared" si="52"/>
        <v>11943.12796</v>
      </c>
      <c r="P75" s="282">
        <f t="shared" si="52"/>
        <v>11943.12796</v>
      </c>
      <c r="Q75" s="283">
        <f t="shared" si="52"/>
        <v>11943.12796</v>
      </c>
      <c r="R75" s="282">
        <f t="shared" si="52"/>
        <v>11943.12796</v>
      </c>
      <c r="S75" s="282">
        <f t="shared" si="52"/>
        <v>11943.12796</v>
      </c>
      <c r="T75" s="282">
        <f t="shared" si="52"/>
        <v>11943.12796</v>
      </c>
      <c r="U75" s="282">
        <f t="shared" si="52"/>
        <v>11943.12796</v>
      </c>
      <c r="V75" s="282">
        <f t="shared" si="52"/>
        <v>11943.12796</v>
      </c>
      <c r="W75" s="283">
        <f t="shared" si="52"/>
        <v>11943.12796</v>
      </c>
      <c r="X75" s="282"/>
      <c r="Y75" s="282"/>
      <c r="Z75" s="282">
        <f t="shared" ref="Z75:AG75" si="53">Z72*Z54</f>
        <v>11943.12796</v>
      </c>
      <c r="AA75" s="282">
        <f t="shared" si="53"/>
        <v>11943.12796</v>
      </c>
      <c r="AB75" s="282">
        <f t="shared" si="53"/>
        <v>11943.12796</v>
      </c>
      <c r="AC75" s="282">
        <f t="shared" si="53"/>
        <v>11943.12796</v>
      </c>
      <c r="AD75" s="282">
        <f t="shared" si="53"/>
        <v>11943.12796</v>
      </c>
      <c r="AE75" s="282">
        <f t="shared" si="53"/>
        <v>11943.12796</v>
      </c>
      <c r="AF75" s="282">
        <f t="shared" si="53"/>
        <v>11943.12796</v>
      </c>
      <c r="AG75" s="282">
        <f t="shared" si="53"/>
        <v>11943.12796</v>
      </c>
      <c r="AH75" s="53"/>
    </row>
    <row r="76" ht="14.25" hidden="1" customHeight="1">
      <c r="A76" s="297" t="s">
        <v>2174</v>
      </c>
      <c r="B76" s="282">
        <f t="shared" ref="B76:E76" si="54">B73*B55</f>
        <v>3412.322275</v>
      </c>
      <c r="C76" s="282">
        <f t="shared" si="54"/>
        <v>3412.322275</v>
      </c>
      <c r="D76" s="282">
        <f t="shared" si="54"/>
        <v>3412.322275</v>
      </c>
      <c r="E76" s="282">
        <f t="shared" si="54"/>
        <v>3412.322275</v>
      </c>
      <c r="F76" s="282"/>
      <c r="G76" s="282">
        <f t="shared" ref="G76:W76" si="55">G73*G55</f>
        <v>3412.322275</v>
      </c>
      <c r="H76" s="282">
        <f t="shared" si="55"/>
        <v>3412.322275</v>
      </c>
      <c r="I76" s="282">
        <f t="shared" si="55"/>
        <v>3412.322275</v>
      </c>
      <c r="J76" s="282">
        <f t="shared" si="55"/>
        <v>3412.322275</v>
      </c>
      <c r="K76" s="282">
        <f t="shared" si="55"/>
        <v>3412.322275</v>
      </c>
      <c r="L76" s="282">
        <f t="shared" si="55"/>
        <v>3412.322275</v>
      </c>
      <c r="M76" s="283">
        <f t="shared" si="55"/>
        <v>3412.322275</v>
      </c>
      <c r="N76" s="282">
        <f t="shared" si="55"/>
        <v>3412.322275</v>
      </c>
      <c r="O76" s="282">
        <f t="shared" si="55"/>
        <v>3412.322275</v>
      </c>
      <c r="P76" s="282">
        <f t="shared" si="55"/>
        <v>3412.322275</v>
      </c>
      <c r="Q76" s="283">
        <f t="shared" si="55"/>
        <v>3412.322275</v>
      </c>
      <c r="R76" s="282">
        <f t="shared" si="55"/>
        <v>3412.322275</v>
      </c>
      <c r="S76" s="282">
        <f t="shared" si="55"/>
        <v>3412.322275</v>
      </c>
      <c r="T76" s="282">
        <f t="shared" si="55"/>
        <v>3412.322275</v>
      </c>
      <c r="U76" s="282">
        <f t="shared" si="55"/>
        <v>3412.322275</v>
      </c>
      <c r="V76" s="282">
        <f t="shared" si="55"/>
        <v>3412.322275</v>
      </c>
      <c r="W76" s="283">
        <f t="shared" si="55"/>
        <v>3412.322275</v>
      </c>
      <c r="X76" s="282"/>
      <c r="Y76" s="282"/>
      <c r="Z76" s="282">
        <f t="shared" ref="Z76:AG76" si="56">Z73*Z55</f>
        <v>3412.322275</v>
      </c>
      <c r="AA76" s="282">
        <f t="shared" si="56"/>
        <v>3412.322275</v>
      </c>
      <c r="AB76" s="282">
        <f t="shared" si="56"/>
        <v>3412.322275</v>
      </c>
      <c r="AC76" s="282">
        <f t="shared" si="56"/>
        <v>3412.322275</v>
      </c>
      <c r="AD76" s="282">
        <f t="shared" si="56"/>
        <v>3412.322275</v>
      </c>
      <c r="AE76" s="282">
        <f t="shared" si="56"/>
        <v>3412.322275</v>
      </c>
      <c r="AF76" s="282">
        <f t="shared" si="56"/>
        <v>3412.322275</v>
      </c>
      <c r="AG76" s="282">
        <f t="shared" si="56"/>
        <v>3412.322275</v>
      </c>
      <c r="AH76" s="53"/>
    </row>
    <row r="77" ht="14.25" hidden="1" customHeight="1">
      <c r="A77" s="297" t="s">
        <v>2175</v>
      </c>
      <c r="B77" s="282">
        <f t="shared" ref="B77:E77" si="57">B74*B56</f>
        <v>1184.834123</v>
      </c>
      <c r="C77" s="282">
        <f t="shared" si="57"/>
        <v>1184.834123</v>
      </c>
      <c r="D77" s="282">
        <f t="shared" si="57"/>
        <v>1184.834123</v>
      </c>
      <c r="E77" s="282">
        <f t="shared" si="57"/>
        <v>1184.834123</v>
      </c>
      <c r="F77" s="282"/>
      <c r="G77" s="282">
        <f t="shared" ref="G77:W77" si="58">G74*G56</f>
        <v>1184.834123</v>
      </c>
      <c r="H77" s="282">
        <f t="shared" si="58"/>
        <v>1184.834123</v>
      </c>
      <c r="I77" s="282">
        <f t="shared" si="58"/>
        <v>1184.834123</v>
      </c>
      <c r="J77" s="282">
        <f t="shared" si="58"/>
        <v>1184.834123</v>
      </c>
      <c r="K77" s="282">
        <f t="shared" si="58"/>
        <v>1184.834123</v>
      </c>
      <c r="L77" s="282">
        <f t="shared" si="58"/>
        <v>1184.834123</v>
      </c>
      <c r="M77" s="283">
        <f t="shared" si="58"/>
        <v>1184.834123</v>
      </c>
      <c r="N77" s="282">
        <f t="shared" si="58"/>
        <v>1184.834123</v>
      </c>
      <c r="O77" s="282">
        <f t="shared" si="58"/>
        <v>1184.834123</v>
      </c>
      <c r="P77" s="282">
        <f t="shared" si="58"/>
        <v>1184.834123</v>
      </c>
      <c r="Q77" s="283">
        <f t="shared" si="58"/>
        <v>1184.834123</v>
      </c>
      <c r="R77" s="282">
        <f t="shared" si="58"/>
        <v>1184.834123</v>
      </c>
      <c r="S77" s="282">
        <f t="shared" si="58"/>
        <v>1184.834123</v>
      </c>
      <c r="T77" s="282">
        <f t="shared" si="58"/>
        <v>1184.834123</v>
      </c>
      <c r="U77" s="282">
        <f t="shared" si="58"/>
        <v>1184.834123</v>
      </c>
      <c r="V77" s="282">
        <f t="shared" si="58"/>
        <v>1184.834123</v>
      </c>
      <c r="W77" s="283">
        <f t="shared" si="58"/>
        <v>1184.834123</v>
      </c>
      <c r="X77" s="282"/>
      <c r="Y77" s="282"/>
      <c r="Z77" s="282">
        <f t="shared" ref="Z77:AG77" si="59">Z74*Z56</f>
        <v>1184.834123</v>
      </c>
      <c r="AA77" s="282">
        <f t="shared" si="59"/>
        <v>1184.834123</v>
      </c>
      <c r="AB77" s="282">
        <f t="shared" si="59"/>
        <v>1184.834123</v>
      </c>
      <c r="AC77" s="282">
        <f t="shared" si="59"/>
        <v>1184.834123</v>
      </c>
      <c r="AD77" s="282">
        <f t="shared" si="59"/>
        <v>1184.834123</v>
      </c>
      <c r="AE77" s="282">
        <f t="shared" si="59"/>
        <v>1184.834123</v>
      </c>
      <c r="AF77" s="282">
        <f t="shared" si="59"/>
        <v>1184.834123</v>
      </c>
      <c r="AG77" s="282">
        <f t="shared" si="59"/>
        <v>1184.834123</v>
      </c>
      <c r="AH77" s="53"/>
    </row>
    <row r="78" ht="14.25" hidden="1" customHeight="1">
      <c r="A78" s="298" t="s">
        <v>2176</v>
      </c>
      <c r="B78" s="285">
        <f t="shared" ref="B78:E78" si="60">SUM(B75:B77)</f>
        <v>16540.28436</v>
      </c>
      <c r="C78" s="285">
        <f t="shared" si="60"/>
        <v>16540.28436</v>
      </c>
      <c r="D78" s="285">
        <f t="shared" si="60"/>
        <v>16540.28436</v>
      </c>
      <c r="E78" s="285">
        <f t="shared" si="60"/>
        <v>16540.28436</v>
      </c>
      <c r="F78" s="285"/>
      <c r="G78" s="285">
        <f t="shared" ref="G78:W78" si="61">SUM(G75:G77)</f>
        <v>16540.28436</v>
      </c>
      <c r="H78" s="285">
        <f t="shared" si="61"/>
        <v>16540.28436</v>
      </c>
      <c r="I78" s="285">
        <f t="shared" si="61"/>
        <v>16540.28436</v>
      </c>
      <c r="J78" s="285">
        <f t="shared" si="61"/>
        <v>16540.28436</v>
      </c>
      <c r="K78" s="285">
        <f t="shared" si="61"/>
        <v>16540.28436</v>
      </c>
      <c r="L78" s="285">
        <f t="shared" si="61"/>
        <v>16540.28436</v>
      </c>
      <c r="M78" s="286">
        <f t="shared" si="61"/>
        <v>16540.28436</v>
      </c>
      <c r="N78" s="268">
        <f t="shared" si="61"/>
        <v>16540.28436</v>
      </c>
      <c r="O78" s="268">
        <f t="shared" si="61"/>
        <v>16540.28436</v>
      </c>
      <c r="P78" s="268">
        <f t="shared" si="61"/>
        <v>16540.28436</v>
      </c>
      <c r="Q78" s="299">
        <f t="shared" si="61"/>
        <v>16540.28436</v>
      </c>
      <c r="R78" s="268">
        <f t="shared" si="61"/>
        <v>16540.28436</v>
      </c>
      <c r="S78" s="268">
        <f t="shared" si="61"/>
        <v>16540.28436</v>
      </c>
      <c r="T78" s="268">
        <f t="shared" si="61"/>
        <v>16540.28436</v>
      </c>
      <c r="U78" s="268">
        <f t="shared" si="61"/>
        <v>16540.28436</v>
      </c>
      <c r="V78" s="268">
        <f t="shared" si="61"/>
        <v>16540.28436</v>
      </c>
      <c r="W78" s="299">
        <f t="shared" si="61"/>
        <v>16540.28436</v>
      </c>
      <c r="X78" s="268"/>
      <c r="Y78" s="268"/>
      <c r="Z78" s="268">
        <f t="shared" ref="Z78:AG78" si="62">SUM(Z75:Z77)</f>
        <v>16540.28436</v>
      </c>
      <c r="AA78" s="268">
        <f t="shared" si="62"/>
        <v>16540.28436</v>
      </c>
      <c r="AB78" s="268">
        <f t="shared" si="62"/>
        <v>16540.28436</v>
      </c>
      <c r="AC78" s="268">
        <f t="shared" si="62"/>
        <v>16540.28436</v>
      </c>
      <c r="AD78" s="268">
        <f t="shared" si="62"/>
        <v>16540.28436</v>
      </c>
      <c r="AE78" s="268">
        <f t="shared" si="62"/>
        <v>16540.28436</v>
      </c>
      <c r="AF78" s="268">
        <f t="shared" si="62"/>
        <v>16540.28436</v>
      </c>
      <c r="AG78" s="268">
        <f t="shared" si="62"/>
        <v>16540.28436</v>
      </c>
      <c r="AH78" s="53"/>
    </row>
    <row r="79" ht="14.25" hidden="1" customHeight="1">
      <c r="A79" s="301" t="s">
        <v>2177</v>
      </c>
      <c r="B79" s="282">
        <f t="shared" ref="B79:E79" si="63">B63*B37</f>
        <v>2770.65</v>
      </c>
      <c r="C79" s="282">
        <f t="shared" si="63"/>
        <v>2770.65</v>
      </c>
      <c r="D79" s="282">
        <f t="shared" si="63"/>
        <v>2770.65</v>
      </c>
      <c r="E79" s="282">
        <f t="shared" si="63"/>
        <v>2770.65</v>
      </c>
      <c r="F79" s="282"/>
      <c r="G79" s="282">
        <f t="shared" ref="G79:M79" si="64">G63*G37</f>
        <v>2770.65</v>
      </c>
      <c r="H79" s="282">
        <f t="shared" si="64"/>
        <v>2770.65</v>
      </c>
      <c r="I79" s="282">
        <f t="shared" si="64"/>
        <v>2770.65</v>
      </c>
      <c r="J79" s="282">
        <f t="shared" si="64"/>
        <v>2770.65</v>
      </c>
      <c r="K79" s="282">
        <f t="shared" si="64"/>
        <v>2770.65</v>
      </c>
      <c r="L79" s="282">
        <f t="shared" si="64"/>
        <v>2770.65</v>
      </c>
      <c r="M79" s="283">
        <f t="shared" si="64"/>
        <v>2770.65</v>
      </c>
      <c r="N79" s="282">
        <f t="shared" ref="N79:Q79" si="65">N63*N38</f>
        <v>0</v>
      </c>
      <c r="O79" s="282">
        <f t="shared" si="65"/>
        <v>0</v>
      </c>
      <c r="P79" s="282">
        <f t="shared" si="65"/>
        <v>0</v>
      </c>
      <c r="Q79" s="283">
        <f t="shared" si="65"/>
        <v>0</v>
      </c>
      <c r="R79" s="282">
        <f t="shared" ref="R79:W79" si="66">R63*R37</f>
        <v>9529.511111</v>
      </c>
      <c r="S79" s="282">
        <f t="shared" si="66"/>
        <v>9529.511111</v>
      </c>
      <c r="T79" s="282">
        <f t="shared" si="66"/>
        <v>9529.511111</v>
      </c>
      <c r="U79" s="282">
        <f t="shared" si="66"/>
        <v>9529.511111</v>
      </c>
      <c r="V79" s="282">
        <f t="shared" si="66"/>
        <v>9529.511111</v>
      </c>
      <c r="W79" s="283">
        <f t="shared" si="66"/>
        <v>9529.511111</v>
      </c>
      <c r="X79" s="282"/>
      <c r="Y79" s="282"/>
      <c r="Z79" s="282">
        <f t="shared" ref="Z79:AG79" si="67">Z63*Z37</f>
        <v>6514.7875</v>
      </c>
      <c r="AA79" s="282">
        <f t="shared" si="67"/>
        <v>6514.7875</v>
      </c>
      <c r="AB79" s="282">
        <f t="shared" si="67"/>
        <v>6514.7875</v>
      </c>
      <c r="AC79" s="282">
        <f t="shared" si="67"/>
        <v>6514.7875</v>
      </c>
      <c r="AD79" s="282">
        <f t="shared" si="67"/>
        <v>6514.7875</v>
      </c>
      <c r="AE79" s="282">
        <f t="shared" si="67"/>
        <v>6514.7875</v>
      </c>
      <c r="AF79" s="282">
        <f t="shared" si="67"/>
        <v>6514.7875</v>
      </c>
      <c r="AG79" s="282">
        <f t="shared" si="67"/>
        <v>6514.7875</v>
      </c>
      <c r="AH79" s="53"/>
    </row>
    <row r="80" ht="14.25" hidden="1" customHeight="1">
      <c r="A80" s="301" t="s">
        <v>2178</v>
      </c>
      <c r="B80" s="282">
        <f t="shared" ref="B80:E80" si="68">B39</f>
        <v>0</v>
      </c>
      <c r="C80" s="282">
        <f t="shared" si="68"/>
        <v>0</v>
      </c>
      <c r="D80" s="282">
        <f t="shared" si="68"/>
        <v>0</v>
      </c>
      <c r="E80" s="282">
        <f t="shared" si="68"/>
        <v>0</v>
      </c>
      <c r="F80" s="282"/>
      <c r="G80" s="282">
        <f t="shared" ref="G80:M80" si="69">G39</f>
        <v>0</v>
      </c>
      <c r="H80" s="282">
        <f t="shared" si="69"/>
        <v>0</v>
      </c>
      <c r="I80" s="282">
        <f t="shared" si="69"/>
        <v>0</v>
      </c>
      <c r="J80" s="282">
        <f t="shared" si="69"/>
        <v>0</v>
      </c>
      <c r="K80" s="282">
        <f t="shared" si="69"/>
        <v>0</v>
      </c>
      <c r="L80" s="282">
        <f t="shared" si="69"/>
        <v>0</v>
      </c>
      <c r="M80" s="283">
        <f t="shared" si="69"/>
        <v>0</v>
      </c>
      <c r="N80" s="282" t="str">
        <f t="shared" ref="N80:Q80" si="70">N40</f>
        <v/>
      </c>
      <c r="O80" s="282" t="str">
        <f t="shared" si="70"/>
        <v/>
      </c>
      <c r="P80" s="282" t="str">
        <f t="shared" si="70"/>
        <v/>
      </c>
      <c r="Q80" s="283" t="str">
        <f t="shared" si="70"/>
        <v/>
      </c>
      <c r="R80" s="282">
        <f t="shared" ref="R80:W80" si="71">R39</f>
        <v>0</v>
      </c>
      <c r="S80" s="282">
        <f t="shared" si="71"/>
        <v>0</v>
      </c>
      <c r="T80" s="282">
        <f t="shared" si="71"/>
        <v>0</v>
      </c>
      <c r="U80" s="282">
        <f t="shared" si="71"/>
        <v>0</v>
      </c>
      <c r="V80" s="282">
        <f t="shared" si="71"/>
        <v>0</v>
      </c>
      <c r="W80" s="283">
        <f t="shared" si="71"/>
        <v>0</v>
      </c>
      <c r="X80" s="282"/>
      <c r="Y80" s="282"/>
      <c r="Z80" s="282">
        <f t="shared" ref="Z80:AG80" si="72">Z39</f>
        <v>887.15</v>
      </c>
      <c r="AA80" s="282">
        <f t="shared" si="72"/>
        <v>887.15</v>
      </c>
      <c r="AB80" s="282">
        <f t="shared" si="72"/>
        <v>887.15</v>
      </c>
      <c r="AC80" s="282">
        <f t="shared" si="72"/>
        <v>887.15</v>
      </c>
      <c r="AD80" s="282">
        <f t="shared" si="72"/>
        <v>887.15</v>
      </c>
      <c r="AE80" s="282">
        <f t="shared" si="72"/>
        <v>887.15</v>
      </c>
      <c r="AF80" s="282">
        <f t="shared" si="72"/>
        <v>887.15</v>
      </c>
      <c r="AG80" s="282">
        <f t="shared" si="72"/>
        <v>887.15</v>
      </c>
      <c r="AH80" s="53"/>
    </row>
    <row r="81" ht="14.25" hidden="1" customHeight="1">
      <c r="A81" s="301" t="s">
        <v>2179</v>
      </c>
      <c r="B81" s="302">
        <f t="shared" ref="B81:E81" si="73">B27+B28+B29</f>
        <v>380</v>
      </c>
      <c r="C81" s="302">
        <f t="shared" si="73"/>
        <v>380</v>
      </c>
      <c r="D81" s="302">
        <f t="shared" si="73"/>
        <v>1490</v>
      </c>
      <c r="E81" s="302">
        <f t="shared" si="73"/>
        <v>0</v>
      </c>
      <c r="F81" s="302"/>
      <c r="G81" s="302">
        <f t="shared" ref="G81:W81" si="74">G27+G28+G29</f>
        <v>1779</v>
      </c>
      <c r="H81" s="302">
        <f t="shared" si="74"/>
        <v>1779</v>
      </c>
      <c r="I81" s="302">
        <f t="shared" si="74"/>
        <v>1779</v>
      </c>
      <c r="J81" s="302">
        <f t="shared" si="74"/>
        <v>1779</v>
      </c>
      <c r="K81" s="302">
        <f t="shared" si="74"/>
        <v>2668</v>
      </c>
      <c r="L81" s="302">
        <f t="shared" si="74"/>
        <v>2668</v>
      </c>
      <c r="M81" s="303">
        <f t="shared" si="74"/>
        <v>2668</v>
      </c>
      <c r="N81" s="302">
        <f t="shared" si="74"/>
        <v>814</v>
      </c>
      <c r="O81" s="302">
        <f t="shared" si="74"/>
        <v>814</v>
      </c>
      <c r="P81" s="302">
        <f t="shared" si="74"/>
        <v>814</v>
      </c>
      <c r="Q81" s="303">
        <f t="shared" si="74"/>
        <v>814</v>
      </c>
      <c r="R81" s="302">
        <f t="shared" si="74"/>
        <v>1894</v>
      </c>
      <c r="S81" s="302">
        <f t="shared" si="74"/>
        <v>2114</v>
      </c>
      <c r="T81" s="302">
        <f t="shared" si="74"/>
        <v>2114</v>
      </c>
      <c r="U81" s="302">
        <f t="shared" si="74"/>
        <v>2114</v>
      </c>
      <c r="V81" s="302">
        <f t="shared" si="74"/>
        <v>2304</v>
      </c>
      <c r="W81" s="303">
        <f t="shared" si="74"/>
        <v>2304</v>
      </c>
      <c r="X81" s="302"/>
      <c r="Y81" s="302"/>
      <c r="Z81" s="302">
        <f t="shared" ref="Z81:AG81" si="75">Z27+Z28+Z29</f>
        <v>3064</v>
      </c>
      <c r="AA81" s="302">
        <f t="shared" si="75"/>
        <v>3064</v>
      </c>
      <c r="AB81" s="302">
        <f t="shared" si="75"/>
        <v>3064</v>
      </c>
      <c r="AC81" s="302">
        <f t="shared" si="75"/>
        <v>4674</v>
      </c>
      <c r="AD81" s="302">
        <f t="shared" si="75"/>
        <v>2114</v>
      </c>
      <c r="AE81" s="302">
        <f t="shared" si="75"/>
        <v>2114</v>
      </c>
      <c r="AF81" s="302">
        <f t="shared" si="75"/>
        <v>2114</v>
      </c>
      <c r="AG81" s="302">
        <f t="shared" si="75"/>
        <v>2304</v>
      </c>
      <c r="AH81" s="53"/>
    </row>
    <row r="82" ht="14.25" hidden="1" customHeight="1">
      <c r="A82" s="298" t="s">
        <v>2180</v>
      </c>
      <c r="B82" s="268">
        <f t="shared" ref="B82:E82" si="76">B70-(B78+B79+B80+B81)</f>
        <v>43105.27417</v>
      </c>
      <c r="C82" s="268">
        <f t="shared" si="76"/>
        <v>43105.27417</v>
      </c>
      <c r="D82" s="268">
        <f t="shared" si="76"/>
        <v>41995.27417</v>
      </c>
      <c r="E82" s="268">
        <f t="shared" si="76"/>
        <v>43485.27417</v>
      </c>
      <c r="F82" s="268"/>
      <c r="G82" s="268">
        <f t="shared" ref="G82:W82" si="77">G70-(G78+G79+G80+G81)</f>
        <v>41706.27417</v>
      </c>
      <c r="H82" s="268">
        <f t="shared" si="77"/>
        <v>41706.27417</v>
      </c>
      <c r="I82" s="268">
        <f t="shared" si="77"/>
        <v>41706.27417</v>
      </c>
      <c r="J82" s="268">
        <f t="shared" si="77"/>
        <v>41706.27417</v>
      </c>
      <c r="K82" s="268">
        <f t="shared" si="77"/>
        <v>40817.27417</v>
      </c>
      <c r="L82" s="268">
        <f t="shared" si="77"/>
        <v>40817.27417</v>
      </c>
      <c r="M82" s="299">
        <f t="shared" si="77"/>
        <v>40817.27417</v>
      </c>
      <c r="N82" s="268">
        <f t="shared" si="77"/>
        <v>45441.92417</v>
      </c>
      <c r="O82" s="268">
        <f t="shared" si="77"/>
        <v>45441.92417</v>
      </c>
      <c r="P82" s="268">
        <f t="shared" si="77"/>
        <v>45441.92417</v>
      </c>
      <c r="Q82" s="299">
        <f t="shared" si="77"/>
        <v>45441.92417</v>
      </c>
      <c r="R82" s="268">
        <f t="shared" si="77"/>
        <v>34832.41306</v>
      </c>
      <c r="S82" s="268">
        <f t="shared" si="77"/>
        <v>34612.41306</v>
      </c>
      <c r="T82" s="268">
        <f t="shared" si="77"/>
        <v>34612.41306</v>
      </c>
      <c r="U82" s="268">
        <f t="shared" si="77"/>
        <v>34612.41306</v>
      </c>
      <c r="V82" s="268">
        <f t="shared" si="77"/>
        <v>34422.41306</v>
      </c>
      <c r="W82" s="299">
        <f t="shared" si="77"/>
        <v>34422.41306</v>
      </c>
      <c r="X82" s="268"/>
      <c r="Y82" s="268"/>
      <c r="Z82" s="268">
        <f t="shared" ref="Z82:AG82" si="78">Z70-(Z78+Z79+Z80+Z81)</f>
        <v>35789.98667</v>
      </c>
      <c r="AA82" s="268">
        <f t="shared" si="78"/>
        <v>35789.98667</v>
      </c>
      <c r="AB82" s="268">
        <f t="shared" si="78"/>
        <v>35789.98667</v>
      </c>
      <c r="AC82" s="268">
        <f t="shared" si="78"/>
        <v>34179.98667</v>
      </c>
      <c r="AD82" s="268">
        <f t="shared" si="78"/>
        <v>36739.98667</v>
      </c>
      <c r="AE82" s="268">
        <f t="shared" si="78"/>
        <v>36739.98667</v>
      </c>
      <c r="AF82" s="268">
        <f t="shared" si="78"/>
        <v>36739.98667</v>
      </c>
      <c r="AG82" s="268">
        <f t="shared" si="78"/>
        <v>36549.98667</v>
      </c>
      <c r="AH82" s="53"/>
    </row>
    <row r="83" ht="14.25" hidden="1" customHeight="1">
      <c r="A83" s="298" t="s">
        <v>2181</v>
      </c>
      <c r="B83" s="304">
        <f t="shared" ref="B83:E83" si="79">B82-B25</f>
        <v>40238.47417</v>
      </c>
      <c r="C83" s="304">
        <f t="shared" si="79"/>
        <v>40126.47417</v>
      </c>
      <c r="D83" s="304">
        <f t="shared" si="79"/>
        <v>36916.67417</v>
      </c>
      <c r="E83" s="304">
        <f t="shared" si="79"/>
        <v>38712.67417</v>
      </c>
      <c r="F83" s="304"/>
      <c r="G83" s="304">
        <f t="shared" ref="G83:W83" si="80">G82-G25</f>
        <v>38794.27417</v>
      </c>
      <c r="H83" s="304">
        <f t="shared" si="80"/>
        <v>38388.47417</v>
      </c>
      <c r="I83" s="304">
        <f t="shared" si="80"/>
        <v>38307.27417</v>
      </c>
      <c r="J83" s="304">
        <f t="shared" si="80"/>
        <v>37902.27417</v>
      </c>
      <c r="K83" s="304">
        <f t="shared" si="80"/>
        <v>36586.47417</v>
      </c>
      <c r="L83" s="304">
        <f t="shared" si="80"/>
        <v>36180.67417</v>
      </c>
      <c r="M83" s="305">
        <f t="shared" si="80"/>
        <v>34491.47417</v>
      </c>
      <c r="N83" s="304">
        <f t="shared" si="80"/>
        <v>44221.92417</v>
      </c>
      <c r="O83" s="304">
        <f t="shared" si="80"/>
        <v>43819.92417</v>
      </c>
      <c r="P83" s="304">
        <f t="shared" si="80"/>
        <v>43741.92417</v>
      </c>
      <c r="Q83" s="305">
        <f t="shared" si="80"/>
        <v>43806.92417</v>
      </c>
      <c r="R83" s="304">
        <f t="shared" si="80"/>
        <v>29802.41306</v>
      </c>
      <c r="S83" s="304">
        <f t="shared" si="80"/>
        <v>30154.41306</v>
      </c>
      <c r="T83" s="304">
        <f t="shared" si="80"/>
        <v>29174.41306</v>
      </c>
      <c r="U83" s="304">
        <f t="shared" si="80"/>
        <v>26936.41306</v>
      </c>
      <c r="V83" s="304">
        <f t="shared" si="80"/>
        <v>30234.51306</v>
      </c>
      <c r="W83" s="305">
        <f t="shared" si="80"/>
        <v>30192.41306</v>
      </c>
      <c r="X83" s="304"/>
      <c r="Y83" s="304"/>
      <c r="Z83" s="304">
        <f t="shared" ref="Z83:AG83" si="81">Z82-Z25</f>
        <v>22675.18667</v>
      </c>
      <c r="AA83" s="304">
        <f t="shared" si="81"/>
        <v>21939.18667</v>
      </c>
      <c r="AB83" s="304">
        <f t="shared" si="81"/>
        <v>18658.38667</v>
      </c>
      <c r="AC83" s="304">
        <f t="shared" si="81"/>
        <v>7656.786671</v>
      </c>
      <c r="AD83" s="304">
        <f t="shared" si="81"/>
        <v>28481.98667</v>
      </c>
      <c r="AE83" s="304">
        <f t="shared" si="81"/>
        <v>27501.98667</v>
      </c>
      <c r="AF83" s="304">
        <f t="shared" si="81"/>
        <v>25263.98667</v>
      </c>
      <c r="AG83" s="304">
        <f t="shared" si="81"/>
        <v>28975.98667</v>
      </c>
      <c r="AH83" s="53"/>
    </row>
    <row r="84" ht="14.25" hidden="1" customHeight="1">
      <c r="A84" s="306" t="s">
        <v>2182</v>
      </c>
      <c r="B84" s="307">
        <f t="shared" ref="B84:E84" si="82">B83/B57</f>
        <v>0.1601946802</v>
      </c>
      <c r="C84" s="307">
        <f t="shared" si="82"/>
        <v>0.1597487934</v>
      </c>
      <c r="D84" s="307">
        <f t="shared" si="82"/>
        <v>0.1469701557</v>
      </c>
      <c r="E84" s="307">
        <f t="shared" si="82"/>
        <v>0.1541202689</v>
      </c>
      <c r="F84" s="307"/>
      <c r="G84" s="307">
        <f t="shared" ref="G84:W84" si="83">G83/G57</f>
        <v>0.1544451292</v>
      </c>
      <c r="H84" s="307">
        <f t="shared" si="83"/>
        <v>0.1528295858</v>
      </c>
      <c r="I84" s="307">
        <f t="shared" si="83"/>
        <v>0.1525063179</v>
      </c>
      <c r="J84" s="307">
        <f t="shared" si="83"/>
        <v>0.1508939594</v>
      </c>
      <c r="K84" s="307">
        <f t="shared" si="83"/>
        <v>0.1456555858</v>
      </c>
      <c r="L84" s="307">
        <f t="shared" si="83"/>
        <v>0.1440400425</v>
      </c>
      <c r="M84" s="308">
        <f t="shared" si="83"/>
        <v>0.1373151142</v>
      </c>
      <c r="N84" s="307">
        <f t="shared" si="83"/>
        <v>0.1760533208</v>
      </c>
      <c r="O84" s="307">
        <f t="shared" si="83"/>
        <v>0.1744529057</v>
      </c>
      <c r="P84" s="307">
        <f t="shared" si="83"/>
        <v>0.1741423774</v>
      </c>
      <c r="Q84" s="308">
        <f t="shared" si="83"/>
        <v>0.1744011509</v>
      </c>
      <c r="R84" s="307">
        <f t="shared" si="83"/>
        <v>0.1186473426</v>
      </c>
      <c r="S84" s="307">
        <f t="shared" si="83"/>
        <v>0.120048701</v>
      </c>
      <c r="T84" s="307">
        <f t="shared" si="83"/>
        <v>0.1161471916</v>
      </c>
      <c r="U84" s="307">
        <f t="shared" si="83"/>
        <v>0.107237418</v>
      </c>
      <c r="V84" s="307">
        <f t="shared" si="83"/>
        <v>0.1203675897</v>
      </c>
      <c r="W84" s="308">
        <f t="shared" si="83"/>
        <v>0.1201999841</v>
      </c>
      <c r="X84" s="307"/>
      <c r="Y84" s="307"/>
      <c r="Z84" s="307">
        <f t="shared" ref="Z84:AG84" si="84">Z83/Z57</f>
        <v>0.09027291297</v>
      </c>
      <c r="AA84" s="307">
        <f t="shared" si="84"/>
        <v>0.08734279976</v>
      </c>
      <c r="AB84" s="307">
        <f t="shared" si="84"/>
        <v>0.07428150165</v>
      </c>
      <c r="AC84" s="307">
        <f t="shared" si="84"/>
        <v>0.03048267901</v>
      </c>
      <c r="AD84" s="307">
        <f t="shared" si="84"/>
        <v>0.1133905507</v>
      </c>
      <c r="AE84" s="307">
        <f t="shared" si="84"/>
        <v>0.1094890413</v>
      </c>
      <c r="AF84" s="307">
        <f t="shared" si="84"/>
        <v>0.1005792677</v>
      </c>
      <c r="AG84" s="307">
        <f t="shared" si="84"/>
        <v>0.11535723</v>
      </c>
      <c r="AH84" s="53"/>
    </row>
    <row r="85" ht="52.5" hidden="1" customHeight="1">
      <c r="A85" s="309" t="s">
        <v>2183</v>
      </c>
      <c r="B85" s="310">
        <f t="shared" ref="B85:E85" si="85">B19/B82</f>
        <v>0.2758363154</v>
      </c>
      <c r="C85" s="310">
        <f t="shared" si="85"/>
        <v>0.288827765</v>
      </c>
      <c r="D85" s="310">
        <f t="shared" si="85"/>
        <v>0.3294418306</v>
      </c>
      <c r="E85" s="310">
        <f t="shared" si="85"/>
        <v>0.5487604817</v>
      </c>
      <c r="F85" s="310"/>
      <c r="G85" s="310">
        <f t="shared" ref="G85:W85" si="86">G19/G82</f>
        <v>0.3491081447</v>
      </c>
      <c r="H85" s="310">
        <f t="shared" si="86"/>
        <v>0.3977578993</v>
      </c>
      <c r="I85" s="310">
        <f t="shared" si="86"/>
        <v>0.4074926456</v>
      </c>
      <c r="J85" s="310">
        <f t="shared" si="86"/>
        <v>0.4560464913</v>
      </c>
      <c r="K85" s="310">
        <f t="shared" si="86"/>
        <v>0.5182609674</v>
      </c>
      <c r="L85" s="310">
        <f t="shared" si="86"/>
        <v>0.5679703133</v>
      </c>
      <c r="M85" s="311">
        <f t="shared" si="86"/>
        <v>0.7748925092</v>
      </c>
      <c r="N85" s="310">
        <f t="shared" si="86"/>
        <v>0.04291191528</v>
      </c>
      <c r="O85" s="310">
        <f t="shared" si="86"/>
        <v>0.08714419718</v>
      </c>
      <c r="P85" s="310">
        <f t="shared" si="86"/>
        <v>0.09572658023</v>
      </c>
      <c r="Q85" s="311">
        <f t="shared" si="86"/>
        <v>0.08857459435</v>
      </c>
      <c r="R85" s="310">
        <f t="shared" si="86"/>
        <v>0.6028867413</v>
      </c>
      <c r="S85" s="310">
        <f t="shared" si="86"/>
        <v>0.4882641372</v>
      </c>
      <c r="T85" s="310">
        <f t="shared" si="86"/>
        <v>0.6298318457</v>
      </c>
      <c r="U85" s="310">
        <f t="shared" si="86"/>
        <v>0.9531262655</v>
      </c>
      <c r="V85" s="310">
        <f t="shared" si="86"/>
        <v>0.4877490713</v>
      </c>
      <c r="W85" s="311">
        <f t="shared" si="86"/>
        <v>0.493864273</v>
      </c>
      <c r="X85" s="310"/>
      <c r="Y85" s="310"/>
      <c r="Z85" s="312">
        <f t="shared" ref="Z85:AG85" si="87">Z19/Z82</f>
        <v>1.020508902</v>
      </c>
      <c r="AA85" s="312">
        <f t="shared" si="87"/>
        <v>1.123330958</v>
      </c>
      <c r="AB85" s="312">
        <f t="shared" si="87"/>
        <v>1.562112904</v>
      </c>
      <c r="AC85" s="312">
        <f t="shared" si="87"/>
        <v>2.282505279</v>
      </c>
      <c r="AD85" s="312">
        <f t="shared" si="87"/>
        <v>0.4599892796</v>
      </c>
      <c r="AE85" s="312">
        <f t="shared" si="87"/>
        <v>0.5933589523</v>
      </c>
      <c r="AF85" s="312">
        <f t="shared" si="87"/>
        <v>0.8979317357</v>
      </c>
      <c r="AG85" s="312">
        <f t="shared" si="87"/>
        <v>0.4651164487</v>
      </c>
      <c r="AH85" s="53"/>
    </row>
    <row r="86" ht="14.25" customHeight="1">
      <c r="A86" s="31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AH86" s="53"/>
    </row>
    <row r="87" ht="14.25" customHeight="1">
      <c r="A87" s="31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AH87" s="53"/>
    </row>
    <row r="88" ht="33.0" customHeight="1">
      <c r="A88" s="314" t="s">
        <v>2184</v>
      </c>
      <c r="B88" s="315">
        <v>21000.0</v>
      </c>
      <c r="C88" s="315">
        <v>21000.0</v>
      </c>
      <c r="D88" s="315">
        <v>41000.0</v>
      </c>
      <c r="E88" s="315">
        <v>30000.0</v>
      </c>
      <c r="F88" s="315"/>
      <c r="G88" s="315">
        <v>30000.0</v>
      </c>
      <c r="H88" s="315">
        <v>32000.0</v>
      </c>
      <c r="I88" s="315">
        <v>33000.0</v>
      </c>
      <c r="J88" s="315">
        <v>35000.0</v>
      </c>
      <c r="K88" s="315">
        <v>43000.0</v>
      </c>
      <c r="L88" s="315">
        <v>46000.0</v>
      </c>
      <c r="M88" s="316">
        <v>56000.0</v>
      </c>
      <c r="N88" s="315">
        <v>14000.0</v>
      </c>
      <c r="O88" s="315">
        <v>16000.0</v>
      </c>
      <c r="P88" s="315">
        <v>16500.0</v>
      </c>
      <c r="Q88" s="316">
        <v>16000.0</v>
      </c>
      <c r="R88" s="315">
        <v>48000.0</v>
      </c>
      <c r="S88" s="315">
        <v>46000.0</v>
      </c>
      <c r="T88" s="315">
        <v>53000.0</v>
      </c>
      <c r="U88" s="315">
        <v>69000.0</v>
      </c>
      <c r="V88" s="315">
        <v>45000.0</v>
      </c>
      <c r="W88" s="316">
        <v>46000.0</v>
      </c>
      <c r="X88" s="317"/>
      <c r="Y88" s="317"/>
      <c r="Z88" s="315">
        <v>113000.0</v>
      </c>
      <c r="AA88" s="315">
        <v>118000.0</v>
      </c>
      <c r="AB88" s="315">
        <v>140000.0</v>
      </c>
      <c r="AC88" s="315">
        <v>213000.0</v>
      </c>
      <c r="AD88" s="315">
        <v>60000.0</v>
      </c>
      <c r="AE88" s="315">
        <v>67000.0</v>
      </c>
      <c r="AF88" s="315">
        <v>82000.0</v>
      </c>
      <c r="AG88" s="315">
        <v>63000.0</v>
      </c>
    </row>
    <row r="89" ht="14.25" customHeight="1">
      <c r="A89" s="318" t="s">
        <v>2185</v>
      </c>
      <c r="B89" s="319">
        <v>4.0</v>
      </c>
      <c r="C89" s="319">
        <v>4.2</v>
      </c>
      <c r="D89" s="319">
        <v>2.7</v>
      </c>
      <c r="E89" s="319">
        <v>4.9</v>
      </c>
      <c r="F89" s="319"/>
      <c r="G89" s="319">
        <v>4.8</v>
      </c>
      <c r="H89" s="319">
        <v>4.9</v>
      </c>
      <c r="I89" s="319">
        <v>4.8</v>
      </c>
      <c r="J89" s="319">
        <v>4.9</v>
      </c>
      <c r="K89" s="319">
        <v>5.0</v>
      </c>
      <c r="L89" s="319">
        <v>4.9</v>
      </c>
      <c r="M89" s="320">
        <v>5.0</v>
      </c>
      <c r="N89" s="319">
        <v>1.4</v>
      </c>
      <c r="O89" s="319">
        <v>2.4</v>
      </c>
      <c r="P89" s="319">
        <v>2.5</v>
      </c>
      <c r="Q89" s="320">
        <v>2.4</v>
      </c>
      <c r="R89" s="319">
        <v>4.2</v>
      </c>
      <c r="S89" s="319">
        <v>3.7</v>
      </c>
      <c r="T89" s="319">
        <v>4.0</v>
      </c>
      <c r="U89" s="319">
        <v>4.3</v>
      </c>
      <c r="V89" s="319">
        <v>4.0</v>
      </c>
      <c r="W89" s="320">
        <v>3.9</v>
      </c>
      <c r="X89" s="321"/>
      <c r="Y89" s="321"/>
      <c r="Z89" s="319">
        <v>2.9</v>
      </c>
      <c r="AA89" s="319">
        <v>3.0</v>
      </c>
      <c r="AB89" s="319">
        <v>3.3</v>
      </c>
      <c r="AC89" s="319">
        <v>3.0</v>
      </c>
      <c r="AD89" s="319">
        <v>2.9</v>
      </c>
      <c r="AE89" s="319">
        <v>3.1</v>
      </c>
      <c r="AF89" s="319">
        <v>3.6</v>
      </c>
      <c r="AG89" s="319">
        <v>2.7</v>
      </c>
    </row>
    <row r="90" ht="14.25" customHeight="1">
      <c r="AH90" s="322"/>
    </row>
    <row r="91" ht="14.25" customHeight="1"/>
    <row r="92" ht="14.25" customHeight="1">
      <c r="A92" s="53" t="s">
        <v>2186</v>
      </c>
    </row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I27:I28"/>
    <mergeCell ref="J27:J28"/>
    <mergeCell ref="K27:K28"/>
    <mergeCell ref="L27:L28"/>
    <mergeCell ref="A1:A2"/>
    <mergeCell ref="B9:M9"/>
    <mergeCell ref="N9:Q9"/>
    <mergeCell ref="R9:W9"/>
    <mergeCell ref="X9:AH9"/>
    <mergeCell ref="G27:G28"/>
    <mergeCell ref="H27:H28"/>
    <mergeCell ref="M27:M28"/>
  </mergeCells>
  <dataValidations>
    <dataValidation type="list" allowBlank="1" showErrorMessage="1" sqref="Z33:AG33">
      <formula1>"PSE,PP,PET mono"</formula1>
    </dataValidation>
  </dataValidations>
  <hyperlinks>
    <hyperlink r:id="rId1" ref="B13"/>
    <hyperlink r:id="rId2" ref="F13"/>
    <hyperlink r:id="rId3" ref="AC13"/>
    <hyperlink r:id="rId4" ref="B44"/>
    <hyperlink r:id="rId5" ref="C44"/>
    <hyperlink r:id="rId6" ref="D44"/>
    <hyperlink r:id="rId7" ref="E44"/>
    <hyperlink r:id="rId8" ref="F44"/>
    <hyperlink r:id="rId9" ref="G44"/>
    <hyperlink r:id="rId10" ref="H44"/>
    <hyperlink r:id="rId11" ref="I44"/>
    <hyperlink r:id="rId12" ref="J44"/>
    <hyperlink r:id="rId13" ref="K44"/>
    <hyperlink r:id="rId14" ref="L44"/>
    <hyperlink r:id="rId15" ref="M44"/>
    <hyperlink r:id="rId16" ref="N44"/>
    <hyperlink r:id="rId17" ref="O44"/>
    <hyperlink r:id="rId18" ref="P44"/>
    <hyperlink r:id="rId19" ref="Q44"/>
    <hyperlink r:id="rId20" ref="R44"/>
    <hyperlink r:id="rId21" ref="S44"/>
    <hyperlink r:id="rId22" ref="T44"/>
    <hyperlink r:id="rId23" ref="U44"/>
    <hyperlink r:id="rId24" ref="V44"/>
    <hyperlink r:id="rId25" ref="W44"/>
    <hyperlink r:id="rId26" ref="X44"/>
    <hyperlink r:id="rId27" ref="Y44"/>
    <hyperlink r:id="rId28" ref="Z44"/>
    <hyperlink r:id="rId29" ref="AA44"/>
    <hyperlink r:id="rId30" ref="AB44"/>
    <hyperlink r:id="rId31" ref="AC44"/>
    <hyperlink r:id="rId32" ref="AD44"/>
    <hyperlink r:id="rId33" ref="AE44"/>
    <hyperlink r:id="rId34" ref="AF44"/>
    <hyperlink r:id="rId35" ref="AG44"/>
  </hyperlinks>
  <printOptions/>
  <pageMargins bottom="0.75" footer="0.0" header="0.0" left="0.7" right="0.7" top="0.75"/>
  <pageSetup orientation="landscape"/>
  <drawing r:id="rId36"/>
</worksheet>
</file>